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28"/>
  <workbookPr/>
  <bookViews>
    <workbookView xWindow="65432" yWindow="65432" windowWidth="20098" windowHeight="10671" activeTab="5"/>
  </bookViews>
  <sheets>
    <sheet name="Rekapitulace stavby" sheetId="1" r:id="rId1"/>
    <sheet name="00 - SO 00  Demolice" sheetId="2" r:id="rId2"/>
    <sheet name="01a - SO 01.01  Architekt..." sheetId="3" r:id="rId3"/>
    <sheet name="1 - ZTI - hlavní objekt -..." sheetId="4" r:id="rId4"/>
    <sheet name="2 - ZTI - hlavní objekt -..." sheetId="5" r:id="rId5"/>
    <sheet name="01c - SO 01.03  Elektroin..." sheetId="6" r:id="rId6"/>
    <sheet name="01d - SO 01.04  Vytápění" sheetId="7" r:id="rId7"/>
    <sheet name="01e - SO 01.05  Měření a ..." sheetId="8" r:id="rId8"/>
    <sheet name="Objekt0 - Rozpočet 1NP" sheetId="9" r:id="rId9"/>
    <sheet name="Objekt1 - Rozpočet 2NP" sheetId="10" r:id="rId10"/>
    <sheet name="01-SO 01_SIT - Výkopové p..." sheetId="11" r:id="rId11"/>
    <sheet name="02-SO 01_SKA - Strukturov..." sheetId="12" r:id="rId12"/>
    <sheet name="03-SO 01_AP - Aktivní prv..." sheetId="13" r:id="rId13"/>
    <sheet name="04-SO 01_KAM - Kamerový s..." sheetId="14" r:id="rId14"/>
    <sheet name="05-SO 01_DI - IP telefoni..." sheetId="15" r:id="rId15"/>
    <sheet name="06_SO 01_PZTS - Poplachov..." sheetId="16" r:id="rId16"/>
    <sheet name="07_SO 01_SDV - Systémy dl..." sheetId="17" r:id="rId17"/>
    <sheet name="02 - IO 01  Přípojka vodo..." sheetId="18" r:id="rId18"/>
    <sheet name="03 - SO 01 Stavební úprav..." sheetId="19" r:id="rId19"/>
    <sheet name="04 - SO 02 Dokončující pr..." sheetId="20" r:id="rId20"/>
    <sheet name="05 - Vedlejš a ostatní ná..." sheetId="21" r:id="rId21"/>
    <sheet name="Seznam figur" sheetId="22" r:id="rId22"/>
  </sheets>
  <definedNames>
    <definedName name="_xlnm._FilterDatabase" localSheetId="1" hidden="1">'00 - SO 00  Demolice'!$C$84:$K$244</definedName>
    <definedName name="_xlnm._FilterDatabase" localSheetId="2" hidden="1">'01a - SO 01.01  Architekt...'!$C$117:$K$1800</definedName>
    <definedName name="_xlnm._FilterDatabase" localSheetId="5" hidden="1">'01c - SO 01.03  Elektroin...'!$C$94:$K$261</definedName>
    <definedName name="_xlnm._FilterDatabase" localSheetId="6" hidden="1">'01d - SO 01.04  Vytápění'!$C$94:$K$228</definedName>
    <definedName name="_xlnm._FilterDatabase" localSheetId="7" hidden="1">'01e - SO 01.05  Měření a ...'!$C$85:$K$106</definedName>
    <definedName name="_xlnm._FilterDatabase" localSheetId="10" hidden="1">'01-SO 01_SIT - Výkopové p...'!$C$96:$K$181</definedName>
    <definedName name="_xlnm._FilterDatabase" localSheetId="17" hidden="1">'02 - IO 01  Přípojka vodo...'!$C$89:$K$283</definedName>
    <definedName name="_xlnm._FilterDatabase" localSheetId="11" hidden="1">'02-SO 01_SKA - Strukturov...'!$C$105:$K$294</definedName>
    <definedName name="_xlnm._FilterDatabase" localSheetId="18" hidden="1">'03 - SO 01 Stavební úprav...'!$C$80:$K$95</definedName>
    <definedName name="_xlnm._FilterDatabase" localSheetId="12" hidden="1">'03-SO 01_AP - Aktivní prv...'!$C$97:$K$125</definedName>
    <definedName name="_xlnm._FilterDatabase" localSheetId="19" hidden="1">'04 - SO 02 Dokončující pr...'!$C$85:$K$206</definedName>
    <definedName name="_xlnm._FilterDatabase" localSheetId="13" hidden="1">'04-SO 01_KAM - Kamerový s...'!$C$95:$K$137</definedName>
    <definedName name="_xlnm._FilterDatabase" localSheetId="20" hidden="1">'05 - Vedlejš a ostatní ná...'!$C$79:$K$98</definedName>
    <definedName name="_xlnm._FilterDatabase" localSheetId="14" hidden="1">'05-SO 01_DI - IP telefoni...'!$C$98:$K$158</definedName>
    <definedName name="_xlnm._FilterDatabase" localSheetId="15" hidden="1">'06_SO 01_PZTS - Poplachov...'!$C$106:$K$271</definedName>
    <definedName name="_xlnm._FilterDatabase" localSheetId="16" hidden="1">'07_SO 01_SDV - Systémy dl...'!$C$97:$K$142</definedName>
    <definedName name="_xlnm._FilterDatabase" localSheetId="3" hidden="1">'1 - ZTI - hlavní objekt -...'!$C$101:$K$398</definedName>
    <definedName name="_xlnm._FilterDatabase" localSheetId="4" hidden="1">'2 - ZTI - hlavní objekt -...'!$C$99:$K$244</definedName>
    <definedName name="_xlnm._FilterDatabase" localSheetId="8" hidden="1">'Objekt0 - Rozpočet 1NP'!$C$95:$K$190</definedName>
    <definedName name="_xlnm._FilterDatabase" localSheetId="9" hidden="1">'Objekt1 - Rozpočet 2NP'!$C$93:$K$143</definedName>
    <definedName name="_xlnm.Print_Area" localSheetId="1">'00 - SO 00  Demolice'!$C$45:$J$66,'00 - SO 00  Demolice'!$C$72:$K$244</definedName>
    <definedName name="_xlnm.Print_Area" localSheetId="2">'01a - SO 01.01  Architekt...'!$C$47:$J$97,'01a - SO 01.01  Architekt...'!$C$103:$K$1800</definedName>
    <definedName name="_xlnm.Print_Area" localSheetId="5">'01c - SO 01.03  Elektroin...'!$C$47:$J$74,'01c - SO 01.03  Elektroin...'!$C$80:$K$261</definedName>
    <definedName name="_xlnm.Print_Area" localSheetId="6">'01d - SO 01.04  Vytápění'!$C$47:$J$74,'01d - SO 01.04  Vytápění'!$C$80:$K$228</definedName>
    <definedName name="_xlnm.Print_Area" localSheetId="7">'01e - SO 01.05  Měření a ...'!$C$47:$J$65,'01e - SO 01.05  Měření a ...'!$C$71:$K$106</definedName>
    <definedName name="_xlnm.Print_Area" localSheetId="10">'01-SO 01_SIT - Výkopové p...'!$C$49:$J$74,'01-SO 01_SIT - Výkopové p...'!$C$80:$K$181</definedName>
    <definedName name="_xlnm.Print_Area" localSheetId="17">'02 - IO 01  Přípojka vodo...'!$C$45:$J$71,'02 - IO 01  Přípojka vodo...'!$C$77:$K$283</definedName>
    <definedName name="_xlnm.Print_Area" localSheetId="11">'02-SO 01_SKA - Strukturov...'!$C$49:$J$83,'02-SO 01_SKA - Strukturov...'!$C$89:$K$294</definedName>
    <definedName name="_xlnm.Print_Area" localSheetId="18">'03 - SO 01 Stavební úprav...'!$C$45:$J$62,'03 - SO 01 Stavební úprav...'!$C$68:$K$95</definedName>
    <definedName name="_xlnm.Print_Area" localSheetId="12">'03-SO 01_AP - Aktivní prv...'!$C$49:$J$75,'03-SO 01_AP - Aktivní prv...'!$C$81:$K$125</definedName>
    <definedName name="_xlnm.Print_Area" localSheetId="19">'04 - SO 02 Dokončující pr...'!$C$45:$J$67,'04 - SO 02 Dokončující pr...'!$C$73:$K$206</definedName>
    <definedName name="_xlnm.Print_Area" localSheetId="13">'04-SO 01_KAM - Kamerový s...'!$C$49:$J$73,'04-SO 01_KAM - Kamerový s...'!$C$79:$K$137</definedName>
    <definedName name="_xlnm.Print_Area" localSheetId="20">'05 - Vedlejš a ostatní ná...'!$C$45:$J$61,'05 - Vedlejš a ostatní ná...'!$C$67:$K$98</definedName>
    <definedName name="_xlnm.Print_Area" localSheetId="14">'05-SO 01_DI - IP telefoni...'!$C$49:$J$76,'05-SO 01_DI - IP telefoni...'!$C$82:$K$158</definedName>
    <definedName name="_xlnm.Print_Area" localSheetId="15">'06_SO 01_PZTS - Poplachov...'!$C$49:$J$84,'06_SO 01_PZTS - Poplachov...'!$C$90:$K$271</definedName>
    <definedName name="_xlnm.Print_Area" localSheetId="16">'07_SO 01_SDV - Systémy dl...'!$C$49:$J$75,'07_SO 01_SDV - Systémy dl...'!$C$81:$K$142</definedName>
    <definedName name="_xlnm.Print_Area" localSheetId="3">'1 - ZTI - hlavní objekt -...'!$C$49:$J$79,'1 - ZTI - hlavní objekt -...'!$C$85:$K$398</definedName>
    <definedName name="_xlnm.Print_Area" localSheetId="4">'2 - ZTI - hlavní objekt -...'!$C$49:$J$77,'2 - ZTI - hlavní objekt -...'!$C$83:$K$244</definedName>
    <definedName name="_xlnm.Print_Area" localSheetId="8">'Objekt0 - Rozpočet 1NP'!$C$49:$J$73,'Objekt0 - Rozpočet 1NP'!$C$79:$K$190</definedName>
    <definedName name="_xlnm.Print_Area" localSheetId="9">'Objekt1 - Rozpočet 2NP'!$C$49:$J$71,'Objekt1 - Rozpočet 2NP'!$C$77:$K$143</definedName>
    <definedName name="_xlnm.Print_Area" localSheetId="0">'Rekapitulace stavby'!$D$4:$AO$36,'Rekapitulace stavby'!$C$42:$AQ$79</definedName>
    <definedName name="_xlnm.Print_Area" localSheetId="21">'Seznam figur'!$C$4:$G$21</definedName>
    <definedName name="_xlnm.Print_Titles" localSheetId="0">'Rekapitulace stavby'!$52:$52</definedName>
    <definedName name="_xlnm.Print_Titles" localSheetId="1">'00 - SO 00  Demolice'!$84:$84</definedName>
    <definedName name="_xlnm.Print_Titles" localSheetId="2">'01a - SO 01.01  Architekt...'!$117:$117</definedName>
    <definedName name="_xlnm.Print_Titles" localSheetId="3">'1 - ZTI - hlavní objekt -...'!$101:$101</definedName>
    <definedName name="_xlnm.Print_Titles" localSheetId="4">'2 - ZTI - hlavní objekt -...'!$99:$99</definedName>
    <definedName name="_xlnm.Print_Titles" localSheetId="5">'01c - SO 01.03  Elektroin...'!$94:$94</definedName>
    <definedName name="_xlnm.Print_Titles" localSheetId="6">'01d - SO 01.04  Vytápění'!$94:$94</definedName>
    <definedName name="_xlnm.Print_Titles" localSheetId="7">'01e - SO 01.05  Měření a ...'!$85:$85</definedName>
    <definedName name="_xlnm.Print_Titles" localSheetId="8">'Objekt0 - Rozpočet 1NP'!$95:$95</definedName>
    <definedName name="_xlnm.Print_Titles" localSheetId="9">'Objekt1 - Rozpočet 2NP'!$93:$93</definedName>
    <definedName name="_xlnm.Print_Titles" localSheetId="10">'01-SO 01_SIT - Výkopové p...'!$96:$96</definedName>
    <definedName name="_xlnm.Print_Titles" localSheetId="11">'02-SO 01_SKA - Strukturov...'!$105:$105</definedName>
    <definedName name="_xlnm.Print_Titles" localSheetId="12">'03-SO 01_AP - Aktivní prv...'!$97:$97</definedName>
    <definedName name="_xlnm.Print_Titles" localSheetId="13">'04-SO 01_KAM - Kamerový s...'!$95:$95</definedName>
    <definedName name="_xlnm.Print_Titles" localSheetId="14">'05-SO 01_DI - IP telefoni...'!$98:$98</definedName>
    <definedName name="_xlnm.Print_Titles" localSheetId="15">'06_SO 01_PZTS - Poplachov...'!$106:$106</definedName>
    <definedName name="_xlnm.Print_Titles" localSheetId="16">'07_SO 01_SDV - Systémy dl...'!$97:$97</definedName>
    <definedName name="_xlnm.Print_Titles" localSheetId="17">'02 - IO 01  Přípojka vodo...'!$89:$89</definedName>
    <definedName name="_xlnm.Print_Titles" localSheetId="18">'03 - SO 01 Stavební úprav...'!$80:$80</definedName>
    <definedName name="_xlnm.Print_Titles" localSheetId="19">'04 - SO 02 Dokončující pr...'!$85:$85</definedName>
    <definedName name="_xlnm.Print_Titles" localSheetId="20">'05 - Vedlejš a ostatní ná...'!$79:$79</definedName>
    <definedName name="_xlnm.Print_Titles" localSheetId="21">'Seznam figur'!$9:$9</definedName>
  </definedNames>
  <calcPr calcId="191029"/>
  <extLst/>
</workbook>
</file>

<file path=xl/sharedStrings.xml><?xml version="1.0" encoding="utf-8"?>
<sst xmlns="http://schemas.openxmlformats.org/spreadsheetml/2006/main" count="42062" uniqueCount="6534">
  <si>
    <t>Export Komplet</t>
  </si>
  <si>
    <t>VZ</t>
  </si>
  <si>
    <t>2.0</t>
  </si>
  <si>
    <t>ZAMOK</t>
  </si>
  <si>
    <t>False</t>
  </si>
  <si>
    <t>{2aa19ee6-943f-4d49-8e34-43b9caee880b}</t>
  </si>
  <si>
    <t>0,01</t>
  </si>
  <si>
    <t>21</t>
  </si>
  <si>
    <t>15</t>
  </si>
  <si>
    <t>REKAPITULACE STAVBY</t>
  </si>
  <si>
    <t>v ---  níže se nacházejí doplnkové a pomocné údaje k sestavám  --- v</t>
  </si>
  <si>
    <t>Návod na vyplnění</t>
  </si>
  <si>
    <t>0,001</t>
  </si>
  <si>
    <t>Kód:</t>
  </si>
  <si>
    <t>o252-provKomplUp1</t>
  </si>
  <si>
    <t>Měnit lze pouze buňky se žlutým podbarvením!
1) v Rekapitulaci stavby vyplňte údaje o Uchazeči (přenesou se do ostatních sestav i v jiných listech)
2) na vybraných listech vyplňte v sestavě Soupis prací ceny u položek</t>
  </si>
  <si>
    <t>Stavba:</t>
  </si>
  <si>
    <t>Stavební úpravy, přístavba a nástavba č.p.1994, ul.Dobenínská, Náchod</t>
  </si>
  <si>
    <t>KSO:</t>
  </si>
  <si>
    <t/>
  </si>
  <si>
    <t>CC-CZ:</t>
  </si>
  <si>
    <t>Místo:</t>
  </si>
  <si>
    <t>Náchod</t>
  </si>
  <si>
    <t>Datum:</t>
  </si>
  <si>
    <t>12. 4. 2024</t>
  </si>
  <si>
    <t>Zadavatel:</t>
  </si>
  <si>
    <t>IČ:</t>
  </si>
  <si>
    <t>Oblastní charita Náchod, Mlýnská 189, Náchod</t>
  </si>
  <si>
    <t>DIČ:</t>
  </si>
  <si>
    <t>Uchazeč:</t>
  </si>
  <si>
    <t>Vyplň údaj</t>
  </si>
  <si>
    <t>Projektant:</t>
  </si>
  <si>
    <t>Libor Klubal DiS., Náchod</t>
  </si>
  <si>
    <t>True</t>
  </si>
  <si>
    <t>Zpracovatel:</t>
  </si>
  <si>
    <t>Arnošt Gerhart</t>
  </si>
  <si>
    <t>Poznámka:</t>
  </si>
  <si>
    <t xml:space="preserve">PODMÍNKY NABÍDKY-soupis dalších položek, které musí zcela pokrývat nabídková cena
01/ veškeré náklady pro provedení stavebních a montážních prací, které jsou předmětem tohoto rozpočtu a PD. Tzn. veškeré práce a dodávky včetně veškeré mimostaveništní i vnitrostaveništní horizontální i vertikální dopravy - tj. jeřáby, autojeřáby, zvedací plošiny, kladkostroje, stavební a nákladní mechanizace.
02/ veškeré náklady pro zajištění bezpečné práce, ochrany materiálů, součástí a dalších předmětů pro realizaci díla.
03/ důkladná a stálá protiprašná opatření.
04/ náklady na veškeré další lešení, ochranné zábradlí, záchytné a ochranné sítě nad rámec položek lešení uvedených v rozpočtu.
05/ uchazeč zahrne do jednotkových cen bouracích a demoličních prací náklady na laboratorní rozbory suti vyžadované vyhláškou MŽP č. 273/2021 Sb.
06/ náklady na ochranu díla až do přejímky a veškeré náklady na ochranu lícních ploch.
07/ náklady na ochranu stavby před negativními vlivy počasí např. deště, teploty apod.
08/ trvalý úklid areálových i veřejných komunikací znečištěných v průběhu stavby a náklady na potřebné dopravní značení.
09/ náklady na dodání a provedení veškerých kotevních prvků, spojovacích prvků, pomocných konstrukcí vč. stavebních přípomocí s tím spojených a provedení prací nespecifikovaných v projektové dokumentaci, ale nezbytných pro provedení díla.
10/ náklady na případné zvětšené přesuny hmot a skládkovné.
11/ náklady na veškeré údržbářské a opravárenské práce nutné pro zhotovení díla.
12/ náklady na zhotovení výkresů, výpočtů a dalších výkonů potřebných pro detailní rozpracování projektů předaných objednatelem, které jsou potřebné pro realizaci díla (tzv. výrobní/dílenská dokumentace).
13/ pro vypracování nabídkové ceny slouží slepý rozpočet, dále znalost projektové dokumentace poskytnuté objednavatelem a seznámení s podmínkami na staveništi.
Komentář k cenové soustavě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
Položky soupisu prací, které nemají ve sloupci "Cenová soustava"uveden žádný údaj, nepochází z Cenové soustavy ÚRS.
Ostatní
Rozměry uvedené v rozpočtu jsou orientační a před objednáním materiálů a započetím výroby je třeba rozměry upřesnit měřením na stavbě.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</si>
  <si>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</si>
  <si>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</si>
  <si>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</si>
  <si>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</si>
  <si>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</si>
  <si>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</si>
  <si>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</si>
  <si>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</si>
  <si>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</si>
  <si>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</si>
  <si>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</si>
  <si>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</si>
  <si>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</si>
  <si>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</si>
  <si>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</si>
  <si>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</si>
  <si>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</si>
  <si>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</si>
  <si>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</si>
  <si>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</si>
  <si>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</si>
  <si>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</si>
  <si>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</si>
  <si>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</si>
  <si>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</si>
  <si>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</si>
  <si>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</si>
  <si>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</si>
  <si>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</si>
  <si>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</si>
  <si>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</si>
  <si>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</si>
  <si>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</si>
  <si>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</si>
  <si>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</si>
  <si>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</si>
  <si>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</si>
  <si>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</si>
  <si>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</si>
  <si>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</si>
  <si>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SO 00  Demolice</t>
  </si>
  <si>
    <t>STA</t>
  </si>
  <si>
    <t>1</t>
  </si>
  <si>
    <t>{660dee71-6af1-4c48-98e4-dccd43e973e0}</t>
  </si>
  <si>
    <t>2</t>
  </si>
  <si>
    <t>01</t>
  </si>
  <si>
    <t>SO 01  Stavební úpravy - část 1. - 1NP + 2NP</t>
  </si>
  <si>
    <t>{e6437927-632a-4c41-b418-62e43a5b93d1}</t>
  </si>
  <si>
    <t>01a</t>
  </si>
  <si>
    <t>SO 01.01  Architektonicko stavební řešení</t>
  </si>
  <si>
    <t>Soupis</t>
  </si>
  <si>
    <t>{5675228d-f66f-4884-b6f2-3ee2ff8c6deb}</t>
  </si>
  <si>
    <t>01b</t>
  </si>
  <si>
    <t>SO 01.02  Zdravotechnika</t>
  </si>
  <si>
    <t>{b26fa886-cbd7-467d-9a34-bdda07865428}</t>
  </si>
  <si>
    <t>ZTI - hlavní objekt - 1.NP</t>
  </si>
  <si>
    <t>3</t>
  </si>
  <si>
    <t>{852d7dc1-0f0d-4d37-aaf2-9f7f025953b2}</t>
  </si>
  <si>
    <t>ZTI - hlavní objekt - 2.NP</t>
  </si>
  <si>
    <t>{20cd3c7a-150f-45a9-ab39-a711e399081e}</t>
  </si>
  <si>
    <t>01c</t>
  </si>
  <si>
    <t>SO 01.03  Elektroinstalace</t>
  </si>
  <si>
    <t>{7c05e0ed-2ca9-4054-91b7-22e389f3db6e}</t>
  </si>
  <si>
    <t>01d</t>
  </si>
  <si>
    <t>SO 01.04  Vytápění</t>
  </si>
  <si>
    <t>{0eaafb3c-1965-4d71-bffb-68bfc53e2918}</t>
  </si>
  <si>
    <t>01e</t>
  </si>
  <si>
    <t>SO 01.05  Měření a regulace</t>
  </si>
  <si>
    <t>{e7332ae7-6b93-4884-a91f-d8ae5f30bb09}</t>
  </si>
  <si>
    <t>01f</t>
  </si>
  <si>
    <t>SO 01.06  Vzduchotechnika</t>
  </si>
  <si>
    <t>{ea90a648-9ad5-421f-b7fc-5f61c813d236}</t>
  </si>
  <si>
    <t>Objekt0</t>
  </si>
  <si>
    <t>Rozpočet 1NP</t>
  </si>
  <si>
    <t>{5ef93a58-0e29-467c-9332-9586290ffc5c}</t>
  </si>
  <si>
    <t>Objekt1</t>
  </si>
  <si>
    <t>Rozpočet 2NP</t>
  </si>
  <si>
    <t>{e50d7dce-b2c8-4654-abd1-48951f090c4a}</t>
  </si>
  <si>
    <t>01g</t>
  </si>
  <si>
    <t>SO 01.07  Elektroinstalace slaboproud</t>
  </si>
  <si>
    <t>{134c765b-c5c3-462b-8d6a-4626f78363ee}</t>
  </si>
  <si>
    <t>01-SO 01_SIT</t>
  </si>
  <si>
    <t>Výkopové práce, chráničky</t>
  </si>
  <si>
    <t>{9445b842-7fad-48e3-9f6c-91e2c0a66d15}</t>
  </si>
  <si>
    <t>02-SO 01_SKA</t>
  </si>
  <si>
    <t>Strukturovaná kabeláž</t>
  </si>
  <si>
    <t>{5749f7aa-7fd1-41e5-b3b8-f2d760674d0f}</t>
  </si>
  <si>
    <t>03-SO 01_AP</t>
  </si>
  <si>
    <t>Aktivní prvky sítě</t>
  </si>
  <si>
    <t>{57eb8fcd-540f-41c5-b2e0-fcb4a90d6980}</t>
  </si>
  <si>
    <t>04-SO 01_KAM</t>
  </si>
  <si>
    <t>Kamerový systém</t>
  </si>
  <si>
    <t>{9e470083-c4f6-44cf-9805-87865d919c24}</t>
  </si>
  <si>
    <t>05-SO 01_DI</t>
  </si>
  <si>
    <t>IP telefonie peer to peer</t>
  </si>
  <si>
    <t>{add718f0-39e8-43ee-9551-d734acb1f974}</t>
  </si>
  <si>
    <t>06_SO 01_PZTS</t>
  </si>
  <si>
    <t>Poplachové zabezpečovací a tísňové systémy, elektronická kontrola vstupu</t>
  </si>
  <si>
    <t>{76af5a3f-54e0-499b-b331-822802f054c4}</t>
  </si>
  <si>
    <t>07_SO 01_SDV</t>
  </si>
  <si>
    <t>Systémy dle vyhlášky č. 398/209 Sb.</t>
  </si>
  <si>
    <t>{3d283775-16fc-45c1-8605-e9ff2f3aef58}</t>
  </si>
  <si>
    <t>02</t>
  </si>
  <si>
    <t>IO 01  Přípojka vodovodu a kanalizace</t>
  </si>
  <si>
    <t>{dfd5f5f5-e3f3-4d79-89eb-cddf5dfd5c5c}</t>
  </si>
  <si>
    <t>03</t>
  </si>
  <si>
    <t>SO 01 Stavební úpravy - část 2. - venkovní žaluzie</t>
  </si>
  <si>
    <t>{159ab5ba-3d8c-453e-9028-44dd3cc09516}</t>
  </si>
  <si>
    <t>04</t>
  </si>
  <si>
    <t>SO 02 Dokončující práce - zpevněné plochy (bez oplocení)</t>
  </si>
  <si>
    <t>{16dfe495-dfb1-4a0f-af3a-94c67e0f9982}</t>
  </si>
  <si>
    <t>05</t>
  </si>
  <si>
    <t>Vedlejš a ostatní náklady</t>
  </si>
  <si>
    <t>VON</t>
  </si>
  <si>
    <t>{9438a99a-366e-4a4e-ba78-0654127135d3}</t>
  </si>
  <si>
    <t>KRYCÍ LIST SOUPISU PRACÍ</t>
  </si>
  <si>
    <t>Objekt:</t>
  </si>
  <si>
    <t>00 - SO 00  Demolice</t>
  </si>
  <si>
    <t>REKAPITULACE ČLENĚNÍ SOUPISU PRACÍ</t>
  </si>
  <si>
    <t>Kód dílu - Popis</t>
  </si>
  <si>
    <t>Cena celkem [CZK]</t>
  </si>
  <si>
    <t>-1</t>
  </si>
  <si>
    <t>HSV - Práce a dodávky HSV</t>
  </si>
  <si>
    <t xml:space="preserve">    1 - Zemní práce</t>
  </si>
  <si>
    <t xml:space="preserve">    98 - Demolice</t>
  </si>
  <si>
    <t xml:space="preserve">    5B - Komunikace - bourání</t>
  </si>
  <si>
    <t xml:space="preserve">    96 - Bourání konstrukcí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</si>
  <si>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</si>
  <si>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</si>
  <si>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</si>
  <si>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</si>
  <si>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</si>
  <si>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</si>
  <si>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</si>
  <si>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</si>
  <si>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</si>
  <si>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</si>
  <si>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</si>
  <si>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</si>
  <si>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</si>
  <si>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</si>
  <si>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</si>
  <si>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</si>
  <si>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</si>
  <si>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</si>
  <si>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</si>
  <si>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111251101</t>
  </si>
  <si>
    <t>Odstranění křovin a stromů s odstraněním kořenů strojně průměru kmene do 100 mm v rovině nebo ve svahu sklonu terénu do 1:5, při celkové ploše do 100 m2</t>
  </si>
  <si>
    <t>m2</t>
  </si>
  <si>
    <t>CS ÚRS 2024 01</t>
  </si>
  <si>
    <t>4</t>
  </si>
  <si>
    <t>243673440</t>
  </si>
  <si>
    <t>Online PSC</t>
  </si>
  <si>
    <t>https://podminky.urs.cz/item/CS_URS_2024_01/111251101</t>
  </si>
  <si>
    <t>VV</t>
  </si>
  <si>
    <t>"1.PP-pohled S"     2,5*2,5</t>
  </si>
  <si>
    <t>"1.NP-pohled V"    2,5*2,5</t>
  </si>
  <si>
    <t>"1.NP-pohled J"     6*2,5*2,5</t>
  </si>
  <si>
    <t>Součet</t>
  </si>
  <si>
    <t>112101101</t>
  </si>
  <si>
    <t>Odstranění stromů s odřezáním kmene a s odvětvením listnatých, průměru kmene přes 100 do 300 mm</t>
  </si>
  <si>
    <t>kus</t>
  </si>
  <si>
    <t>-44113360</t>
  </si>
  <si>
    <t>https://podminky.urs.cz/item/CS_URS_2024_01/112101101</t>
  </si>
  <si>
    <t>"1.NP-pohled V"     1</t>
  </si>
  <si>
    <t>112101121</t>
  </si>
  <si>
    <t>Odstranění stromů s odřezáním kmene a s odvětvením jehličnatých bez odkornění, průměru kmene přes 100 do 300 mm</t>
  </si>
  <si>
    <t>-944736879</t>
  </si>
  <si>
    <t>https://podminky.urs.cz/item/CS_URS_2024_01/112101121</t>
  </si>
  <si>
    <t>112251101</t>
  </si>
  <si>
    <t>Odstranění pařezů strojně s jejich vykopáním nebo vytrháním průměru přes 100 do 300 mm</t>
  </si>
  <si>
    <t>188459244</t>
  </si>
  <si>
    <t>https://podminky.urs.cz/item/CS_URS_2024_01/112251101</t>
  </si>
  <si>
    <t>5</t>
  </si>
  <si>
    <t>162201401x</t>
  </si>
  <si>
    <t xml:space="preserve">Vodorovné přemístění a likvidace větví stromů, kmenů, pařezů a křovin </t>
  </si>
  <si>
    <t>soub</t>
  </si>
  <si>
    <t>-106524559</t>
  </si>
  <si>
    <t>98</t>
  </si>
  <si>
    <t>Demolice</t>
  </si>
  <si>
    <t>6</t>
  </si>
  <si>
    <t>98101-01</t>
  </si>
  <si>
    <t>POZNÁMKA: Odstranění fasádního kontaktního izolačního zateplovacího systému + odstranění AZC podhledu v pravé části vč. jejich likvidace je oceněno položkami v SO01 – 1.+2.NP., kptl. Bourání</t>
  </si>
  <si>
    <t>512231461</t>
  </si>
  <si>
    <t>7</t>
  </si>
  <si>
    <t>981011111</t>
  </si>
  <si>
    <t>Demolice budov postupným rozebíráním dřevěných lehkých, jednostranně obitých</t>
  </si>
  <si>
    <t>m3</t>
  </si>
  <si>
    <t>1795271272</t>
  </si>
  <si>
    <t>https://podminky.urs.cz/item/CS_URS_2024_01/981011111</t>
  </si>
  <si>
    <t>"1.NP-pohled východní-přístřešky"   (3,2*2,8+11,8*4,0)*2,9</t>
  </si>
  <si>
    <t>8</t>
  </si>
  <si>
    <t>981011112</t>
  </si>
  <si>
    <t>Demolice budov postupným rozebíráním dřevěných ostatních, oboustranně obitých, případně omítnutých</t>
  </si>
  <si>
    <t>-1011162142</t>
  </si>
  <si>
    <t>https://podminky.urs.cz/item/CS_URS_2024_01/981011112</t>
  </si>
  <si>
    <t>střecha vč. nad pravou částí stavby:</t>
  </si>
  <si>
    <t>26,3*14,2*0,6+26,3*(14,2*1,3/2)</t>
  </si>
  <si>
    <t>9</t>
  </si>
  <si>
    <t>981011315</t>
  </si>
  <si>
    <t>Demolice budov postupným rozebíráním z cihel, kamene, smíšeného nebo hrázděného zdiva, tvárnic na maltu vápennou nebo vápenocementovou s podílem konstrukcí přes 25 do 30 %</t>
  </si>
  <si>
    <t>56514107</t>
  </si>
  <si>
    <t>https://podminky.urs.cz/item/CS_URS_2024_01/981011315</t>
  </si>
  <si>
    <t>levá část stavby vč. střechy:</t>
  </si>
  <si>
    <t>(9,4*3,2+5,6*8,8+17,7*14,7)*3,4+(8,4*3,2+5,6*7,8)*0,8+14,7*(16,7*1,46/2)</t>
  </si>
  <si>
    <t>10</t>
  </si>
  <si>
    <t>981013212</t>
  </si>
  <si>
    <t>Demolice budov těžkými mechanizačními prostředky dřevěných ostatních, oboustranně obitých, případně omítnutých</t>
  </si>
  <si>
    <t>-397775411</t>
  </si>
  <si>
    <t>https://podminky.urs.cz/item/CS_URS_2024_01/981013212</t>
  </si>
  <si>
    <t xml:space="preserve">"1.PP-buňka S108 až 110 do úrovně přilelého terénu"     (6,0*6,0-3,0*1,5)*3,0   </t>
  </si>
  <si>
    <t>11</t>
  </si>
  <si>
    <t>981013314</t>
  </si>
  <si>
    <t>Demolice budov těžkými mechanizačními prostředky z cihel, kamene, smíšeného nebo hrázděného zdiva, tvárnic na maltu vápennou nebo vápenocementovou s podílem konstrukcí přes 20 do 25 %</t>
  </si>
  <si>
    <t>1628589487</t>
  </si>
  <si>
    <t>https://podminky.urs.cz/item/CS_URS_2024_01/981013314</t>
  </si>
  <si>
    <t>1.PP-sklad, viz. B112+113:</t>
  </si>
  <si>
    <t>10,3*9,3*3,0</t>
  </si>
  <si>
    <t>12</t>
  </si>
  <si>
    <t>981513114</t>
  </si>
  <si>
    <t>Demolice konstrukcí objektů těžkými mechanizačními prostředky konstrukcí ze železobetonu</t>
  </si>
  <si>
    <t>-1874103489</t>
  </si>
  <si>
    <t>https://podminky.urs.cz/item/CS_URS_2024_01/981513114</t>
  </si>
  <si>
    <t>1.NP.-želbet. podlaha pod úrovní přilehlého terénu - levá část stavby, dle stávající skladby S102:</t>
  </si>
  <si>
    <t>(9,4*3,2+5,6*7,8+17,7*13,7)*0,22</t>
  </si>
  <si>
    <t xml:space="preserve">"1.PP-buňka S108 až 110-želbet. podlaha pod úrovní přilehlého terénu"     (6,0*6,0-3,0*1,5)*0,18  </t>
  </si>
  <si>
    <t>"1.NP.-pohled východní-přístřešky, viz. B103+104"                                                 (3,2*2,8+11,8*4,0)*2,9*0,27</t>
  </si>
  <si>
    <t>"1.PP-sklad, viz. B112+113-želbet. podlaha pod úrovní přilehlého terénu"  10,3*9,3*0,18</t>
  </si>
  <si>
    <t>Vybourání žb. desky v pravé části objektu je oceněno v SO 01.</t>
  </si>
  <si>
    <t>13</t>
  </si>
  <si>
    <t>98199-01</t>
  </si>
  <si>
    <t>Demontáž a likvidace technologie sušárny</t>
  </si>
  <si>
    <t>-456663714</t>
  </si>
  <si>
    <t>5B</t>
  </si>
  <si>
    <t>Komunikace - bourání</t>
  </si>
  <si>
    <t>14</t>
  </si>
  <si>
    <t>113106171</t>
  </si>
  <si>
    <t>Rozebrání dlažeb vozovek a ploch s přemístěním hmot na skládku na vzdálenost do 3 m nebo s naložením na dopravní prostředek, s jakoukoliv výplní spár ručně ze zámkové dlažby s ložem z kameniva</t>
  </si>
  <si>
    <t>818021271</t>
  </si>
  <si>
    <t>https://podminky.urs.cz/item/CS_URS_2024_01/113106171</t>
  </si>
  <si>
    <t>"skladba S104 - pojízdná zámková dlažba - rozebr. k opět. použití"     118,55</t>
  </si>
  <si>
    <t>"strana J - okapový chodník-k opět.použití"   18,5*0,5</t>
  </si>
  <si>
    <t>"strana J - pojízdná zámková dlažba-k opět.použití"   20,0*2,0</t>
  </si>
  <si>
    <t>113106292</t>
  </si>
  <si>
    <t>Rozebrání dílců vozovek a ploch s přemístěním hmot na skládku na vzdálenost do 3 m nebo s naložením na dopravní prostředek, ze silničních dílců jakýchkoliv rozměrů, s ložem z kameniva nebo živice strojně plochy jednotlivě přes 50 m2 do 200 m2 se spárami zalitými cementovou maltou</t>
  </si>
  <si>
    <t>-90316951</t>
  </si>
  <si>
    <t>https://podminky.urs.cz/item/CS_URS_2024_01/113106292</t>
  </si>
  <si>
    <t>"skladba S-103"   59,09</t>
  </si>
  <si>
    <t>16</t>
  </si>
  <si>
    <t>113107161</t>
  </si>
  <si>
    <t>Odstranění podkladů nebo krytů strojně plochy jednotlivě přes 50 m2 do 200 m2 s přemístěním hmot na skládku na vzdálenost do 20 m nebo s naložením na dopravní prostředek z kameniva hrubého drceného, o tl. vrstvy do 100 mm</t>
  </si>
  <si>
    <t>953535374</t>
  </si>
  <si>
    <t>https://podminky.urs.cz/item/CS_URS_2024_01/113107161</t>
  </si>
  <si>
    <t>17</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</si>
  <si>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</si>
  <si>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</si>
  <si>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-1555499272</t>
  </si>
  <si>
    <t>https://podminky.urs.cz/item/CS_URS_2024_01/113107162</t>
  </si>
  <si>
    <t>18</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</si>
  <si>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</si>
  <si>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</si>
  <si>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-177744597</t>
  </si>
  <si>
    <t>https://podminky.urs.cz/item/CS_URS_2024_01/113106121</t>
  </si>
  <si>
    <t>"skladba S106 - okapový chodník-k opětovnému použití"            7,0</t>
  </si>
  <si>
    <t>19</t>
  </si>
  <si>
    <t>113202111</t>
  </si>
  <si>
    <t>Vytrhání obrub s vybouráním lože, s přemístěním hmot na skládku na vzdálenost do 3 m nebo s naložením na dopravní prostředek z krajníků nebo obrubníků stojatých</t>
  </si>
  <si>
    <t>m</t>
  </si>
  <si>
    <t>-1645049929</t>
  </si>
  <si>
    <t>https://podminky.urs.cz/item/CS_URS_2024_01/113202111</t>
  </si>
  <si>
    <t xml:space="preserve">"parkoviště na J straně"          18,8   </t>
  </si>
  <si>
    <t>96</t>
  </si>
  <si>
    <t>Bourání konstrukcí</t>
  </si>
  <si>
    <t>20</t>
  </si>
  <si>
    <t>966071711</t>
  </si>
  <si>
    <t>Bourání plotových sloupků a vzpěr ocelových trubkových nebo profilovaných výšky do 2,50 m zabetonovaných</t>
  </si>
  <si>
    <t>-1026737303</t>
  </si>
  <si>
    <t>https://podminky.urs.cz/item/CS_URS_2024_01/966071711</t>
  </si>
  <si>
    <t>"1.NP.-B118"    11</t>
  </si>
  <si>
    <t>966071822</t>
  </si>
  <si>
    <t>Rozebrání oplocení z pletiva drátěného se čtvercovými oky, výšky přes 1,6 do 2,0 m</t>
  </si>
  <si>
    <t>-354274694</t>
  </si>
  <si>
    <t>https://podminky.urs.cz/item/CS_URS_2024_01/966071822</t>
  </si>
  <si>
    <t>"1.NP.-B118"    6,0+10,8</t>
  </si>
  <si>
    <t>22</t>
  </si>
  <si>
    <t>966072810a</t>
  </si>
  <si>
    <t>Rozebrání rámového oplocení na zděné sloupky v do 1 m</t>
  </si>
  <si>
    <t>-999104404</t>
  </si>
  <si>
    <t>"stávající opěrná zeď - B-107"   2*1,5+2*2,8+2*2,25</t>
  </si>
  <si>
    <t>23</t>
  </si>
  <si>
    <t>962033121</t>
  </si>
  <si>
    <t>Bourání zdiva nadzákladového z tvárnic ztraceného bednění včetně výztuže a výplně z betonu, třídy C8/10, C12/15, C16/20, C20/25, objemu přes 1 m3</t>
  </si>
  <si>
    <t>220638458</t>
  </si>
  <si>
    <t>https://podminky.urs.cz/item/CS_URS_2024_01/962033121</t>
  </si>
  <si>
    <t>"zídky u vstupu"   (2*4,45+2*9,3+2*6,45+5,7)*0,3*(0,6+1,3)/2+8*0,6*0,3*0,7</t>
  </si>
  <si>
    <t>24</t>
  </si>
  <si>
    <t>966073813</t>
  </si>
  <si>
    <t>Rozebrání vrat a vrátek k oplocení plochy jednotlivě přes 10 do 20 m2</t>
  </si>
  <si>
    <t>-85059212</t>
  </si>
  <si>
    <t>https://podminky.urs.cz/item/CS_URS_2024_01/966073813</t>
  </si>
  <si>
    <t>"1.NP.-B118"    1</t>
  </si>
  <si>
    <t>997</t>
  </si>
  <si>
    <t>Přesun sutě</t>
  </si>
  <si>
    <t>25</t>
  </si>
  <si>
    <t>997006002</t>
  </si>
  <si>
    <t>Úprava stavebního odpadu třídění strojové</t>
  </si>
  <si>
    <t>t</t>
  </si>
  <si>
    <t>CS ÚRS 2023 02</t>
  </si>
  <si>
    <t>1317749589</t>
  </si>
  <si>
    <t>https://podminky.urs.cz/item/CS_URS_2023_02/997006002</t>
  </si>
  <si>
    <t>"odstranění izol.proti vodě ze želbet. desky"    328,869</t>
  </si>
  <si>
    <t>26</t>
  </si>
  <si>
    <t>997006511</t>
  </si>
  <si>
    <t>Vodorovná doprava suti na skládku s naložením na dopravní prostředek a složením do 100 m</t>
  </si>
  <si>
    <t>-704333191</t>
  </si>
  <si>
    <t>https://podminky.urs.cz/item/CS_URS_2024_01/997006511</t>
  </si>
  <si>
    <t>suť z demolice:</t>
  </si>
  <si>
    <t>"celková hmotnost suti"              1512,204</t>
  </si>
  <si>
    <t>odpočty:</t>
  </si>
  <si>
    <t>"vybour.dlažba"                             -37,701</t>
  </si>
  <si>
    <t>"silnič.panely"                                -25,113</t>
  </si>
  <si>
    <t>"želbet.deska"                                -328,869</t>
  </si>
  <si>
    <t>"podklad pod zpev. plochami"  -10,045-34,38</t>
  </si>
  <si>
    <t>"okap.chodník"                                -1,785</t>
  </si>
  <si>
    <t>"čistý beton"                                       -3,854-33,249</t>
  </si>
  <si>
    <t>27</t>
  </si>
  <si>
    <t>997006519</t>
  </si>
  <si>
    <t>Vodorovná doprava suti na skládku Příplatek k ceně -6512 za každý další i započatý 1 km</t>
  </si>
  <si>
    <t>903475876</t>
  </si>
  <si>
    <t>https://podminky.urs.cz/item/CS_URS_2024_01/997006519</t>
  </si>
  <si>
    <t>"na skládky-předpokládaná vzdálenost</t>
  </si>
  <si>
    <t>"na skládku demolič.suť"    1037,209*32</t>
  </si>
  <si>
    <t>28</t>
  </si>
  <si>
    <t>997013111</t>
  </si>
  <si>
    <t>Vnitrostaveništní doprava suti a vybouraných hmot vodorovně do 50 m s naložením základní pro budovy a haly výšky do 6 m</t>
  </si>
  <si>
    <t>129778126</t>
  </si>
  <si>
    <t>https://podminky.urs.cz/item/CS_URS_2024_01/997013111</t>
  </si>
  <si>
    <t>"dle kptl.96-z bet.oplocení"     33,245</t>
  </si>
  <si>
    <t>"dle kptl.98-želbet.k-ce"           328,869</t>
  </si>
  <si>
    <t>29</t>
  </si>
  <si>
    <t>997013501</t>
  </si>
  <si>
    <t>Odvoz suti a vybouraných hmot na skládku nebo meziskládku se složením, na vzdálenost do 1 km</t>
  </si>
  <si>
    <t>-1886007541</t>
  </si>
  <si>
    <t>https://podminky.urs.cz/item/CS_URS_2024_01/997013501</t>
  </si>
  <si>
    <t>30</t>
  </si>
  <si>
    <t>997013509</t>
  </si>
  <si>
    <t>Odvoz suti a vybouraných hmot na skládku nebo meziskládku se složením, na vzdálenost Příplatek k ceně za každý další započatý 1 km přes 1 km</t>
  </si>
  <si>
    <t>-852240419</t>
  </si>
  <si>
    <t>https://podminky.urs.cz/item/CS_URS_2024_01/997013509</t>
  </si>
  <si>
    <t>"na skládku"      362,114*7</t>
  </si>
  <si>
    <t>31</t>
  </si>
  <si>
    <t>997221551</t>
  </si>
  <si>
    <t>Vodorovná doprava suti bez naložení, ale se složením a s hrubým urovnáním ze sypkých materiálů, na vzdálenost do 1 km</t>
  </si>
  <si>
    <t>860570962</t>
  </si>
  <si>
    <t>https://podminky.urs.cz/item/CS_URS_2024_01/997221551</t>
  </si>
  <si>
    <t>"dle kptl. 005B"                 10,054+34,38</t>
  </si>
  <si>
    <t>32</t>
  </si>
  <si>
    <t>997221559</t>
  </si>
  <si>
    <t>Vodorovná doprava suti bez naložení, ale se složením a s hrubým urovnáním Příplatek k ceně za každý další započatý 1 km přes 1 km</t>
  </si>
  <si>
    <t>1953759592</t>
  </si>
  <si>
    <t>https://podminky.urs.cz/item/CS_URS_2024_01/997221559</t>
  </si>
  <si>
    <t>44,434*7</t>
  </si>
  <si>
    <t>33</t>
  </si>
  <si>
    <t>997221561</t>
  </si>
  <si>
    <t>Vodorovná doprava suti bez naložení, ale se složením a s hrubým urovnáním z kusových materiálů, na vzdálenost do 1 km</t>
  </si>
  <si>
    <t>-1901485968</t>
  </si>
  <si>
    <t>https://podminky.urs.cz/item/CS_URS_2024_01/997221561</t>
  </si>
  <si>
    <t>"na dočas.skládku zhotovitele-zámk.dlažba+okap.chodník k opět.použití, zbytek na řízenou skládku"    49,501+1,785</t>
  </si>
  <si>
    <t>"beton.obruby"                      3,854</t>
  </si>
  <si>
    <t>34</t>
  </si>
  <si>
    <t>997221569</t>
  </si>
  <si>
    <t>-380470209</t>
  </si>
  <si>
    <t>https://podminky.urs.cz/item/CS_URS_2024_01/997221569</t>
  </si>
  <si>
    <t>"na dočas.skládku zhotovitele-zámk.dlažba k opět.použití-předpoklad 2/3 z celk.množství, zbytek na řízenou skládku"    (49,501*0,333)*7</t>
  </si>
  <si>
    <t>"beton.obruby"                      3,854*7</t>
  </si>
  <si>
    <t>35</t>
  </si>
  <si>
    <t>997221571</t>
  </si>
  <si>
    <t>Vodorovná doprava vybouraných hmot bez naložení, ale se složením a s hrubým urovnáním na vzdálenost do 1 km</t>
  </si>
  <si>
    <t>1990586693</t>
  </si>
  <si>
    <t>https://podminky.urs.cz/item/CS_URS_2024_01/997221571</t>
  </si>
  <si>
    <t>"dle kptl. 005B-silniční panely na místo určené investorem"                 25,113</t>
  </si>
  <si>
    <t>36</t>
  </si>
  <si>
    <t>997013631</t>
  </si>
  <si>
    <t>Poplatek za uložení stavebního odpadu na skládce (skládkovné) směsného stavebního a demoličního zatříděného do Katalogu odpadů pod kódem 17 09 04</t>
  </si>
  <si>
    <t>-1837598327</t>
  </si>
  <si>
    <t>https://podminky.urs.cz/item/CS_URS_2024_01/997013631</t>
  </si>
  <si>
    <t>"celková hmotnost suti"              1509,476</t>
  </si>
  <si>
    <t>37</t>
  </si>
  <si>
    <t>997013861</t>
  </si>
  <si>
    <t>Poplatek za uložení stavebního odpadu na recyklační skládce (skládkovné) z prostého betonu zatříděného do Katalogu odpadů pod kódem 17 01 01</t>
  </si>
  <si>
    <t>1304546591</t>
  </si>
  <si>
    <t>https://podminky.urs.cz/item/CS_URS_2024_01/997013861</t>
  </si>
  <si>
    <t>"silniční obrubníky"                                                     3,854</t>
  </si>
  <si>
    <t>"zámk.dlažba do suti-předpoklad 1/3 z celk.množství"   49,501*0,333</t>
  </si>
  <si>
    <t>38</t>
  </si>
  <si>
    <t>997221862</t>
  </si>
  <si>
    <t>Poplatek za uložení stavebního odpadu na recyklační skládce (skládkovné) z armovaného betonu zatříděného do Katalogu odpadů pod kódem 17 01 01</t>
  </si>
  <si>
    <t>208473221</t>
  </si>
  <si>
    <t>https://podminky.urs.cz/item/CS_URS_2024_01/997221862</t>
  </si>
  <si>
    <t>39</t>
  </si>
  <si>
    <t>997221873</t>
  </si>
  <si>
    <t>Poplatek za uložení stavebního odpadu na recyklační skládce (skládkovné) zeminy a kamení zatříděného do Katalogu odpadů pod kódem 17 05 04</t>
  </si>
  <si>
    <t>-610072045</t>
  </si>
  <si>
    <t>https://podminky.urs.cz/item/CS_URS_2024_01/997221873</t>
  </si>
  <si>
    <t>"dle kptl. 005B"               10,045+34,38</t>
  </si>
  <si>
    <t>L</t>
  </si>
  <si>
    <t>Lešení plocha</t>
  </si>
  <si>
    <t>700,376</t>
  </si>
  <si>
    <t>01 - SO 01  Stavební úpravy - část 1. - 1NP + 2NP</t>
  </si>
  <si>
    <t>Soupis:</t>
  </si>
  <si>
    <t>01a - SO 01.01  Architektonicko stavební řešení</t>
  </si>
  <si>
    <t xml:space="preserve">    2 - Zakládání</t>
  </si>
  <si>
    <t xml:space="preserve">    3 - Svislé a kompletní konstrukce</t>
  </si>
  <si>
    <t xml:space="preserve">    4 - Vodorovné konstrukce</t>
  </si>
  <si>
    <t xml:space="preserve">    6 - Úpravy povrchů, podlahy a osazování výplní</t>
  </si>
  <si>
    <t xml:space="preserve">    94 - Lešení a stavební výtahy</t>
  </si>
  <si>
    <t xml:space="preserve">    95 - Různé dokončovací konstrukce a práce pozemních staveb</t>
  </si>
  <si>
    <t xml:space="preserve">    97 - Podchycování konstrukcí</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</si>
  <si>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</si>
  <si>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</si>
  <si>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</si>
  <si>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</si>
  <si>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</si>
  <si>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</si>
  <si>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762 - Konstrukce tesařské</t>
  </si>
  <si>
    <t xml:space="preserve">    763 - Konstrukce suché výstavby</t>
  </si>
  <si>
    <t xml:space="preserve">    7633 - Dřevostavby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</si>
  <si>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</si>
  <si>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</si>
  <si>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</si>
  <si>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</si>
  <si>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</si>
  <si>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</si>
  <si>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</si>
  <si>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</si>
  <si>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</si>
  <si>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</si>
  <si>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OST - Ostatní</t>
  </si>
  <si>
    <t xml:space="preserve">    091 - Vybavení prostředky protipožární ochrany</t>
  </si>
  <si>
    <t xml:space="preserve">    092 - Ostatní vybavení</t>
  </si>
  <si>
    <t>131351104</t>
  </si>
  <si>
    <t>Hloubení nezapažených jam a zářezů strojně s urovnáním dna do předepsaného profilu a spádu v hornině třídy těžitelnosti II skupiny 4 přes 100 do 500 m3</t>
  </si>
  <si>
    <t>1802149596</t>
  </si>
  <si>
    <t>https://podminky.urs.cz/item/CS_URS_2024_01/131351104</t>
  </si>
  <si>
    <t>prohloubení na kótu -0,400m v levé polovině pod žb.stropy:</t>
  </si>
  <si>
    <t>((2,4+4,3)*(2,2+7,84)+7,5*(6,45+5,35)+(2,4+2,65)*(6,0+3,7+1,3))*0,25</t>
  </si>
  <si>
    <t>prohloubení na kótu -0,400m v pravé polovině pod příhr. vazníky :</t>
  </si>
  <si>
    <t>10,2*(11,85+8,7+0,15+3,0)*0,20</t>
  </si>
  <si>
    <t>prohloubení na kótu -1,000m ve střední části:</t>
  </si>
  <si>
    <t>12,8*4,3*0,6</t>
  </si>
  <si>
    <t>prohloubení na kótu -1,000m v pravé polovině pod příhr. vazníky :</t>
  </si>
  <si>
    <t>"příčný pas"      (24,0-2*0,8)*2,4*0,6</t>
  </si>
  <si>
    <t>"podélný pas" (11,5-0,8-2,4-1,0)*2,7*0,6</t>
  </si>
  <si>
    <t>132311401</t>
  </si>
  <si>
    <t>Hloubená vykopávka pod základy ručně s přehozením výkopku na vzdálenost 3 m nebo s naložením na dopravní prostředek v hornině třídy těžitelnosti II skupiny 4</t>
  </si>
  <si>
    <t>90666185</t>
  </si>
  <si>
    <t>https://podminky.urs.cz/item/CS_URS_2024_01/132311401</t>
  </si>
  <si>
    <t>PRAVÁ POL. POD PŘÍHR. VAZNIKY</t>
  </si>
  <si>
    <t>podélné pasy -  plomby pod stávajícími pasy:</t>
  </si>
  <si>
    <t>12,6*(0,9*0,5+1,1*0,7+0,9*0,7)</t>
  </si>
  <si>
    <t>132351104</t>
  </si>
  <si>
    <t>Hloubení nezapažených rýh šířky do 800 mm strojně s urovnáním dna do předepsaného profilu a spádu v hornině třídy těžitelnosti II skupiny 4 přes 100 m3</t>
  </si>
  <si>
    <t>-872434232</t>
  </si>
  <si>
    <t>https://podminky.urs.cz/item/CS_URS_2024_01/132351104</t>
  </si>
  <si>
    <t>v levé polovině pod žb.stropy:</t>
  </si>
  <si>
    <t>podélné pasy:</t>
  </si>
  <si>
    <t>((6*8,7)*0,5+15,8*0,6+2,4*0,515+2,65*0,5+11,0*0,8+2,65*0,6+18,8*0,7)*0,4</t>
  </si>
  <si>
    <t>příčné pasy:</t>
  </si>
  <si>
    <t>(15,3*0,6+2,2*(2*0,6+0,8)+7,85*(2*0,6+2*0,8)+(13,3-0,8)*(2*0,6+0,5+2*0,8)+(2*5,5+2*5,2)*0,6+4*0,8*0,8)*0,4</t>
  </si>
  <si>
    <t>"patka pro markýzu"    0,6*0,6*0,4</t>
  </si>
  <si>
    <t>v pravé polovině pod příhrad.vazníky:</t>
  </si>
  <si>
    <t>příčné pasy -  plomby pod nové pasy:</t>
  </si>
  <si>
    <t>(24,9-2*0,5)*(1,1*0,7+0,9*1,35)*1,035</t>
  </si>
  <si>
    <t>pro zřízeni tepel.izolacích na základových pasech na vněj. straně stavby:</t>
  </si>
  <si>
    <t>" strana Z+V+J"       (20,4+28,5+13,9+8,1+11,0)*0,8*0,9</t>
  </si>
  <si>
    <t>132351254</t>
  </si>
  <si>
    <t>Hloubení nezapažených rýh šířky přes 800 do 2 000 mm strojně s urovnáním dna do předepsaného profilu a spádu v hornině třídy těžitelnosti II skupiny 4 přes 100 do 500 m3</t>
  </si>
  <si>
    <t>-1058751773</t>
  </si>
  <si>
    <t>https://podminky.urs.cz/item/CS_URS_2024_01/132351254</t>
  </si>
  <si>
    <t>ve střední části:</t>
  </si>
  <si>
    <t>12,8*1,1*0,4</t>
  </si>
  <si>
    <t>v pravé polovině pod příhr. vazníky :</t>
  </si>
  <si>
    <t>"příčný pas"      (24,0-2*0,8)*0,9*0,85</t>
  </si>
  <si>
    <t>"podélný pas" (11,5-0,8-2,4-1,0)*1,0*0,6</t>
  </si>
  <si>
    <t>"podélný pas-pracovní rýha"                      11,5*1,3*1,5</t>
  </si>
  <si>
    <t>"vněj.stěna-strana Z+V-pracovní rýha"  11,9*1,3*(1,85+1,5)</t>
  </si>
  <si>
    <t>"vněj.stěna-strana S"                                   17,0*1,9*0,88</t>
  </si>
  <si>
    <t>139951121</t>
  </si>
  <si>
    <t>Bourání konstrukcí v hloubených vykopávkách strojně s přemístěním suti na hromady na vzdálenost do 20 m nebo s naložením na dopravní prostředek z betonu prostého neprokládaného</t>
  </si>
  <si>
    <t>CS ÚRS 2022 01</t>
  </si>
  <si>
    <t>1206127476</t>
  </si>
  <si>
    <t>https://podminky.urs.cz/item/CS_URS_2022_01/139951121</t>
  </si>
  <si>
    <t>"předpokl. množství z původních základů"    (49,353+73,768)*0,8*0,75</t>
  </si>
  <si>
    <t>162751136</t>
  </si>
  <si>
    <t>Vodorovné přemístění výkopku nebo sypaniny po suchu na obvyklém dopravním prostředku, bez naložení výkopku, avšak se složením bez rozhrnutí z horniny třídy těžitelnosti II skupiny 4 a 5 na vzdálenost přes 8 000 do 9 000 m</t>
  </si>
  <si>
    <t>-1487661782</t>
  </si>
  <si>
    <t>https://podminky.urs.cz/item/CS_URS_2024_01/162751136</t>
  </si>
  <si>
    <t>"vytěženo"                                    178,284+23,31+169,774</t>
  </si>
  <si>
    <t>"odpočet na zásypy"                 -73,008</t>
  </si>
  <si>
    <t>162751156</t>
  </si>
  <si>
    <t>Vodorovné přemístění výkopku nebo sypaniny po suchu na obvyklém dopravním prostředku, bez naložení výkopku, avšak se složením bez rozhrnutí z horniny třídy těžitelnosti III skupiny 6 a 7 na vzdálenost přes 8 000 do 9 000 m</t>
  </si>
  <si>
    <t>-2132800616</t>
  </si>
  <si>
    <t>https://podminky.urs.cz/item/CS_URS_2024_01/162751156</t>
  </si>
  <si>
    <t>171201231</t>
  </si>
  <si>
    <t>611920655</t>
  </si>
  <si>
    <t>https://podminky.urs.cz/item/CS_URS_2022_01/171201231</t>
  </si>
  <si>
    <t>298,336*2,000</t>
  </si>
  <si>
    <t>536344508</t>
  </si>
  <si>
    <t>73,873*2,300</t>
  </si>
  <si>
    <t>174151101</t>
  </si>
  <si>
    <t>Zásyp sypaninou z jakékoliv horniny strojně s uložením výkopku ve vrstvách se zhutněním jam, šachet, rýh nebo kolem objektů v těchto vykopávkách</t>
  </si>
  <si>
    <t>-251552535</t>
  </si>
  <si>
    <t>https://podminky.urs.cz/item/CS_URS_2022_01/174151101</t>
  </si>
  <si>
    <t>zásypy zeminou:</t>
  </si>
  <si>
    <t>"sklep B107-zasypání"   3,0*3,6*1,3</t>
  </si>
  <si>
    <t>po zřízeni tepel.izolacích na základových pasech na vněj. straně stavby:</t>
  </si>
  <si>
    <t>Mezisoučet</t>
  </si>
  <si>
    <t>zásypy štěrkem:</t>
  </si>
  <si>
    <t>"dtto-odpočet pasy"   -12,8*(0,5+0,8)*0,6</t>
  </si>
  <si>
    <t>"příčný pas"                     (24,0-2*0,8)*2,4*0,6</t>
  </si>
  <si>
    <t>"dtto-odpočet pas"      -24,0*0,6*0,6</t>
  </si>
  <si>
    <t>"podélný pas"                 (11,5-0,8-2,4-1,0)*2,7*0,6</t>
  </si>
  <si>
    <t>"dtto-odpočet pas"      -11,5*0,8*0,6</t>
  </si>
  <si>
    <t>M</t>
  </si>
  <si>
    <t>58343930</t>
  </si>
  <si>
    <t>kamenivo drcené hrubé frakce 16/32</t>
  </si>
  <si>
    <t>-2080954725</t>
  </si>
  <si>
    <t>155,636*2,160*1,01</t>
  </si>
  <si>
    <t>Zakládání</t>
  </si>
  <si>
    <t>212752101a</t>
  </si>
  <si>
    <t>Odvětrání radonu z trubek se zřízením štěrkového lože pod trubky a s jejich obsypem v otevřeném výkopu trubka flexibilní PVC-KG celoperforovaná 360° DN 100</t>
  </si>
  <si>
    <t>1022261861</t>
  </si>
  <si>
    <t>"pravá část půdorysu pod dřevěnými vazníky+10% rezerva"    83,0*1,1</t>
  </si>
  <si>
    <t>"levá část půdorysu pod stropními panely+10% rezerva"           83,0*1,1</t>
  </si>
  <si>
    <t>21275213.a</t>
  </si>
  <si>
    <t>Odvětrání radonu z trubek - sběrné potrubí se zřízením štěrkového lože pod trubky a s jejich obsypem v otevřeném výkopu trubka korugovaná neperforovaná DN 125</t>
  </si>
  <si>
    <t>1494047517</t>
  </si>
  <si>
    <t>"pravá část půdorysu pod dřevěnými vazníky+10% rezerva"    58,0*1,1</t>
  </si>
  <si>
    <t>"levá část půdorysu pod stropními panely+10% rezerva"           42,0*1,1</t>
  </si>
  <si>
    <t>721174065.a</t>
  </si>
  <si>
    <t>Odvětrání radonu stoupací z trubek KG - DN 125, vč. ventilačních hlavic</t>
  </si>
  <si>
    <t>854777675</t>
  </si>
  <si>
    <t>"pravá část půdorysu pod dřevěnými vazníky+10% rezerva"    2*7,0*1,1</t>
  </si>
  <si>
    <t>"levá část půdorysu pod stropními panely+10% rezerva"           2*10,0*1,1</t>
  </si>
  <si>
    <t>274313511</t>
  </si>
  <si>
    <t>Základy z betonu prostého pasy betonu kamenem neprokládaného tř. C 12/15</t>
  </si>
  <si>
    <t>408255401</t>
  </si>
  <si>
    <t>https://podminky.urs.cz/item/CS_URS_2024_01/274313511</t>
  </si>
  <si>
    <t>(24,9-2*0,5)*(1,1*0,7+0,9*1,35)</t>
  </si>
  <si>
    <t>podélný pas -  plomby pod nové pasy:</t>
  </si>
  <si>
    <t>(5,35+5,55)*</t>
  </si>
  <si>
    <t>273321411</t>
  </si>
  <si>
    <t>Základy z betonu železového (bez výztuže) desky z betonu bez zvláštních nároků na prostředí tř. C 20/25</t>
  </si>
  <si>
    <t>-1669351347</t>
  </si>
  <si>
    <t>https://podminky.urs.cz/item/CS_URS_2024_01/273321411</t>
  </si>
  <si>
    <t>"zákl.deska v levé polovině"     (8,7*11,0+16,8*13,9)*0,30</t>
  </si>
  <si>
    <t>"zákl.deska v pravé polovině"    12,0*24,8*0,20</t>
  </si>
  <si>
    <t>"deska/kotva na S straně"          17,0*1,5*0,15</t>
  </si>
  <si>
    <t>273351121</t>
  </si>
  <si>
    <t>Bednění základů desek zřízení</t>
  </si>
  <si>
    <t>1501059159</t>
  </si>
  <si>
    <t>https://podminky.urs.cz/item/CS_URS_2024_01/273351121</t>
  </si>
  <si>
    <t>zákl.deska v levé polovině:</t>
  </si>
  <si>
    <t>(2*16,8+2*13,9+2*11,0)*0,2</t>
  </si>
  <si>
    <t>273351122</t>
  </si>
  <si>
    <t>Bednění základů desek odstranění</t>
  </si>
  <si>
    <t>-2138572459</t>
  </si>
  <si>
    <t>https://podminky.urs.cz/item/CS_URS_2024_01/273351122</t>
  </si>
  <si>
    <t>273361821</t>
  </si>
  <si>
    <t>Výztuž základů desek z betonářské oceli 10 505 (R) nebo BSt 500</t>
  </si>
  <si>
    <t>1540649323</t>
  </si>
  <si>
    <t>https://podminky.urs.cz/item/CS_URS_2024_01/273361821</t>
  </si>
  <si>
    <t>předpokl. vyztužení  1/2 objemu desky  60kg/m3:</t>
  </si>
  <si>
    <t>162,111*0,060</t>
  </si>
  <si>
    <t>273362021</t>
  </si>
  <si>
    <t>Výztuž základů desek ze svařovaných sítí z drátů typu KARI</t>
  </si>
  <si>
    <t>541548116</t>
  </si>
  <si>
    <t>https://podminky.urs.cz/item/CS_URS_2024_01/273362021</t>
  </si>
  <si>
    <t>274321411</t>
  </si>
  <si>
    <t>Základy z betonu železového (bez výztuže) pasy z betonu bez zvláštních nároků na prostředí tř. C 20/25</t>
  </si>
  <si>
    <t>182224623</t>
  </si>
  <si>
    <t>https://podminky.urs.cz/item/CS_URS_2024_01/274321411</t>
  </si>
  <si>
    <t>LEVÁ POL. POD ŽB. PANELY</t>
  </si>
  <si>
    <t>((4*8,7)*0,5+8,7*0,6+7,5*(0,6+0,8)+16,0*0,7)*0,8</t>
  </si>
  <si>
    <t>((2,2+7,85)*(0,6+0,6)+(13,3+1,0)*0,6+(5,55+6,45)*0,6+(5,61+3,68+1,3)*2*0,5)*0,8</t>
  </si>
  <si>
    <t>"patka pro přístřešek"    0,6*0,6*0,8</t>
  </si>
  <si>
    <t>(24,9-2*0,5)*(0,8+0,6)*0,8+2*2*0,8*0,1</t>
  </si>
  <si>
    <t>"přípočet na betonáž do výkopů"   93,576*0,6*0,035</t>
  </si>
  <si>
    <t>274351121</t>
  </si>
  <si>
    <t>Bednění základů pasů rovné zřízení</t>
  </si>
  <si>
    <t>1567623814</t>
  </si>
  <si>
    <t>https://podminky.urs.cz/item/CS_URS_2023_02/274351121</t>
  </si>
  <si>
    <t>pro  pasy z bet. železového:</t>
  </si>
  <si>
    <t>2*((4*8,7)+8,7+2*7,5+16,0)*0,5</t>
  </si>
  <si>
    <t>2*(2,2+7,85+13,3+1,0+5,55+6,45+(5,61+3,68+1,3)*2)*0,5</t>
  </si>
  <si>
    <t>"patka pro přístřešek"    4*0,6*0,5</t>
  </si>
  <si>
    <t>2*(2*(24,9-2*0,5)+6*0,1)*0,5</t>
  </si>
  <si>
    <t>pro  pasy z bet. prostého:</t>
  </si>
  <si>
    <t>příčné pasy -  plomby pod nové pasy-předpoklad bednění jen z jedné strany:</t>
  </si>
  <si>
    <t>(24,9-2*0,5)*(0,7+1,35)</t>
  </si>
  <si>
    <t>274351122</t>
  </si>
  <si>
    <t>Bednění základů pasů rovné odstranění</t>
  </si>
  <si>
    <t>1217364519</t>
  </si>
  <si>
    <t>https://podminky.urs.cz/item/CS_URS_2023_02/274351122</t>
  </si>
  <si>
    <t>274353111</t>
  </si>
  <si>
    <t>Bednění kotevních otvorů a prostupů v základových konstrukcích v pasech včetně polohového zajištění a odbednění, popř. ztraceného bednění z pletiva apod. průřezu přes 0,01 do 0,02 m2, hl. do 0,50 m</t>
  </si>
  <si>
    <t>-1672994529</t>
  </si>
  <si>
    <t>https://podminky.urs.cz/item/CS_URS_2024_01/274353111</t>
  </si>
  <si>
    <t>v základových pasech:</t>
  </si>
  <si>
    <t>"kapsy pro stoupačky odvětr.radonu a pro kanalizaci-pravá část půdorysu pod dřevěnými vazníky"    2+0</t>
  </si>
  <si>
    <t>"kapsy pro stoupačky odvětr.radonu a pro kanalizaci-levá část půdorysu pod stropními panely"           2+5</t>
  </si>
  <si>
    <t>274353112</t>
  </si>
  <si>
    <t>Bednění kotevních otvorů a prostupů v základových konstrukcích v pasech včetně polohového zajištění a odbednění, popř. ztraceného bednění z pletiva apod. průřezu přes 0,01 do 0,02 m2, hl. přes 0,50 do 1,00 m</t>
  </si>
  <si>
    <t>891928071</t>
  </si>
  <si>
    <t>https://podminky.urs.cz/item/CS_URS_2024_01/274353112</t>
  </si>
  <si>
    <t>v základových pasech vč. potrubí KG DN 125mm:</t>
  </si>
  <si>
    <t>"prostupy pro  odvětr.radonu a lež.kanalizaci-pravá část půdorysu pod dřevěnými vazníky"      12</t>
  </si>
  <si>
    <t>"prostupy pro  odvětr.radonu a lež.kanalizaci-levá část půdorysu pod stropními panely"              7</t>
  </si>
  <si>
    <t>274361821</t>
  </si>
  <si>
    <t>Výztuž základů pasů z betonářské oceli 10 505 (R) nebo BSt 500</t>
  </si>
  <si>
    <t>-1101124501</t>
  </si>
  <si>
    <t>https://podminky.urs.cz/item/CS_URS_2023_02/274361821</t>
  </si>
  <si>
    <t>předpokládané množ. : 120kg/m3</t>
  </si>
  <si>
    <t>95,541*0,120</t>
  </si>
  <si>
    <t>279311113</t>
  </si>
  <si>
    <t>Postupné podbetonování základového zdiva jakékoliv tloušťky, bez výkopu, bez zapažení a bednění z betonu prostého bez zvláštních nároků na prostředí tř. C 12/15</t>
  </si>
  <si>
    <t>1861480896</t>
  </si>
  <si>
    <t>https://podminky.urs.cz/item/CS_URS_2024_01/279311113</t>
  </si>
  <si>
    <t>"přípočet na betonáž do výkopů z jedné strany"   23,31*0,5*0,035</t>
  </si>
  <si>
    <t>279351411</t>
  </si>
  <si>
    <t>Bednění základového zdiva při podbetonování pro plochy rovinné zřízení</t>
  </si>
  <si>
    <t>-104462621</t>
  </si>
  <si>
    <t>https://podminky.urs.cz/item/CS_URS_2024_01/279351411</t>
  </si>
  <si>
    <t>podélné pasy -  plomby pod stávajícími pasy, bednění z jedné strany:</t>
  </si>
  <si>
    <t>12,6*(0,5+0,7+0,7)</t>
  </si>
  <si>
    <t>279351412</t>
  </si>
  <si>
    <t>Bednění základového zdiva při podbetonování pro plochy rovinné odstranění</t>
  </si>
  <si>
    <t>24151571</t>
  </si>
  <si>
    <t>https://podminky.urs.cz/item/CS_URS_2024_01/279351412</t>
  </si>
  <si>
    <t>Svislé a kompletní konstrukce</t>
  </si>
  <si>
    <t>310238411</t>
  </si>
  <si>
    <t>Zazdívka otvorů ve zdivu nadzákladovém cihlami pálenými plochy přes 0,25 m2 do 1 m2 na maltu cementovou</t>
  </si>
  <si>
    <t>1124788981</t>
  </si>
  <si>
    <t>https://podminky.urs.cz/item/CS_URS_2024_01/310238411</t>
  </si>
  <si>
    <t>"obvod.zdivo"     (2*0,6*0,6+1,2*0,6)*0,3</t>
  </si>
  <si>
    <t>310239411</t>
  </si>
  <si>
    <t>Zazdívka otvorů ve zdivu nadzákladovém cihlami pálenými plochy přes 1 m2 do 4 m2 na maltu cementovou</t>
  </si>
  <si>
    <t>-519862726</t>
  </si>
  <si>
    <t>https://podminky.urs.cz/item/CS_URS_2022_01/310239411</t>
  </si>
  <si>
    <t>"obvod.zdivo"     (2*2,0*0,75+2*2,0*1,5)*0,3</t>
  </si>
  <si>
    <t>"vnitř.zdivo"       (1,0*2,2+2,4*2,4)*0,3</t>
  </si>
  <si>
    <t>311113144</t>
  </si>
  <si>
    <t>Nadzákladové zdi z betonových tvárnic ztraceného bednění hladkých, včetně výplně z betonu třídy C 20/25, tloušťky zdiva přes 250 do 300 mm</t>
  </si>
  <si>
    <t>-867399839</t>
  </si>
  <si>
    <t>https://podminky.urs.cz/item/CS_URS_2024_01/311113144</t>
  </si>
  <si>
    <t>"atikové zdivo"    (2*16,4+2*24,6+7,7+2*0,3)*0,75</t>
  </si>
  <si>
    <t>"odpočet střed.atiky"  -7,7*0,75</t>
  </si>
  <si>
    <t>311113132</t>
  </si>
  <si>
    <t>Nadzákladové zdi z betonových tvárnic ztraceného bednění hladkých, včetně výplně z betonu třídy C 16/20, tloušťky zdiva přes 150 do 200 mm</t>
  </si>
  <si>
    <t>209377462</t>
  </si>
  <si>
    <t>https://podminky.urs.cz/item/CS_URS_2024_01/311113132</t>
  </si>
  <si>
    <t>"střecha-pod tepel.čerpadla"   4*1,0*0,75</t>
  </si>
  <si>
    <t>311234051</t>
  </si>
  <si>
    <t>Zdivo jednovrstvé z cihel děrovaných nebroušených klasických spojených na pero a drážku na maltu M5, pevnost cihel do P10, tl. zdiva 300 mm</t>
  </si>
  <si>
    <t>-472773791</t>
  </si>
  <si>
    <t>https://podminky.urs.cz/item/CS_URS_2023_02/311234051</t>
  </si>
  <si>
    <t>1.NP.:</t>
  </si>
  <si>
    <t>"obvodové"      (26,4+13,83+8,1+14,05-0,44+8,0)*3,3+(4*2,0*0,75+3,5*2,6+2,0*1,5+4,1*2,35)</t>
  </si>
  <si>
    <t>"vnitřní"             (10,8+0,3+2,0+0,9+0,3+9,9+0,6+1,0)*3,5</t>
  </si>
  <si>
    <t>"atiky u pultové střechy"  2*12,3*(2,5+0,75)/2</t>
  </si>
  <si>
    <t>" odpočet sloupy v atikách pult.střechy"  -2*0,3*(1,6+0,9)</t>
  </si>
  <si>
    <t>"střed.atika  ploché střechy"                           7,7*0,75</t>
  </si>
  <si>
    <t>2.NP.:</t>
  </si>
  <si>
    <t>"obvodové"      2*(16,4+24,6-2*0,3)*3,25-12*2,0*1,5-(2,0+1,25+1,55)*0,75</t>
  </si>
  <si>
    <t>311236101</t>
  </si>
  <si>
    <t>Zdivo jednovrstvé zvukově izolační z cihel děrovaných spojených na pero a drážku na maltu cementovou M10, pevnost cihel do P15, tl. zdiva 190 mm</t>
  </si>
  <si>
    <t>-1752108723</t>
  </si>
  <si>
    <t>https://podminky.urs.cz/item/CS_URS_2024_01/311236101</t>
  </si>
  <si>
    <t>"2.NP.:"   (5,2+3,5+16,4-2*0,3+0,6+2*5,15)*3,5-6*0,8*1,97</t>
  </si>
  <si>
    <t>311236141</t>
  </si>
  <si>
    <t>Zdivo jednovrstvé zvukově izolační z cihel děrovaných spojených na pero a drážku na maltu cementovou M10, pevnost cihel do P15, tl. zdiva 300 mm</t>
  </si>
  <si>
    <t>107519250</t>
  </si>
  <si>
    <t>https://podminky.urs.cz/item/CS_URS_2023_02/311236141</t>
  </si>
  <si>
    <t>"podélné"      (7,75+6,1+10,8)*3,2</t>
  </si>
  <si>
    <t>"příčné"          (2,4+18,3+4,9+3,8+6*4,25)*3,2</t>
  </si>
  <si>
    <t>"2.NP.: "          (7,8+5,2+7,0+5,15)*3,5-3*0,8*1,97</t>
  </si>
  <si>
    <t>311361821</t>
  </si>
  <si>
    <t>Výztuž nadzákladových zdí nosných svislých nebo odkloněných od svislice, rovných nebo oblých z betonářské oceli 10 505 (R) nebo BSt 500</t>
  </si>
  <si>
    <t>75349529</t>
  </si>
  <si>
    <t>https://podminky.urs.cz/item/CS_URS_2024_01/311361821</t>
  </si>
  <si>
    <t>předpokl. vyztužení  120kg/m3:</t>
  </si>
  <si>
    <t>"střecha-pod tepel.čerpadla"   4*1,0*0,2*0,75*0,120</t>
  </si>
  <si>
    <t>"atikové zdivo"                              (2*16,4+2*24,6+7,7+2*0,3)*0,3*0,75*0,120</t>
  </si>
  <si>
    <t>"odpočet střed.atiky"                 -7,7*0,3*0,75*0,120</t>
  </si>
  <si>
    <t>317168012</t>
  </si>
  <si>
    <t>Překlady keramické ploché osazené do maltového lože, výšky překladu 71 mm šířky 115 mm, délky 1250 mm</t>
  </si>
  <si>
    <t>-1536017087</t>
  </si>
  <si>
    <t>https://podminky.urs.cz/item/CS_URS_2024_01/317168012</t>
  </si>
  <si>
    <t>měří dle Tabulky překladů:</t>
  </si>
  <si>
    <t>"1.NP"    4</t>
  </si>
  <si>
    <t>"2.NP"    7</t>
  </si>
  <si>
    <t>317168021</t>
  </si>
  <si>
    <t>Překlady keramické ploché osazené do maltového lože, výšky překladu 71 mm šířky 145 mm, délky 1000 mm</t>
  </si>
  <si>
    <t>2053962184</t>
  </si>
  <si>
    <t>https://podminky.urs.cz/item/CS_URS_2024_01/317168021</t>
  </si>
  <si>
    <t>"1.NP"    1</t>
  </si>
  <si>
    <t>40</t>
  </si>
  <si>
    <t>317168022</t>
  </si>
  <si>
    <t>Překlady keramické ploché osazené do maltového lože, výšky překladu 71 mm šířky 145 mm, délky 1250 mm</t>
  </si>
  <si>
    <t>2086408137</t>
  </si>
  <si>
    <t>https://podminky.urs.cz/item/CS_URS_2024_01/317168022</t>
  </si>
  <si>
    <t>"1.NP"    1*3</t>
  </si>
  <si>
    <t>41</t>
  </si>
  <si>
    <t>317168051</t>
  </si>
  <si>
    <t>Překlady keramické vysoké osazené do maltového lože, šířky překladu 70 mm výšky 238 mm, délky 1000 mm</t>
  </si>
  <si>
    <t>545180706</t>
  </si>
  <si>
    <t>https://podminky.urs.cz/item/CS_URS_2024_01/317168051</t>
  </si>
  <si>
    <t>"1.NP"    2*3</t>
  </si>
  <si>
    <t>"2.NP"    3</t>
  </si>
  <si>
    <t>42</t>
  </si>
  <si>
    <t>317168052</t>
  </si>
  <si>
    <t>Překlady keramické vysoké osazené do maltového lože, šířky překladu 70 mm výšky 238 mm, délky 1250 mm</t>
  </si>
  <si>
    <t>-2005371772</t>
  </si>
  <si>
    <t>https://podminky.urs.cz/item/CS_URS_2024_01/317168052</t>
  </si>
  <si>
    <t>"1.NP"    2*3+2+3*4+2*4+2+4+3*4+2*2</t>
  </si>
  <si>
    <t>"2.NP"   3+2+2*2+2*4+3*4+6*2</t>
  </si>
  <si>
    <t>43</t>
  </si>
  <si>
    <t>317168053</t>
  </si>
  <si>
    <t>Překlady keramické vysoké osazené do maltového lože, šířky překladu 70 mm výšky 238 mm, délky 1500 mm</t>
  </si>
  <si>
    <t>458853440</t>
  </si>
  <si>
    <t>https://podminky.urs.cz/item/CS_URS_2024_01/317168053</t>
  </si>
  <si>
    <t>"1.NP"      4+3</t>
  </si>
  <si>
    <t>44</t>
  </si>
  <si>
    <t>317941123</t>
  </si>
  <si>
    <t>Osazování ocelových válcovaných nosníků na zdivu I nebo IE nebo U nebo UE nebo L č. 14 až 22 nebo výšky do 220 mm</t>
  </si>
  <si>
    <t>241497460</t>
  </si>
  <si>
    <t>https://podminky.urs.cz/item/CS_URS_2024_01/317941123</t>
  </si>
  <si>
    <t>"dle Tab.překladů-1.NP-I.č.20"    2*2,291*0,0311</t>
  </si>
  <si>
    <t>45</t>
  </si>
  <si>
    <t>13010722</t>
  </si>
  <si>
    <t>ocel profilová jakost S235JR (11 375) průřez I (IPN) 200</t>
  </si>
  <si>
    <t>1242803952</t>
  </si>
  <si>
    <t>2*2,291*0,0311*1,08</t>
  </si>
  <si>
    <t>46</t>
  </si>
  <si>
    <t>317998111</t>
  </si>
  <si>
    <t>Izolace tepelná mezi překlady z pěnového polystyrenu výšky 24 cm, tloušťky přes 30 do 50 mm</t>
  </si>
  <si>
    <t>2024639348</t>
  </si>
  <si>
    <t>https://podminky.urs.cz/item/CS_URS_2024_01/317998111</t>
  </si>
  <si>
    <t>"1.NP"    2*1,0+1,25+1,25+3*1,25</t>
  </si>
  <si>
    <t>"2.NP"    6*1,25</t>
  </si>
  <si>
    <t>47</t>
  </si>
  <si>
    <t>317998114</t>
  </si>
  <si>
    <t>Izolace tepelná mezi překlady z pěnového polystyrenu výšky 24 cm, tloušťky 90 mm</t>
  </si>
  <si>
    <t>1323440616</t>
  </si>
  <si>
    <t>https://podminky.urs.cz/item/CS_URS_2024_01/317998114</t>
  </si>
  <si>
    <t>"1.NP"    1,25+1,5</t>
  </si>
  <si>
    <t>48</t>
  </si>
  <si>
    <t>330321610</t>
  </si>
  <si>
    <t>Sloupy, pilíře, táhla, rámové stojky, vzpěry z betonu železového (bez výztuže) bez zvláštních nároků na vliv prostředí tř. C 30/37</t>
  </si>
  <si>
    <t>-1734261782</t>
  </si>
  <si>
    <t>https://podminky.urs.cz/item/CS_URS_2023_02/330321610</t>
  </si>
  <si>
    <t>"1.NP.:"        3*pi*0,15*0,15*3,15</t>
  </si>
  <si>
    <t>"2.NP.:"        2*0,3*0,3*3,25</t>
  </si>
  <si>
    <t>"v atikách pult.střechy"  2*0,3*0,3*(1,6+0,9)</t>
  </si>
  <si>
    <t>49</t>
  </si>
  <si>
    <t>331351121</t>
  </si>
  <si>
    <t>Bednění hranatých sloupů a pilířů včetně vzepření průřezu pravoúhlého čtyřúhelníka výšky do 4 m, průřezu přes 0,08 do 0,16 m2 zřízení</t>
  </si>
  <si>
    <t>-1667018320</t>
  </si>
  <si>
    <t>https://podminky.urs.cz/item/CS_URS_2024_01/331351121</t>
  </si>
  <si>
    <t>"2.NP.:"        2*4*0,3*3,25</t>
  </si>
  <si>
    <t>50</t>
  </si>
  <si>
    <t>331351122</t>
  </si>
  <si>
    <t>Bednění hranatých sloupů a pilířů včetně vzepření průřezu pravoúhlého čtyřúhelníka výšky do 4 m, průřezu přes 0,08 do 0,16 m2 odstranění</t>
  </si>
  <si>
    <t>-1944587429</t>
  </si>
  <si>
    <t>https://podminky.urs.cz/item/CS_URS_2024_01/331351122</t>
  </si>
  <si>
    <t>51</t>
  </si>
  <si>
    <t>332351115</t>
  </si>
  <si>
    <t>Bednění kruhových a oblých sloupů a pilířů včetně vzepření průřezu kruhového nebo zakřiveného výšky do 4 m, průměru sloupu přes 0,25 do 0,40 m zřízení</t>
  </si>
  <si>
    <t>770435623</t>
  </si>
  <si>
    <t>https://podminky.urs.cz/item/CS_URS_2023_02/332351115</t>
  </si>
  <si>
    <t>"1.NP.:"         3*pi*0,30*3,15</t>
  </si>
  <si>
    <t>"v atikách pult.střechy"  2*4*0,3*(1,6+0,9)</t>
  </si>
  <si>
    <t>52</t>
  </si>
  <si>
    <t>332351116</t>
  </si>
  <si>
    <t>Bednění kruhových a oblých sloupů a pilířů včetně vzepření průřezu kruhového nebo zakřiveného výšky do 4 m, průměru sloupu přes 0,25 do 0,40 m odstranění</t>
  </si>
  <si>
    <t>-202481462</t>
  </si>
  <si>
    <t>https://podminky.urs.cz/item/CS_URS_2023_02/332351116</t>
  </si>
  <si>
    <t>53</t>
  </si>
  <si>
    <t>332351911</t>
  </si>
  <si>
    <t>Bednění kruhových a oblých sloupů a pilířů Příplatek k cenám za pohledový beton</t>
  </si>
  <si>
    <t>299360740</t>
  </si>
  <si>
    <t>https://podminky.urs.cz/item/CS_URS_2023_02/332351911</t>
  </si>
  <si>
    <t>54</t>
  </si>
  <si>
    <t>332361821</t>
  </si>
  <si>
    <t>Výztuž sloupů, pilířů, rámových stojek, táhel nebo vzpěr oblých svislých nebo šikmých (odkloněných) z betonářské oceli 10 505 (R) nebo BSt 500</t>
  </si>
  <si>
    <t>2145806578</t>
  </si>
  <si>
    <t>https://podminky.urs.cz/item/CS_URS_2023_02/332361821</t>
  </si>
  <si>
    <t>předpokládané množ. : 150kg/m3</t>
  </si>
  <si>
    <t>1,703*0,150</t>
  </si>
  <si>
    <t>55</t>
  </si>
  <si>
    <t>342241162</t>
  </si>
  <si>
    <t>Příčky nebo přizdívky jednoduché z cihel nebo příčkovek pálených na maltu MVC nebo MC plných P7,5 až P15 dl. 290 mm (290x140x65 mm), tl. o tl. 140 mm</t>
  </si>
  <si>
    <t>1395742003</t>
  </si>
  <si>
    <t>https://podminky.urs.cz/item/CS_URS_2023_02/342241162</t>
  </si>
  <si>
    <t>instalační přizdívky:</t>
  </si>
  <si>
    <t xml:space="preserve">"m.č.104"              1,0*1,5                                                        </t>
  </si>
  <si>
    <t xml:space="preserve">"m.č.105"              4,6*1,5                                                          </t>
  </si>
  <si>
    <t xml:space="preserve">"m.č.107"              (1,0+3,7)*1,5                                                          </t>
  </si>
  <si>
    <t xml:space="preserve">"m.č.115"              2*3,2*1,5                         </t>
  </si>
  <si>
    <t xml:space="preserve">"m.č.118"              1,85*1,5                                       </t>
  </si>
  <si>
    <t xml:space="preserve">"m.č.120"              2,8*1,5                                 </t>
  </si>
  <si>
    <t xml:space="preserve">"m.č.121+122"  3*0,85*1,5                            </t>
  </si>
  <si>
    <t xml:space="preserve">"m.č.123"           1,2*1,5                           </t>
  </si>
  <si>
    <t>"m.č.202 až 204"   (1,2+4*1,05+2*1,7)*1,5</t>
  </si>
  <si>
    <t>56</t>
  </si>
  <si>
    <t>342244121</t>
  </si>
  <si>
    <t>Příčky jednoduché z cihel děrovaných klasických spojených na pero a drážku na maltu M5, pevnost cihel do P15, tl. příčky 140 mm</t>
  </si>
  <si>
    <t>608279810</t>
  </si>
  <si>
    <t>https://podminky.urs.cz/item/CS_URS_2023_02/342244121</t>
  </si>
  <si>
    <t>"m.č. N105+107+109+110+113+112+114"   (5,8+4*3,8+11,85+3*0,8+1,9+21,5)*3,5</t>
  </si>
  <si>
    <t>"m.č. N117+121+122+124+125"                 (7,65+6,25+3*2,0)*3,5</t>
  </si>
  <si>
    <t>"m.č. N118+120+123+126"                          (1,9+1,2+2,8+0,9)*3,5</t>
  </si>
  <si>
    <t>57</t>
  </si>
  <si>
    <t>R</t>
  </si>
  <si>
    <t>340A1103</t>
  </si>
  <si>
    <t>Příčky z tvárnic nebo desek pálených děrovaných na pero a drážku tl. 115 mm</t>
  </si>
  <si>
    <t>ÚRS RYRO 2022 01</t>
  </si>
  <si>
    <t>-355790634</t>
  </si>
  <si>
    <t>https://podminky.urs.cz/item/CS_URS_2022_01/340A1103</t>
  </si>
  <si>
    <t>"m.č. N110+113"   (3*0,8)*3,4</t>
  </si>
  <si>
    <t xml:space="preserve">"m.č.202"                 (1,2+1,7)*3,5-0,8*1,97 </t>
  </si>
  <si>
    <t xml:space="preserve">"m.č.203+4"           (2*1,8+4*2,21+2*3,6)*3,5-(2*0,8+3*0,7)*1,97   </t>
  </si>
  <si>
    <t>58</t>
  </si>
  <si>
    <t>342291121</t>
  </si>
  <si>
    <t>Ukotvení příček plochými kotvami, do konstrukce cihelné</t>
  </si>
  <si>
    <t>-1749528663</t>
  </si>
  <si>
    <t>https://podminky.urs.cz/item/CS_URS_2024_01/342291121</t>
  </si>
  <si>
    <t>"1+2.NP.-přikotvení instal.přizdívek - 1bm/1m2"        50,85</t>
  </si>
  <si>
    <t>"1.NP.-příčky"                         15*3,5</t>
  </si>
  <si>
    <t>"2.NP.-příčky"                         15*3,5</t>
  </si>
  <si>
    <t>Vodorovné konstrukce</t>
  </si>
  <si>
    <t>59</t>
  </si>
  <si>
    <t>410A1222</t>
  </si>
  <si>
    <t>Dod+mtž stropu - předpjatý stropní dutinový prefa panel tl.250mm vč. dobetonávek mezi panely (v příčném a podélném směru, š. do 120mm) s případným bedněním, vč. výztuže-armokošů se zabetonováním a bedněním a vč. všech syst.doplňků,spoj.a kotevního materiálu. Výměra je půdorysná plocha panelů vč.dobetonávek dle specifikace statické části PD. Dobetonování na zdivu s bedněním a výztuží je oceněno samostatně.</t>
  </si>
  <si>
    <t>-1020045713</t>
  </si>
  <si>
    <t>https://podminky.urs.cz/item/CS_URS_2022_01/410A1222</t>
  </si>
  <si>
    <t>nad 1.NP:</t>
  </si>
  <si>
    <t>(10,8+5,37)*(7,14+0,06+5,99)-(0,3+2,7+0,18)*(3,59+0,3)</t>
  </si>
  <si>
    <t>(2,94+0,06+5,37)*(8,05+0,3+2,4+0,10)</t>
  </si>
  <si>
    <t>nad 2.NP:</t>
  </si>
  <si>
    <t>(10,8+4,6)*(7,14+0,06+5,99)-5,99*0,3</t>
  </si>
  <si>
    <t>7,94*(10,75+0,05)</t>
  </si>
  <si>
    <t>60</t>
  </si>
  <si>
    <t>413321414</t>
  </si>
  <si>
    <t>Nosníky z betonu železového (bez výztuže) včetně stěnových i jeřábových drah, volných trámů, průvlaků, rámových příčlí, ztužidel, konzol, vodorovných táhel apod., tyčových konstrukcí tř. C 25/30</t>
  </si>
  <si>
    <t>-193439394</t>
  </si>
  <si>
    <t>https://podminky.urs.cz/item/CS_URS_2023_02/413321414</t>
  </si>
  <si>
    <t>1,NP.:</t>
  </si>
  <si>
    <t>podélné:</t>
  </si>
  <si>
    <t>0,3*0,30*(21,88+4,65+1,5+1,8+8,1+3,2+28,7)</t>
  </si>
  <si>
    <t>0,3*0,5*(5,2+12,3+6,4+2*16,4)</t>
  </si>
  <si>
    <t>0,3*1,0*4,8</t>
  </si>
  <si>
    <t>příčné:</t>
  </si>
  <si>
    <t>0,3*0,30*(13,83+6,1+11,05)</t>
  </si>
  <si>
    <t>0,3*0,75*(4,5+6,9+2*0,3)</t>
  </si>
  <si>
    <t>0,3*0,5*(4*13,03+4*11,05)</t>
  </si>
  <si>
    <t>"obvodové"      (2*16,1+24,6)*0,3*0,25+24,6*0,3*0,5</t>
  </si>
  <si>
    <t>"obvodové-zesílení"     3,5*0,3*0,75</t>
  </si>
  <si>
    <t>"vnitřní"             (16,4-2*0,3)*0,3*0,5</t>
  </si>
  <si>
    <t>"vnitřní-zesílení"             7,0*0,3*0,25</t>
  </si>
  <si>
    <t>61</t>
  </si>
  <si>
    <t>413351111</t>
  </si>
  <si>
    <t>Bednění nosníků a průvlaků - bez podpěrné konstrukce výška nosníku po spodní líc stropní desky do 100 cm zřízení</t>
  </si>
  <si>
    <t>1838851275</t>
  </si>
  <si>
    <t>https://podminky.urs.cz/item/CS_URS_2024_01/413351111</t>
  </si>
  <si>
    <t>2*0,30*(20,88+4,65+1,5+1,8+8,1+3,2+28,7)+0,3*(1,5+2*2,0+2*1,0+2*2,0+1,0+2*3,0)</t>
  </si>
  <si>
    <t>2*0,5*(5,2+12,3+6,4+16,4)+0,3*2*1,8</t>
  </si>
  <si>
    <t>2*1,0*4,0+0,3*3,5</t>
  </si>
  <si>
    <t>2*0,30*(13,83+6,1+11,05)+0,3*(2,0+1,5)</t>
  </si>
  <si>
    <t>2*0,75*(4,5+6,9)+0,3*(4,11+6,9)</t>
  </si>
  <si>
    <t>2*0,5*(7*13,03+4*11,05)+0,3*(1,0+4,11+2*1,5+2,5+2,15+5*1,0+19,0+8*2,0)</t>
  </si>
  <si>
    <t>"obvodové"      2*(2*16,3+24,6)*0,25+2*24,6*0,5</t>
  </si>
  <si>
    <t>"obvodové-zesílení"     2*3,5*0,75+0,3*2,0</t>
  </si>
  <si>
    <t>"vnitřní"             2*(16,4-2*0,3)*0,5+0,3*(16,4-2*0,3-5,8)</t>
  </si>
  <si>
    <t>"vnitřní-zesílení"             2*7,0*0,25</t>
  </si>
  <si>
    <t>62</t>
  </si>
  <si>
    <t>413351112</t>
  </si>
  <si>
    <t>Bednění nosníků a průvlaků - bez podpěrné konstrukce výška nosníku po spodní líc stropní desky do 100 cm odstranění</t>
  </si>
  <si>
    <t>1223647570</t>
  </si>
  <si>
    <t>https://podminky.urs.cz/item/CS_URS_2024_01/413351112</t>
  </si>
  <si>
    <t>63</t>
  </si>
  <si>
    <t>413352111</t>
  </si>
  <si>
    <t>Podpěrná konstrukce nosníků a průvlaků výšky podepření do 4 m výšky nosníku (po spodní hranu stropní desky) do 100 cm zřízení</t>
  </si>
  <si>
    <t>491122986</t>
  </si>
  <si>
    <t>https://podminky.urs.cz/item/CS_URS_2024_01/413352111</t>
  </si>
  <si>
    <t>0,3*(1,5+2*2,0+2*1,0+2*2,0+1,0+2*3,0)</t>
  </si>
  <si>
    <t>0,3*2*1,8</t>
  </si>
  <si>
    <t>0,3*3,5</t>
  </si>
  <si>
    <t>0,3*(2,0+1,5)</t>
  </si>
  <si>
    <t>0,3*(4,11+6,9)</t>
  </si>
  <si>
    <t>0,3*(1,0+4,11+2*1,5+2,5+2,15+5*1,0+19,0+8*2,0)</t>
  </si>
  <si>
    <t>"obvodové-zesílení"     0,3*2,0</t>
  </si>
  <si>
    <t>"vnitřní"                              0,3*(16,4-2*0,3-5,8)</t>
  </si>
  <si>
    <t>64</t>
  </si>
  <si>
    <t>413352112</t>
  </si>
  <si>
    <t>Podpěrná konstrukce nosníků a průvlaků výšky podepření do 4 m výšky nosníku (po spodní hranu stropní desky) do 100 cm odstranění</t>
  </si>
  <si>
    <t>-806616566</t>
  </si>
  <si>
    <t>https://podminky.urs.cz/item/CS_URS_2024_01/413352112</t>
  </si>
  <si>
    <t>65</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</si>
  <si>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</si>
  <si>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</si>
  <si>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-1174306768</t>
  </si>
  <si>
    <t>https://podminky.urs.cz/item/CS_URS_2023_02/413361821</t>
  </si>
  <si>
    <t>47,799*0,150</t>
  </si>
  <si>
    <t>66</t>
  </si>
  <si>
    <t>417321515</t>
  </si>
  <si>
    <t>Ztužující pásy a věnce z betonu železového (bez výztuže) tř. C 25/30</t>
  </si>
  <si>
    <t>374104897</t>
  </si>
  <si>
    <t>https://podminky.urs.cz/item/CS_URS_2024_01/417321515</t>
  </si>
  <si>
    <t>1.NP:</t>
  </si>
  <si>
    <t>"atiky u pultové střšchy"  2*12,3*0,3*0,2</t>
  </si>
  <si>
    <t xml:space="preserve">v úrovní stropů Spiroll: </t>
  </si>
  <si>
    <t>"1.NP-mezi panely"          (2,94+0,06+5,37)*0,23*0,25</t>
  </si>
  <si>
    <t>"1.NP-schodišť otvor"      (2,7+0,3+3,95)*0,3*0,25+(2,7+0,18+3,95)*0,18*0,25</t>
  </si>
  <si>
    <t>"1.NP-obvod"                     ((0,3+7,8+11,05-0,25)*0,18+(2*0,3+2,7)*0,25+(4,7+0,3)*0,2+0,15*0,3+(2*0,3+4,7)*0,2+(10,8+0,3)*0,18+13,55*0,3)*0,25</t>
  </si>
  <si>
    <t>2.NP:</t>
  </si>
  <si>
    <t>"2.NP-mezi panely"          7,14*0,30*0,25</t>
  </si>
  <si>
    <t>"2.NP-obvod"                    ((8,1-0,3+11,05)*0,18+8,3*0,25+(0,3+10,75)*0,18+(3*0,3+5,75+6,9)*0,2+16,4*0,18)*0,25</t>
  </si>
  <si>
    <t>67</t>
  </si>
  <si>
    <t>417351115</t>
  </si>
  <si>
    <t>Bednění bočnic ztužujících pásů a věnců včetně vzpěr zřízení</t>
  </si>
  <si>
    <t>943564276</t>
  </si>
  <si>
    <t>https://podminky.urs.cz/item/CS_URS_2024_01/417351115</t>
  </si>
  <si>
    <t>"atiky u pultové střechy"  2*(2*12,3+0,3)*0,25</t>
  </si>
  <si>
    <t>"1.NP-schodišť otvor"      2*(2,7+3,95)*0,25</t>
  </si>
  <si>
    <t>"1.NP-obvod"                     (0,3+7,8+11,05-0,25)*0,25+(2*0,3+2,7)*0,25+(4,7+0,3)*0,25+0,15*0,25+(2*0,3+4,7)*0,25+(10,8+0,3)*0,25+13,55*0,25</t>
  </si>
  <si>
    <t>"2.NP-obvod"                    (8,1-0,3+11,05)*0,25+8,3*0,25+(0,3+10,75)*0,25+(3*0,3+5,75+6,9)*0,25+16,4*0,25</t>
  </si>
  <si>
    <t>68</t>
  </si>
  <si>
    <t>417351116</t>
  </si>
  <si>
    <t>Bednění bočnic ztužujících pásů a věnců včetně vzpěr odstranění</t>
  </si>
  <si>
    <t>-1682064636</t>
  </si>
  <si>
    <t>https://podminky.urs.cz/item/CS_URS_2024_01/417351116</t>
  </si>
  <si>
    <t>69</t>
  </si>
  <si>
    <t>417361821</t>
  </si>
  <si>
    <t>Výztuž ztužujících pásů a věnců z betonářské oceli 10 505 (R) nebo BSt 500</t>
  </si>
  <si>
    <t>1387230336</t>
  </si>
  <si>
    <t>https://podminky.urs.cz/item/CS_URS_2024_01/417361821</t>
  </si>
  <si>
    <t>9,701*0,150</t>
  </si>
  <si>
    <t>70</t>
  </si>
  <si>
    <t>430A0011a</t>
  </si>
  <si>
    <t xml:space="preserve">Dod+mtž želbet prefa schodišťových ramen a mezipodesty, B tř. C 25/30 objem prvku cca 2,4m3, vše vč. podbetonování bet.mazaninou a pryžových ložisek. </t>
  </si>
  <si>
    <t>1056545971</t>
  </si>
  <si>
    <t>Úpravy povrchů, podlahy a osazování výplní</t>
  </si>
  <si>
    <t>71</t>
  </si>
  <si>
    <t>611131101</t>
  </si>
  <si>
    <t>Podkladní a spojovací vrstva vnitřních omítaných ploch cementový postřik nanášený ručně celoplošně stropů</t>
  </si>
  <si>
    <t>1324499051</t>
  </si>
  <si>
    <t>https://podminky.urs.cz/item/CS_URS_2023_02/611131101</t>
  </si>
  <si>
    <t>"průvlaky-m.č.112/113+126"   (2,15+2,5)*(0,3+2*0,35)+(6,9-1,1)*(0,3+2*0,5)</t>
  </si>
  <si>
    <t>"nadpraží oken"                          (1,5+13*2,0+2*3,0)*0,2</t>
  </si>
  <si>
    <t>"nadpraží dveří"                          (14*1,1)*0,2+1,1*0,3</t>
  </si>
  <si>
    <t xml:space="preserve">"průvlak-m.č.214"                     5,0*4*0,3           </t>
  </si>
  <si>
    <t>"nadpraží oken"                        (13*2,0+1,25+1,55)*0,2</t>
  </si>
  <si>
    <t>"nadpraží dveří"                         3*1,0*0,2</t>
  </si>
  <si>
    <t>72</t>
  </si>
  <si>
    <t>611131105</t>
  </si>
  <si>
    <t>Podkladní a spojovací vrstva vnitřních omítaných ploch cementový postřik nanášený ručně celoplošně schodišťových konstrukcí</t>
  </si>
  <si>
    <t>633554587</t>
  </si>
  <si>
    <t>https://podminky.urs.cz/item/CS_URS_2023_02/611131105</t>
  </si>
  <si>
    <t xml:space="preserve">"m.č.119"              (2*4,2+2,7)*3,65-(2*1,0+2,7)*1,75                                     </t>
  </si>
  <si>
    <t xml:space="preserve">"m.č.201"              (1,4+3,9+2,7)*(6,5-3,65)                                 </t>
  </si>
  <si>
    <t>73</t>
  </si>
  <si>
    <t>611321142</t>
  </si>
  <si>
    <t>Omítka vápenocementová vnitřních ploch nanášená ručně dvouvrstvá, tloušťky jádrové omítky do 10 mm a tloušťky štuku do 3 mm štuková vodorovných konstrukcí stropů žebrových nebo osamělých trámů</t>
  </si>
  <si>
    <t>-408347321</t>
  </si>
  <si>
    <t>https://podminky.urs.cz/item/CS_URS_2023_02/611321142</t>
  </si>
  <si>
    <t>74</t>
  </si>
  <si>
    <t>612131101</t>
  </si>
  <si>
    <t>Podkladní a spojovací vrstva vnitřních omítaných ploch cementový postřik nanášený ručně celoplošně stěn</t>
  </si>
  <si>
    <t>1392070677</t>
  </si>
  <si>
    <t>https://podminky.urs.cz/item/CS_URS_2023_02/612131101</t>
  </si>
  <si>
    <t>1.NP. :</t>
  </si>
  <si>
    <t xml:space="preserve">"m.č.101"              2*(2,7+3,7)*2,85-0,8*1,97-2,0*0,75                                                          </t>
  </si>
  <si>
    <t xml:space="preserve">"m.č.102"              (2*2,7)*2,85-0,8*1,97                                                           </t>
  </si>
  <si>
    <t xml:space="preserve">"m.č.103"              2*(2,7+2,4)*2,85-2*0,8*1,97+0,9*0,1                                                       </t>
  </si>
  <si>
    <t xml:space="preserve">"m.č.104"              2*(2,4+4,7)*2,85-2*0,8*1,97-1,5*0,75                                                        </t>
  </si>
  <si>
    <t xml:space="preserve">"m.č.105"              2*(5,85+3,95)*2,85-2*0,8*1,97-2,0*0,75                                                    </t>
  </si>
  <si>
    <t>"m.č.106"              (4,8+4,11+3,4)*2,85 -0,8*1,97</t>
  </si>
  <si>
    <t xml:space="preserve">"m.č.107"              2*(12,0+11,8+0,8)*2,85-2*0,8*1,97-3,15*2,85-4*2,0-1,5                                                           </t>
  </si>
  <si>
    <t xml:space="preserve">"m.č.108"              (2*3,15+3,6)*2,85-0,8*1,97                                                          </t>
  </si>
  <si>
    <t xml:space="preserve">"m.č.109"              (2*3,15+3,6)*2,85-0,8*1,97                                                           </t>
  </si>
  <si>
    <t xml:space="preserve">"m.č.110"              2*(12,0+6,0+0,8)*2,85-2*0,8*1,97-3,15*2,85-2*2,0*1,5                                                          </t>
  </si>
  <si>
    <t xml:space="preserve">"m.č.112"              2*(1,5+2,15+1,0+2,5)*2,85 -0,8*1,97-(1,9+2,1)*2,85                              </t>
  </si>
  <si>
    <t xml:space="preserve">"m.č.113"              2*(12,0+2,15+1,0+2,5+0,9)*2,85 -(1,9+2,1)*2,85-2*3,0*1,5-(0,8+0,9)*1,97                     </t>
  </si>
  <si>
    <t xml:space="preserve">"m.č.114"              (2*3,6+1,5+2*11,3)*2,85 -1,5*2,85-7*0,8*1,97                     </t>
  </si>
  <si>
    <t xml:space="preserve">"m.č.115"              2*(3,2+3,4)*2,6 -0,8*1,97+2*3,2*0,1                                          </t>
  </si>
  <si>
    <t xml:space="preserve">"m.č.117"              2*(5,75+3,2)*2,95-6*0,8*1,97-(1,5+1,2)*2,85                                          </t>
  </si>
  <si>
    <t xml:space="preserve">"m.č.118"              2*(1,85+2,8)*2,6-0,8*1,97+1,85*0,1 </t>
  </si>
  <si>
    <t xml:space="preserve">"m.č.120"              2*(1,95+2,8)*2,6-0,8*1,97+2,8*0,1                                    </t>
  </si>
  <si>
    <t xml:space="preserve">"m.č.121+122"   2*(3*1,9+2*0,95+1,0)*2,6-4*0,7*1,97+2,9*0,1                                   </t>
  </si>
  <si>
    <t xml:space="preserve">"m.č.123"           2*(1,7+1,2)*2,6-0,8*1,97+1,2*0,1                             </t>
  </si>
  <si>
    <t xml:space="preserve">"m.č.124"           2*(3,2+2,0)*2,85-0,8*1,97-2,0*0,75                                   </t>
  </si>
  <si>
    <t xml:space="preserve">"m.č.125"           2*(3,65+6,30)*2,85-(2*0,7+0,8)*1,97-2,0*0,75                                </t>
  </si>
  <si>
    <t xml:space="preserve">"m.č.126"           2*(13,9+6,9+0,9+1,1)*2,85-0,8*1,97-3,5*2,6-2*2,0*0,75                          </t>
  </si>
  <si>
    <t xml:space="preserve">"ostění oken"        2*8*0,2*0,75+2*8*0,2*1,5          </t>
  </si>
  <si>
    <t>"ostění dveří"       2*11*0,2*2,12+2*0,3*2,1</t>
  </si>
  <si>
    <t>2.NP. :</t>
  </si>
  <si>
    <t xml:space="preserve">"m.č.202"              2* (1,6+1,2)*2,85-0,8*1,97                                               </t>
  </si>
  <si>
    <t xml:space="preserve">"m.č.203"              2*(2,215+1,7+2*1,7+2*1,05)*2,85-(4*0,7+0,8)*1,97                                                     </t>
  </si>
  <si>
    <t xml:space="preserve">"m.č.204"             2*(2,215+1,7+2*1,7+2*1,05)*2,85-(4*0,7+0,8)*1,97                                                       </t>
  </si>
  <si>
    <t>"m.č.205+208"    2*(10,5+1,55+0,6)*2,85-6*0,8*1,97-1,55*0,75</t>
  </si>
  <si>
    <t>"m.č.206+209+210+212"      2*(4*5,1+3,8+2*3,1+4,7)*2,85-4*0,8*1,97-4*2,0*1,5</t>
  </si>
  <si>
    <t>"m.č.207"              (7,7-1,2+1,25+3,85+1,0+4,8-0,3)*2,85-4*0,8*1,97-1,25*0,75</t>
  </si>
  <si>
    <t>"m.č.211"              2*(7,8+5,7)*2,85-2*0,8*1,97-3*2,0*1,5</t>
  </si>
  <si>
    <t>"m.č.213"              2*(10,75+7,7)*2,85-0,8*1,97-3*2,0*1,5-2,0*0,75</t>
  </si>
  <si>
    <t>"m.č.214"              2*(5,0+3,5)*2,85-3*0,8*1,97-2,0*1,5</t>
  </si>
  <si>
    <t>"ostění oken"     2*12*0,2*1,5+2*3*0,2*0,75</t>
  </si>
  <si>
    <t>"ostění dveří"       2*2*0,2*2,12</t>
  </si>
  <si>
    <t>75</t>
  </si>
  <si>
    <t>612321141</t>
  </si>
  <si>
    <t>Omítka vápenocementová vnitřních ploch nanášená ručně dvouvrstvá, tloušťky jádrové omítky do 10 mm a tloušťky štuku do 3 mm štuková svislých konstrukcí stěn</t>
  </si>
  <si>
    <t>1008578397</t>
  </si>
  <si>
    <t>https://podminky.urs.cz/item/CS_URS_2023_02/612321141</t>
  </si>
  <si>
    <t>"měří dle předchozí položky"                    1619,248</t>
  </si>
  <si>
    <t>"odpočet keramických obkladů"             -190,887</t>
  </si>
  <si>
    <t>76</t>
  </si>
  <si>
    <t>612331121</t>
  </si>
  <si>
    <t>Omítka cementová vnitřních ploch nanášená ručně jednovrstvá, tloušťky do 10 mm hladká svislých konstrukcí stěn</t>
  </si>
  <si>
    <t>-1442249316</t>
  </si>
  <si>
    <t>https://podminky.urs.cz/item/CS_URS_2024_01/612331121</t>
  </si>
  <si>
    <t>pod keram.obklady:</t>
  </si>
  <si>
    <t>"měří dle kptl.781"         190,887</t>
  </si>
  <si>
    <t>77</t>
  </si>
  <si>
    <t>619991005</t>
  </si>
  <si>
    <t>Zakrytí vnitřních ploch před znečištěním fólií včetně pozdějšího odkrytí stěn nebo svislých ploch</t>
  </si>
  <si>
    <t>-1863093132</t>
  </si>
  <si>
    <t>https://podminky.urs.cz/item/CS_URS_2024_01/619991005</t>
  </si>
  <si>
    <t>"1.NP - okna"                    4*(2,0*1,0)+(1,5*1,0)+7*(2,0*1,8)+2*(3,0*1,8)</t>
  </si>
  <si>
    <t>"1.NP - dveře+vrata"    2*(1,0*2,35)+4,11*2,35+3,5*2,6</t>
  </si>
  <si>
    <t xml:space="preserve">"2.NP - okna"                  12*(2,0*1,8)+(2,0*1,0)+(1,25*1,0)+(1,55*1,0) </t>
  </si>
  <si>
    <t>78</t>
  </si>
  <si>
    <t>62020-00</t>
  </si>
  <si>
    <t>Popis kvality provedení KZS: Zateplení provedeno kompletním systémovým řešením ETICS - kvalitativní třída A. Polystyren samozhášivý, stabilizovaný se sníženou hořlavostí. Desky lepeny tmelem, provedení vč.armovací sítě s přestěrkováním a kotvením pomocí příslušných kotev.
Popis barevného řešení fasády: odstíny viz výkes TECH. A ARCHITEKT. POHLEDY, tzn., že v jednotkových cenách budou zahrnuty příplatky za styk dvou barev a příplatky za tmavé odstíny.
Popis PP řešení KZS: bude provedeno certifikované řešení vyhovující zkoušce podle ČSN ISO 13785-1. 
Sestava pro vnější zateplení musí být zajištěna tak, aby při zkoušce podle ČSN ISO 13785-1 nedošlo k šíření plamene (po vnějším povrchu sestavy nebo po tepelněizolačním materiálu zateplení) přes úroveň 0,5 m od spodní hrany zkušebního vzorku, a to po dobu do 30 minut při tepelné zátěži 100 kW. 
Podrobný popis provedení KZS je uveden v PD.</t>
  </si>
  <si>
    <t>-868935599</t>
  </si>
  <si>
    <t>79</t>
  </si>
  <si>
    <t>621151001</t>
  </si>
  <si>
    <t>Penetrační nátěr vnějších pastovitých tenkovrstvých omítek akrylátový podhledů</t>
  </si>
  <si>
    <t>-1969451715</t>
  </si>
  <si>
    <t>https://podminky.urs.cz/item/CS_URS_2024_01/621151001</t>
  </si>
  <si>
    <t>nadpraží u KZS z polystyrenu:</t>
  </si>
  <si>
    <t>"1.NP - okna"                    (4*2*2,0+1,5+7*2,0+2*3,0)*0,25</t>
  </si>
  <si>
    <t>"1.NP - dveře+vrata"    (2*1,0+4,11)*0,25+3,5*0,45</t>
  </si>
  <si>
    <t>"2.NP - okna"                  (12*2,0+2,0+1,25+1,55)*0,25</t>
  </si>
  <si>
    <t>z minerálu:</t>
  </si>
  <si>
    <t>"1.NP"                               2*2,0*0,25</t>
  </si>
  <si>
    <t>80</t>
  </si>
  <si>
    <t>621541022</t>
  </si>
  <si>
    <t>Omítka tenkovrstvá silikonsilikátová vnějších ploch probarvená bez penetrace, zatíraná (škrábaná), tloušťky 2,0 mm podhledů - podrobný popis viz.Tab.skladeb</t>
  </si>
  <si>
    <t>-561100670</t>
  </si>
  <si>
    <t>https://podminky.urs.cz/item/CS_URS_2024_01/621541022</t>
  </si>
  <si>
    <t>81</t>
  </si>
  <si>
    <t>622131101</t>
  </si>
  <si>
    <t>Podkladní a spojovací vrstva vnějších omítaných ploch cementový postřik nanášený ručně celoplošně stěn</t>
  </si>
  <si>
    <t>-307509959</t>
  </si>
  <si>
    <t>https://podminky.urs.cz/item/CS_URS_2024_01/622131101</t>
  </si>
  <si>
    <t>předpokládané řešení na stávajících stěnách:</t>
  </si>
  <si>
    <t>"pohled S-1.PP-předpokládané rozměry"      18,0*3,0</t>
  </si>
  <si>
    <t>na vnější stěny stávajiciích základových pasů  - předpokl. v.  = 900mm</t>
  </si>
  <si>
    <t>" strana Z+V"                                                            (12,5+14,5)*0,9</t>
  </si>
  <si>
    <t>82</t>
  </si>
  <si>
    <t>622135002</t>
  </si>
  <si>
    <t>Vyrovnání nerovností podkladu vnějších omítaných ploch maltou, tloušťky do 10 mm cementovou stěn</t>
  </si>
  <si>
    <t>746937462</t>
  </si>
  <si>
    <t>https://podminky.urs.cz/item/CS_URS_2024_01/622135002</t>
  </si>
  <si>
    <t>83</t>
  </si>
  <si>
    <t>622135092</t>
  </si>
  <si>
    <t>Vyrovnání nerovností podkladu vnějších omítaných ploch tmelem, tloušťky do 2 mm Příplatek k ceně za každých dalších 5 mm tloušťky podkladní vrstvy přes 10 mm maltou cementovou stěn</t>
  </si>
  <si>
    <t>1891514060</t>
  </si>
  <si>
    <t>https://podminky.urs.cz/item/CS_URS_2024_01/622135092</t>
  </si>
  <si>
    <t>84</t>
  </si>
  <si>
    <t>622151001</t>
  </si>
  <si>
    <t>Penetrační nátěr vnějších pastovitých tenkovrstvých omítek akrylátový stěn</t>
  </si>
  <si>
    <t>-1853206425</t>
  </si>
  <si>
    <t>https://podminky.urs.cz/item/CS_URS_2024_01/622151001</t>
  </si>
  <si>
    <t>"měří dle - deska EPS 70 fasádní   ?=0,039 tl 160mm"          617,739</t>
  </si>
  <si>
    <t>"měří dle - MTŽ desky minerál. tl 160mm"                              97,002</t>
  </si>
  <si>
    <t>ostění otvorů na polystyren:</t>
  </si>
  <si>
    <t>"1.NP - okna"                    (4*2*0,75+2*0,75+7*2*1,5+2*2*1,5)*0,25</t>
  </si>
  <si>
    <t>"1.NP - dveře+vrata"    (2*2*2,35+2*2,35)*0,25+(2*2,6)*0,45</t>
  </si>
  <si>
    <t>"2.NP - okna"                  (12*(2,0+2*1,5)+(2,0+2*0,75)+(1,25+2*0,75)+(1,55+2*0,75))*0,25</t>
  </si>
  <si>
    <t>dtto na minerál:</t>
  </si>
  <si>
    <t>"1.NP"                               (2*2*0,75)*0,25</t>
  </si>
  <si>
    <t>85</t>
  </si>
  <si>
    <t>622151021</t>
  </si>
  <si>
    <t>Penetrační nátěr vnějších pastovitých tenkovrstvých omítek mozaikových akrylátový stěn</t>
  </si>
  <si>
    <t>CS ÚRS 2023 01</t>
  </si>
  <si>
    <t>211938219</t>
  </si>
  <si>
    <t>https://podminky.urs.cz/item/CS_URS_2023_01/622151021</t>
  </si>
  <si>
    <t>"pohled J"            13,83*0,3+(8,1+11,05-0,8-4,11+2*2*0,25)*0,30</t>
  </si>
  <si>
    <t>"pohled Z"           (8,3+2*0,14)*0,30</t>
  </si>
  <si>
    <t>"pohled V-1.NP"           (0,3+12,0+0,3+0,14-0,9+2*0,25)*0,30</t>
  </si>
  <si>
    <t>"pohled V-1.+2.NP"    (16,4+2*0,14-3,5+2*0,45)*0,30</t>
  </si>
  <si>
    <t>"pohled Z - 1.NP"     (0,3+12,0+0,3+0,14)*0,30</t>
  </si>
  <si>
    <t>86</t>
  </si>
  <si>
    <t>622211031</t>
  </si>
  <si>
    <t>Montáž kontaktního zateplení lepením a mechanickým kotvením z polystyrenových desek (dodávka ve specifikaci) na vnější stěny, na podklad betonový nebo z lehčeného betonu, z tvárnic keramických nebo vápenopískových, tloušťky desek přes 120 do 160 mm</t>
  </si>
  <si>
    <t>-706604589</t>
  </si>
  <si>
    <t>https://podminky.urs.cz/item/CS_URS_2024_01/622211031</t>
  </si>
  <si>
    <t>"pohled J"            (13,83+8,1+11,05)*8,235-3*2,0*0,75-8*2,0*1,5-4,11*2,35-0,8*1,97</t>
  </si>
  <si>
    <t>"pohled Z"           (8,3+2*0,14)*8,235-1,5*0,75</t>
  </si>
  <si>
    <t>"pohled S-1.NP-předpokládaná výška"           (24,6+2*0,14-7,0)*(3,59-0,2)-6*2,0*1,5</t>
  </si>
  <si>
    <t>"pohled S-2.NP"            (24,6+2*0,14-0,9)*2,56-(2,0+1,25+1,5)*0,75</t>
  </si>
  <si>
    <t>"pohled V-1.NP"           (0,3+12,0+0,3+0,14)*(4,55+5,85)/2-0,9*2,1-2*3,0*1,5-0,9*4,55</t>
  </si>
  <si>
    <t>"pohled V-1.+2.NP"    (16,4+2*0,14)*8,235-4*2,0*1,5-2*2,0*0,75-3,5*2,6</t>
  </si>
  <si>
    <t>"dtto-odpočet minerál.vata" -0,9*2,9</t>
  </si>
  <si>
    <t>87</t>
  </si>
  <si>
    <t>28375952</t>
  </si>
  <si>
    <t>deska EPS 70 fasádní λ=0,039 tl 160mm</t>
  </si>
  <si>
    <t>-569277500</t>
  </si>
  <si>
    <t>"dle montáže"                  617,739</t>
  </si>
  <si>
    <t>"odpočet sokl.desky"   -45,959</t>
  </si>
  <si>
    <t>"prořez"                             571,78*0,05</t>
  </si>
  <si>
    <t>88</t>
  </si>
  <si>
    <t>28376021</t>
  </si>
  <si>
    <t>deska perimetrická fasádní soklová 150kPa λ=0,035 tl 160mm</t>
  </si>
  <si>
    <t>-1393552556</t>
  </si>
  <si>
    <t>"pohled J"            13,83*1,15+(8,1+11,05)*0,45-(4,11+0,8)*0,15</t>
  </si>
  <si>
    <t>"pohled Z"           (8,3+2*0,14)*0,45</t>
  </si>
  <si>
    <t>"pohled V-1.NP"           (0,3+12,0+0,3+0,14)*0,45-0,9*0,15</t>
  </si>
  <si>
    <t>"pohled V-1.+2.NP"    (16,4+2*0,14)*0,45-3,5*0,15</t>
  </si>
  <si>
    <t>"pohled Z - 1.NP"     (0,3+12,0+0,3+0,14)*0,45</t>
  </si>
  <si>
    <t>"prořez"                     45,959*0,05</t>
  </si>
  <si>
    <t>89</t>
  </si>
  <si>
    <t>28375932</t>
  </si>
  <si>
    <t>deska EPS 70 fasádní λ=0,039 tl 40mm</t>
  </si>
  <si>
    <t>420979736</t>
  </si>
  <si>
    <t>"1.NP - okna"                    (4*2*(2,0+0,75)+2*(1,5+0,75)+7*2*(2,0+1,5)+2*2*(3,0+1,5))*0,25</t>
  </si>
  <si>
    <t>"1.NP - dveře+vrata"    (2*(1,0+2*2,35)+4,11+2*2,35)*0,25+(3,5*2*2,6)*0,45</t>
  </si>
  <si>
    <t>"2.NP - okna"                  (12*2*(2,0+1,5)+2*(2,0+0,75)+2*(1,25+0,75)+2*(1,55+0,75))*0,25</t>
  </si>
  <si>
    <t>"ZTRATNÉ"                           61,611*0,10</t>
  </si>
  <si>
    <t xml:space="preserve">Součet       </t>
  </si>
  <si>
    <t>90</t>
  </si>
  <si>
    <t>622213011</t>
  </si>
  <si>
    <t>Montáž kontaktního zateplení lepením na vnější stěny, na podklad betonový nebo z tvárnic keramických nebo vápenopískových, z desek polystyrenových (dodávka ve specifikaci), tloušťky desek přes 40 do 80 mm</t>
  </si>
  <si>
    <t>-958768911</t>
  </si>
  <si>
    <t>https://podminky.urs.cz/item/CS_URS_2024_01/622213011</t>
  </si>
  <si>
    <t>na vnější stěny základových pasů  - předpokl. v. izolace = 900mm</t>
  </si>
  <si>
    <t>" strana Z+V+J"       (20,4+28,5+13,9+8,1+11,0)*0,9</t>
  </si>
  <si>
    <t>91</t>
  </si>
  <si>
    <t>28376014</t>
  </si>
  <si>
    <t>deska perimetrická fasádní soklová 150kPa λ=0,035 tl 60mm</t>
  </si>
  <si>
    <t>2100983303</t>
  </si>
  <si>
    <t>73,71*1,05 'Přepočtené koeficientem množství</t>
  </si>
  <si>
    <t>92</t>
  </si>
  <si>
    <t>622221031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</si>
  <si>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120 do 160 mm</t>
  </si>
  <si>
    <t>1153181998</t>
  </si>
  <si>
    <t>https://podminky.urs.cz/item/CS_URS_2023_02/622221031</t>
  </si>
  <si>
    <t>měří dle dokumentace PBŘ:</t>
  </si>
  <si>
    <t>"pohled Z - 1.NP"     (0,3+12,0+0,3+0,14)*(4,55+5,85)/2-2*2,0*0,75</t>
  </si>
  <si>
    <t>"odpočet sokl z polystyrénu" -(0,3+12,0+0,3+0,14)*0,45</t>
  </si>
  <si>
    <t>"pohled S - 1.np"      (0,94+7,0)*3,8</t>
  </si>
  <si>
    <t>"pohled V - 1.NP"     0,9*4,55</t>
  </si>
  <si>
    <t>"pohled S+V - 2.NP"   2*0,9*2,9</t>
  </si>
  <si>
    <t>93</t>
  </si>
  <si>
    <t>63142046</t>
  </si>
  <si>
    <t>deska tepelně izolační minerální kontaktních fasád podélné vlákno λ=0,037-0,038 tl 160mm</t>
  </si>
  <si>
    <t>1733148459</t>
  </si>
  <si>
    <t>97,002*1,05</t>
  </si>
  <si>
    <t>101,852*1,05 'Přepočtené koeficientem množství</t>
  </si>
  <si>
    <t>94</t>
  </si>
  <si>
    <t>63142037</t>
  </si>
  <si>
    <t>deska tepelně izolační minerální kontaktních fasád podélné vlákno λ=0,037-0,038 tl 40mm</t>
  </si>
  <si>
    <t>-1238398207</t>
  </si>
  <si>
    <t>"1.NP"                    (2*2*(2,0+0,75))*0,25</t>
  </si>
  <si>
    <t xml:space="preserve">"ZTRATNÉ"           2,75*0,1 </t>
  </si>
  <si>
    <t>95</t>
  </si>
  <si>
    <t>622251101</t>
  </si>
  <si>
    <t>Montáž kontaktního zateplení lepením a mechanickým kotvením Příplatek k cenám za zápustnou montáž kotev s použitím tepelněizolačních zátek na vnější stěny z polystyrenu</t>
  </si>
  <si>
    <t>-1561681872</t>
  </si>
  <si>
    <t>https://podminky.urs.cz/item/CS_URS_2023_01/622251101</t>
  </si>
  <si>
    <t>"měří dle mtž. KZS z polystyrenu"      617,739</t>
  </si>
  <si>
    <t>622251105</t>
  </si>
  <si>
    <t>Montáž kontaktního zateplení lepením a mechanickým kotvením Příplatek k cenám za zápustnou montáž kotev s použitím tepelněizolačních zátek na vnější stěny z minerální vlny</t>
  </si>
  <si>
    <t>-984081531</t>
  </si>
  <si>
    <t>https://podminky.urs.cz/item/CS_URS_2024_01/622251105</t>
  </si>
  <si>
    <t>"měří dle mtž. KZS z minerálu"     97,002</t>
  </si>
  <si>
    <t>97</t>
  </si>
  <si>
    <t>622252001</t>
  </si>
  <si>
    <t>Montáž profilů kontaktního zateplení zakládacích soklových připevněných hmoždinkami</t>
  </si>
  <si>
    <t>1217998337</t>
  </si>
  <si>
    <t>https://podminky.urs.cz/item/CS_URS_2024_01/622252001</t>
  </si>
  <si>
    <t>předpokládané řešení:</t>
  </si>
  <si>
    <t>"pohled J"            13,83+8,1+11,05-4,11-0,8+2*2*0,4</t>
  </si>
  <si>
    <t>"pohled Z"           8,3+2*0,14+12,0+2*0,3</t>
  </si>
  <si>
    <t>"pohled S-1.PP-předpokládané rozměry"      18,0</t>
  </si>
  <si>
    <t>"pohled S-1.NP"           24,6+2*0,14</t>
  </si>
  <si>
    <t>"pohled S-2.NP"           24,6+2*0,14</t>
  </si>
  <si>
    <t>"pohled V-1.NP"          0,14+0,3+12,0+0,3+16,4+0,14-0,8-3,5+2*2*0,4</t>
  </si>
  <si>
    <t>59051651</t>
  </si>
  <si>
    <t>profil zakládací Al tl 0,7mm pro ETICS pro izolant tl 140mm</t>
  </si>
  <si>
    <t>576922134</t>
  </si>
  <si>
    <t>145,19*1,05 'Přepočtené koeficientem množství</t>
  </si>
  <si>
    <t>99</t>
  </si>
  <si>
    <t>622252002</t>
  </si>
  <si>
    <t>Montáž profilů kontaktního zateplení ostatních stěnových, dilatačních apod. lepených do tmelu</t>
  </si>
  <si>
    <t>-698390890</t>
  </si>
  <si>
    <t>https://podminky.urs.cz/item/CS_URS_2024_01/622252002</t>
  </si>
  <si>
    <t>"Rohové lišty objektu"     7,335+4*8,1</t>
  </si>
  <si>
    <t>APU lišty:</t>
  </si>
  <si>
    <t>"1.NP - okna"                    4*2*(2,0+0,75)+2*(1,5+0,75)+7*2*(2,0+1,5)+2*2*(3,0+1,5)</t>
  </si>
  <si>
    <t>"1.NP - dveře+vrata"    2*(1,0+2*2,35)+4,11+2*2,35+3,5*2*2,6</t>
  </si>
  <si>
    <t xml:space="preserve">"2.NP - okna"                  12*2*(2,0+1,5)+2*(2,0+0,75)+2*(1,25+0,75)+2*(1,55+0,75) </t>
  </si>
  <si>
    <t>"1.NP"          2*2*(2,0+0,75)</t>
  </si>
  <si>
    <t>100</t>
  </si>
  <si>
    <t>63127416</t>
  </si>
  <si>
    <t>profil rohový PVC 23x23mm s výztužnou tkaninou š 100mm pro ETICS</t>
  </si>
  <si>
    <t>-1677511312</t>
  </si>
  <si>
    <t>39,735*1,05</t>
  </si>
  <si>
    <t>101</t>
  </si>
  <si>
    <t>59051476</t>
  </si>
  <si>
    <t>profil začišťovací PVC 9mm s výztužnou tkaninou pro ostění ETICS</t>
  </si>
  <si>
    <t>100545958</t>
  </si>
  <si>
    <t>241,01*1,05</t>
  </si>
  <si>
    <t>102</t>
  </si>
  <si>
    <t>622321121</t>
  </si>
  <si>
    <t>Omítka vápenocementová vnějších ploch nanášená ručně jednovrstvá, tloušťky do 15 mm hladká stěn</t>
  </si>
  <si>
    <t>-1868485727</t>
  </si>
  <si>
    <t>https://podminky.urs.cz/item/CS_URS_2024_01/622321121</t>
  </si>
  <si>
    <t>"měří dle cementový prostřik"            621,324</t>
  </si>
  <si>
    <t>103</t>
  </si>
  <si>
    <t>622511112</t>
  </si>
  <si>
    <t>Omítka tenkovrstvá akrylátová vnějších ploch probarvená bez penetrace mozaiková střednězrnná stěn</t>
  </si>
  <si>
    <t>-715050202</t>
  </si>
  <si>
    <t>https://podminky.urs.cz/item/CS_URS_2024_01/622511112</t>
  </si>
  <si>
    <t>"měří dle penetrace"     23,043</t>
  </si>
  <si>
    <t>104</t>
  </si>
  <si>
    <t>622541022</t>
  </si>
  <si>
    <t>Omítka tenkovrstvá silikonsilikátová vnějších ploch probarvená bez penetrace, zatíraná (škrábaná), tloušťky 2,0 mm stěn</t>
  </si>
  <si>
    <t>1934601219</t>
  </si>
  <si>
    <t>https://podminky.urs.cz/item/CS_URS_2024_01/622541022</t>
  </si>
  <si>
    <t>"měří dle akrylát.penetrace stěn"    747,306</t>
  </si>
  <si>
    <t>105</t>
  </si>
  <si>
    <t>629991011</t>
  </si>
  <si>
    <t>Zakrytí vnějších ploch před znečištěním včetně pozdějšího odkrytí výplní otvorů a svislých ploch fólií přilepenou lepící páskou</t>
  </si>
  <si>
    <t>660575731</t>
  </si>
  <si>
    <t>https://podminky.urs.cz/item/CS_URS_2024_01/629991011</t>
  </si>
  <si>
    <t>"1.NP - okna"                    4*(2,0*1,05)+(1,5*1,05)+7*(2,0*1,85)+2*(3,0*1,85)</t>
  </si>
  <si>
    <t xml:space="preserve">"2.NP - okna"                  12*(2,0*1,85)+(2,0*1,05)+(1,25*1,05)+(1,55*1,05) </t>
  </si>
  <si>
    <t>106</t>
  </si>
  <si>
    <t>629995101</t>
  </si>
  <si>
    <t>Očištění vnějších ploch tlakovou vodou omytím</t>
  </si>
  <si>
    <t>1404241979</t>
  </si>
  <si>
    <t>https://podminky.urs.cz/item/CS_URS_2024_01/629995101</t>
  </si>
  <si>
    <t>po otlučení starého KZS v 1.NP:</t>
  </si>
  <si>
    <t>"pravá polovina stáv.objektu"      (2*12,45+24,8)*3,5-2*2,0*0,75-8*2,0*1,5</t>
  </si>
  <si>
    <t>"dtto - ostění+nadpraží"                 (2*0,75+2*2*2,0+8*2,0+2*8*1,5)*0,2</t>
  </si>
  <si>
    <t>předpokládané řešení na stávajících stěnách</t>
  </si>
  <si>
    <t>vnější stěny stávajiciích základových pasů vybetonovaných do výkopu - předpokl. v.  = 900mm</t>
  </si>
  <si>
    <t>107</t>
  </si>
  <si>
    <t>631311113</t>
  </si>
  <si>
    <t>Mazanina z betonu prostého bez zvýšených nároků na prostředí tl. přes 50 do 80 mm tř. C 12/15</t>
  </si>
  <si>
    <t>1056241451</t>
  </si>
  <si>
    <t>https://podminky.urs.cz/item/CS_URS_2024_01/631311113</t>
  </si>
  <si>
    <t>spádová mazanina na ploché střeše</t>
  </si>
  <si>
    <t>"střecha"                          (10,75*7,7+(16,4-2*0,3)*(13,55-2*0,3))*(0,03+0,13)/2</t>
  </si>
  <si>
    <t>108</t>
  </si>
  <si>
    <t>632441215</t>
  </si>
  <si>
    <t>Potěr anhydritový samonivelační litý tř. C 20, tl. přes 45 do 50 mm, dilatovaný, pokládka je na trubky podlahového vytápění</t>
  </si>
  <si>
    <t>-1736624960</t>
  </si>
  <si>
    <t>https://podminky.urs.cz/item/CS_URS_2024_01/632441215</t>
  </si>
  <si>
    <t>pod PVC:</t>
  </si>
  <si>
    <t>"S 101 + 103 - měří dle tab.místností"  10,56+7,04+11,14+22,71+12,13+103,51+2*11,67+58,88+9,87+68,76+96,7</t>
  </si>
  <si>
    <t>"S 203 - měří dle tab.místností"             22,49+2*17,22+35,65+19,79+83,05+17,81</t>
  </si>
  <si>
    <t>pod dlažby:</t>
  </si>
  <si>
    <t>"S 102 - měří dle tab.místností"  12,18+29,72+10,34+13,22+5,17+5,22+1,95+3,7+2,18+6,12+22,85</t>
  </si>
  <si>
    <t xml:space="preserve">"mezipodesta"                                  2,7*1,2        </t>
  </si>
  <si>
    <t>"S 202 - měří dle tab.místností"  2,0+2*7,27+6,45+14,88+11,73</t>
  </si>
  <si>
    <t>109</t>
  </si>
  <si>
    <t>632441291</t>
  </si>
  <si>
    <t>Potěr anhydritový samonivelační litý Příplatek k cenám za každých dalších i započatých 5 mm tloušťky přes 50 mm tř. C 20</t>
  </si>
  <si>
    <t>2017647975</t>
  </si>
  <si>
    <t>https://podminky.urs.cz/item/CS_URS_2024_01/632441291</t>
  </si>
  <si>
    <t>"pod PVC"      637,837</t>
  </si>
  <si>
    <t>110</t>
  </si>
  <si>
    <t>632450124</t>
  </si>
  <si>
    <t>Potěr cementový vyrovnávací ze suchých směsí v pásu o průměrné (střední) tl. přes 40 do 50 mm</t>
  </si>
  <si>
    <t>-1129817485</t>
  </si>
  <si>
    <t>https://podminky.urs.cz/item/CS_URS_2022_01/632450124</t>
  </si>
  <si>
    <t>"na atiky u pultové střšchy"                 2*12,3*0,3</t>
  </si>
  <si>
    <t>"horní hrana atiky-ploché střechy"  (2*10,75+7,7+2*0,3)*0,30+2*(16,4+13,55-2*0,3)*0,30</t>
  </si>
  <si>
    <t>pod parapety:</t>
  </si>
  <si>
    <t>"dle TAB. klemp.výrobků-1.np"        (1,6+13*2,0+2*3,0)*0,3</t>
  </si>
  <si>
    <t>"dle TAB. klemp.výrobků-2.np"        15*2,0*0,3</t>
  </si>
  <si>
    <t>111</t>
  </si>
  <si>
    <t>635111132</t>
  </si>
  <si>
    <t>Násyp ze štěrkopísku, písku nebo kameniva pod podlahy s udusáním a urovnáním povrchu z kameniva drobného 0-4</t>
  </si>
  <si>
    <t>1752496807</t>
  </si>
  <si>
    <t>https://podminky.urs.cz/item/CS_URS_2024_01/635111132</t>
  </si>
  <si>
    <t>2.NP - na panely-skl. S203:</t>
  </si>
  <si>
    <t>"měří tab.míst."  (10,52+2,0+2*7,27+6,45+22,49+14,88+11,73+2*17,22+35,65+19,79+83,05+17,81)*0,03</t>
  </si>
  <si>
    <t>112</t>
  </si>
  <si>
    <t>635111242</t>
  </si>
  <si>
    <t>Násyp ze štěrkopísku, písku nebo kameniva pod podlahy se zhutněním z kameniva hrubého 16-32</t>
  </si>
  <si>
    <t>839825617</t>
  </si>
  <si>
    <t>https://podminky.urs.cz/item/CS_URS_2024_01/635111242</t>
  </si>
  <si>
    <t>levá pol.stavby pod žb. stropy:</t>
  </si>
  <si>
    <t>"pod žb desku"            ((2,4+4,3)*(2,2+7,84)+7,5*(6,45+5,35)+(2,4+2,65)*(6,0+3,7+1,3))*0,30</t>
  </si>
  <si>
    <t>pravá pol.stavby pod příhr. vazníky:</t>
  </si>
  <si>
    <t>"pod žb.desku"          (24,0-0,5)*(5,46+5,66)*0,30</t>
  </si>
  <si>
    <t>113</t>
  </si>
  <si>
    <t>636311122</t>
  </si>
  <si>
    <t>Kladení dlažby z betonových dlaždic na sucho na terče z umělé hmoty o rozměru dlažby 50x50 cm, o výšce terče přes 25 do 70 mm</t>
  </si>
  <si>
    <t>1011486927</t>
  </si>
  <si>
    <t>https://podminky.urs.cz/item/CS_URS_2024_01/636311122</t>
  </si>
  <si>
    <t>předpokl.roz. dlažby</t>
  </si>
  <si>
    <t>"střecha"   (2*4,205+5,305+2,6)*0,7</t>
  </si>
  <si>
    <t>"střecha"   (10,55+4,575+0,7+4,574+0,5)*0,7</t>
  </si>
  <si>
    <t>114</t>
  </si>
  <si>
    <t>59246003</t>
  </si>
  <si>
    <t>dlažba plošná terasová betonová 500x500mm tl 50mm</t>
  </si>
  <si>
    <t>-851164004</t>
  </si>
  <si>
    <t>26,05*1,02 'Přepočtené koeficientem množství</t>
  </si>
  <si>
    <t>115</t>
  </si>
  <si>
    <t>642942111</t>
  </si>
  <si>
    <t>Osazování zárubní nebo rámů kovových dveřních lisovaných nebo z úhelníků bez dveřních křídel na cementovou maltu, plochy otvoru do 2,5 m2</t>
  </si>
  <si>
    <t>-748399571</t>
  </si>
  <si>
    <t>https://podminky.urs.cz/item/CS_URS_2024_01/642942111</t>
  </si>
  <si>
    <t>dle TAB. TRUHLÁŘ.VÝROBKŮ - DVEŘE - 1.NP.:</t>
  </si>
  <si>
    <t>"dveře 700x1970 - pravé"     3</t>
  </si>
  <si>
    <t>"dveře 800x1970 - L/P"         18</t>
  </si>
  <si>
    <t>dle TAB. TRUHLÁŘ.VÝROBKŮ - DVEŘE - 2.NP.:</t>
  </si>
  <si>
    <t>"dveře 700x1970 -L/P"          4</t>
  </si>
  <si>
    <t>"dveře 800x1970 -L/P"         11</t>
  </si>
  <si>
    <t>116</t>
  </si>
  <si>
    <t>55331486.a</t>
  </si>
  <si>
    <t>zárubeň jednokřídlá ocelová pro zdění tl stěny 110-150mm rozměru 700/1970, 2100mm.  Cena vč. nátěrů zárubní - podrobný popis viz. TAB. TRUHLÁŘ.VÝROBKŮ - DVEŘE</t>
  </si>
  <si>
    <t>822473785</t>
  </si>
  <si>
    <t>117</t>
  </si>
  <si>
    <t>55331487.a</t>
  </si>
  <si>
    <t>zárubeň jednokřídlá ocelová pro zdění tl stěny 110-150mm rozměru 800/1970, 2100mm.  Cena vč. nátěrů zárubní - podrobný popis viz. TAB. TRUHLÁŘ.VÝROBKŮ - DVEŘE</t>
  </si>
  <si>
    <t>1168345188</t>
  </si>
  <si>
    <t>118</t>
  </si>
  <si>
    <t>642942221</t>
  </si>
  <si>
    <t>Osazování zárubní nebo rámů kovových dveřních lisovaných nebo z úhelníků bez dveřních křídel na cementovou maltu, plochy otvoru přes 2,5 do 4,5 m2</t>
  </si>
  <si>
    <t>-311016322</t>
  </si>
  <si>
    <t>https://podminky.urs.cz/item/CS_URS_2024_01/642942221</t>
  </si>
  <si>
    <t>"dveře 1300x1970 - pravé"     1</t>
  </si>
  <si>
    <t>119</t>
  </si>
  <si>
    <t>5533174.a</t>
  </si>
  <si>
    <t>zárubeň dvoukřídlá ocelová pro zdění tl stěny 110-150mm rozměru 1300/1970, 2100mm.  Cena vč. nátěrů zárubní -  podrobný popis viz. TAB. TRUHLÁŘ.VÝROBKŮ - DVEŘE</t>
  </si>
  <si>
    <t>507026108</t>
  </si>
  <si>
    <t>120</t>
  </si>
  <si>
    <t>642945111</t>
  </si>
  <si>
    <t>Osazování ocelových zárubní protipožárních nebo protiplynových dveří do vynechaného otvoru, s obetonováním, dveří jednokřídlových do 2,5 m2</t>
  </si>
  <si>
    <t>-120612231</t>
  </si>
  <si>
    <t>https://podminky.urs.cz/item/CS_URS_2024_01/642945111</t>
  </si>
  <si>
    <t>"TD101/L+102/L+116/L+125/L+202/l"    5</t>
  </si>
  <si>
    <t>121</t>
  </si>
  <si>
    <t>55331562</t>
  </si>
  <si>
    <t>zárubeň jednokřídlá ocelová pro zdění s protipožární úpravou tl stěny 110+150mm rozměru 800/1970mm. Cena vč. nátěrů zárubní - podrobný popis viz. TAB. TRUHLÁŘ.VÝROBKŮ - DVEŘE.</t>
  </si>
  <si>
    <t>-554079430</t>
  </si>
  <si>
    <t>122</t>
  </si>
  <si>
    <t>644941112</t>
  </si>
  <si>
    <t>Montáž průvětrníků nebo mřížek odvětrávacích velikosti přes 150 x 200 do 300 x 300 mm</t>
  </si>
  <si>
    <t>-1107811667</t>
  </si>
  <si>
    <t>https://podminky.urs.cz/item/CS_URS_2024_01/644941112</t>
  </si>
  <si>
    <t>"K228"    10</t>
  </si>
  <si>
    <t>123</t>
  </si>
  <si>
    <t>55341422.a</t>
  </si>
  <si>
    <t xml:space="preserve">průvětrník hliníkový bez klapek se sítí 300x300mm. Provedení:  HLINÍKOVÝ PLECH TL. 0,8 MM, PRÁŠKOVÁ VYPALOVANÁ BARVA (RAL 7016).. </t>
  </si>
  <si>
    <t>1489112797</t>
  </si>
  <si>
    <t>Lešení a stavební výtahy</t>
  </si>
  <si>
    <t>124</t>
  </si>
  <si>
    <t>941211111</t>
  </si>
  <si>
    <t>Lešení řadové rámové lehké pracovní s podlahami s provozním zatížením tř. 3 do 200 kg/m2 šířky tř. SW06 od 0,6 do 0,9 m výšky do 10 m montáž</t>
  </si>
  <si>
    <t>561596813</t>
  </si>
  <si>
    <t>https://podminky.urs.cz/item/CS_URS_2024_01/941211111</t>
  </si>
  <si>
    <t>lešení pro bourací práce a fasádu:</t>
  </si>
  <si>
    <t>"pohled S"     (24,6+2*0,19+2*0,9)*(4,5+2,6)</t>
  </si>
  <si>
    <t>"pohled V"     (16,4+0,14+0,9)*(8,235+0,3-1,8)+(12,3+0,14+0,9)*((5,8+4,32)/2+0,3-1,8)</t>
  </si>
  <si>
    <t>"pohled J"     (11,05+8,1+2*0,16+2*0,9)*(8,235+0,3-1,8)+(13,55+2*0,16+2*0,9)*(8,235-0,6-1,8)</t>
  </si>
  <si>
    <t>"pohled Z"     (8,3+0,16+0,9)*(8,235+0,3-1,8)+(12,3+0,16+0,9)*((5,8+4,32)/2+0,3-1,8)</t>
  </si>
  <si>
    <t>125</t>
  </si>
  <si>
    <t>941211111a</t>
  </si>
  <si>
    <t>Nosná k-ce pro podepření lešení řadového rámového v prostoru nad stávající garáží - montáž, pronájem a demontáž</t>
  </si>
  <si>
    <t>292789180</t>
  </si>
  <si>
    <t>"pohled S"     6,5*1,5</t>
  </si>
  <si>
    <t>126</t>
  </si>
  <si>
    <t>941211211</t>
  </si>
  <si>
    <t>Montáž lešení řadového rámového lehkého pracovního s podlahami s provozním zatížením tř. 3 do 200 kg/m2 Příplatek za první a každý další den použití lešení k ceně -1111 nebo -1112</t>
  </si>
  <si>
    <t>1622950236</t>
  </si>
  <si>
    <t>https://podminky.urs.cz/item/CS_URS_2023_01/941211211</t>
  </si>
  <si>
    <t>"předpokl.doba použití 75 dnů"      L*75</t>
  </si>
  <si>
    <t>127</t>
  </si>
  <si>
    <t>941211811</t>
  </si>
  <si>
    <t>Lešení řadové rámové lehké pracovní s podlahami s provozním zatížením tř. 3 do 200 kg/m2 šířky tř. SW06 od 0,6 do 0,9 m výšky do 10 m demontáž</t>
  </si>
  <si>
    <t>472166697</t>
  </si>
  <si>
    <t>https://podminky.urs.cz/item/CS_URS_2024_01/941211811</t>
  </si>
  <si>
    <t>128</t>
  </si>
  <si>
    <t>941211322</t>
  </si>
  <si>
    <t>Odborná prohlídka lešení řadového rámového lehkého pracovního s podlahami s provozním zatížením tř. 3 do 200 kg/m2 šířky tř. SW06 od 0,6 do 0,9 m výšky do 25 m, celkové plochy přes 500 do 2 000 m2 zakrytého sítí</t>
  </si>
  <si>
    <t>-1709663555</t>
  </si>
  <si>
    <t>https://podminky.urs.cz/item/CS_URS_2023_01/941211322</t>
  </si>
  <si>
    <t>129</t>
  </si>
  <si>
    <t>944111111</t>
  </si>
  <si>
    <t>Zábradlí ochranné trubkové na vnějších volných stranách objektů odkloněné od svislice do 15° montáž</t>
  </si>
  <si>
    <t>2038572</t>
  </si>
  <si>
    <t>https://podminky.urs.cz/item/CS_URS_2023_02/944111111</t>
  </si>
  <si>
    <t>vně okolo stropů ze Sirollů</t>
  </si>
  <si>
    <t>"1. + 2.NP"      2*(24,6+16,4)</t>
  </si>
  <si>
    <t>130</t>
  </si>
  <si>
    <t>944111211</t>
  </si>
  <si>
    <t>Zábradlí ochranné trubkové na vnějších volných stranách objektů odkloněné od svislice do 15° příplatek k ceně za každý den použití</t>
  </si>
  <si>
    <t>1042177979</t>
  </si>
  <si>
    <t>https://podminky.urs.cz/item/CS_URS_2023_02/944111211</t>
  </si>
  <si>
    <t>"předpokl.doba použití 30 dnů"    82,0*30</t>
  </si>
  <si>
    <t>131</t>
  </si>
  <si>
    <t>944111811</t>
  </si>
  <si>
    <t>Zábradlí ochranné trubkové na vnějších volných stranách objektů odkloněné od svislice do 15° demontáž</t>
  </si>
  <si>
    <t>-725880599</t>
  </si>
  <si>
    <t>https://podminky.urs.cz/item/CS_URS_2023_02/944111811</t>
  </si>
  <si>
    <t>132</t>
  </si>
  <si>
    <t>944511111</t>
  </si>
  <si>
    <t>Síť ochranná zavěšená na konstrukci lešení z textilie z umělých vláken montáž</t>
  </si>
  <si>
    <t>-810989472</t>
  </si>
  <si>
    <t>https://podminky.urs.cz/item/CS_URS_2024_01/944511111</t>
  </si>
  <si>
    <t>133</t>
  </si>
  <si>
    <t>944511211</t>
  </si>
  <si>
    <t>Síť ochranná zavěšená na konstrukci lešení z textilie z umělých vláken příplatek k ceně za každý den použití</t>
  </si>
  <si>
    <t>-2064407369</t>
  </si>
  <si>
    <t>https://podminky.urs.cz/item/CS_URS_2024_01/944511211</t>
  </si>
  <si>
    <t>700,376*75</t>
  </si>
  <si>
    <t>134</t>
  </si>
  <si>
    <t>944511811</t>
  </si>
  <si>
    <t>Síť ochranná zavěšená na konstrukci lešení z textilie z umělých vláken demontáž</t>
  </si>
  <si>
    <t>-1568745851</t>
  </si>
  <si>
    <t>https://podminky.urs.cz/item/CS_URS_2024_01/944511811</t>
  </si>
  <si>
    <t>135</t>
  </si>
  <si>
    <t>949101111</t>
  </si>
  <si>
    <t>Lešení pomocné pracovní pro objekty pozemních staveb pro zatížení do 150 kg/m2, o výšce lešeňové podlahy do 1,9 m</t>
  </si>
  <si>
    <t>-1221095808</t>
  </si>
  <si>
    <t>https://podminky.urs.cz/item/CS_URS_2023_01/949101111</t>
  </si>
  <si>
    <t>pro veškeré práce uvnitř objektu:</t>
  </si>
  <si>
    <t>"1.NP.-měří  tab.míst."  10,56+12,18+7,04+11,14+22,71+12,13+103,51+2*11,67+58,88+9,87+68,76+29,72+10,34+13,22+5,17+8,24+5,22+1,95+2,18+6,12+22,85+96,7</t>
  </si>
  <si>
    <t>"2.NP.-měří  tab.míst."  10,52+2,0+2*7,27+6,45+22,49+14,88+11,73+2*17,22+35,65+19,79+83,05+17,81</t>
  </si>
  <si>
    <t>136</t>
  </si>
  <si>
    <t>949111122</t>
  </si>
  <si>
    <t>Lešení lehké kozové trubkové ve schodišti o výšce lešeňové podlahy přes 1,5 do 3,5 m montáž</t>
  </si>
  <si>
    <t>sada</t>
  </si>
  <si>
    <t>1142912206</t>
  </si>
  <si>
    <t>https://podminky.urs.cz/item/CS_URS_2024_01/949111122</t>
  </si>
  <si>
    <t>"předpoklad 3 sady"    3</t>
  </si>
  <si>
    <t>137</t>
  </si>
  <si>
    <t>949111222</t>
  </si>
  <si>
    <t>Lešení lehké kozové trubkové ve schodišti o výšce lešeňové podlahy přes 1,5 do 3,5 m příplatek k ceně za každý den použití</t>
  </si>
  <si>
    <t>1559264335</t>
  </si>
  <si>
    <t>https://podminky.urs.cz/item/CS_URS_2024_01/949111222</t>
  </si>
  <si>
    <t>"předpokl.doba použití 60 dnů"  3*60</t>
  </si>
  <si>
    <t>138</t>
  </si>
  <si>
    <t>949111822</t>
  </si>
  <si>
    <t>Lešení lehké kozové trubkové ve schodišti o výšce lešeňové podlahy přes 1,5 do 3,5 m demontáž</t>
  </si>
  <si>
    <t>802853070</t>
  </si>
  <si>
    <t>https://podminky.urs.cz/item/CS_URS_2024_01/949111822</t>
  </si>
  <si>
    <t>139</t>
  </si>
  <si>
    <t>949211111</t>
  </si>
  <si>
    <t>Lešeňová podlaha pro trubková lešení z fošen, prken nebo dřevěných sbíjených lešeňových dílců s příčníky nebo podélníky, ve výšce do 10 m montáž</t>
  </si>
  <si>
    <t>983130727</t>
  </si>
  <si>
    <t>https://podminky.urs.cz/item/CS_URS_2024_01/949211111</t>
  </si>
  <si>
    <t>LEŠEŇOVÁ PODLAHA NA SEVR.STRANĚ - POČÍTÁNO NA STŘEŠE STÁVAJÍCÍ GARÁŽE PRO JEJICH OCHRANU</t>
  </si>
  <si>
    <t>6,2*1,5</t>
  </si>
  <si>
    <t>140</t>
  </si>
  <si>
    <t>949211211</t>
  </si>
  <si>
    <t>Lešeňová podlaha pro trubková lešení z fošen, prken nebo dřevěných sbíjených lešeňových dílců s příčníky nebo podélníky, ve výšce do 10 m příplatek k ceně za každý den použití</t>
  </si>
  <si>
    <t>1122613691</t>
  </si>
  <si>
    <t>https://podminky.urs.cz/item/CS_URS_2024_01/949211211</t>
  </si>
  <si>
    <t>"předpokl.doba použití 70 dnů"     9,3*75</t>
  </si>
  <si>
    <t>141</t>
  </si>
  <si>
    <t>949211811</t>
  </si>
  <si>
    <t>Lešeňová podlaha pro trubková lešení z fošen, prken nebo dřevěných sbíjených lešeňových dílců s příčníky nebo podélníky, ve výšce do 10 m demontáž</t>
  </si>
  <si>
    <t>484474099</t>
  </si>
  <si>
    <t>https://podminky.urs.cz/item/CS_URS_2024_01/949211811</t>
  </si>
  <si>
    <t>142</t>
  </si>
  <si>
    <t>993111111</t>
  </si>
  <si>
    <t>Dovoz a odvoz lešení včetně naložení a složení řadového, na vzdálenost do 10 km</t>
  </si>
  <si>
    <t>-1635031915</t>
  </si>
  <si>
    <t>https://podminky.urs.cz/item/CS_URS_2024_01/993111111</t>
  </si>
  <si>
    <t>143</t>
  </si>
  <si>
    <t>993111119</t>
  </si>
  <si>
    <t>Dovoz a odvoz lešení včetně naložení a složení řadového, na vzdálenost Příplatek k ceně za každých dalších i započatých 10 km přes 10 km</t>
  </si>
  <si>
    <t>-1983419931</t>
  </si>
  <si>
    <t>https://podminky.urs.cz/item/CS_URS_2024_01/993111119</t>
  </si>
  <si>
    <t>"předpoklad"         700,396</t>
  </si>
  <si>
    <t>144</t>
  </si>
  <si>
    <t>993121111</t>
  </si>
  <si>
    <t>Dovoz a odvoz lešení včetně naložení a složení prostorového lehkého, na vzdálenost do 10 km</t>
  </si>
  <si>
    <t>647917468</t>
  </si>
  <si>
    <t>https://podminky.urs.cz/item/CS_URS_2024_01/993121111</t>
  </si>
  <si>
    <t>"kozové lešení"   3,9*2,6*3,5</t>
  </si>
  <si>
    <t>145</t>
  </si>
  <si>
    <t>993121119</t>
  </si>
  <si>
    <t>Dovoz a odvoz lešení včetně naložení a složení prostorového lehkého, na vzdálenost Příplatek k ceně za každých dalších i započatých 10 km přes 10 km</t>
  </si>
  <si>
    <t>295322220</t>
  </si>
  <si>
    <t>https://podminky.urs.cz/item/CS_URS_2024_01/993121119</t>
  </si>
  <si>
    <t>"předpoklad"         35,49</t>
  </si>
  <si>
    <t>Různé dokončovací konstrukce a práce pozemních staveb</t>
  </si>
  <si>
    <t>146</t>
  </si>
  <si>
    <t>952901111</t>
  </si>
  <si>
    <t>Vyčištění budov nebo objektů před předáním do užívání budov bytové nebo občanské výstavby, světlé výšky podlaží do 4 m</t>
  </si>
  <si>
    <t>-775401927</t>
  </si>
  <si>
    <t>https://podminky.urs.cz/item/CS_URS_2022_01/952901111</t>
  </si>
  <si>
    <t>"1.NP."    8,1*13,83+20,88*(24,6+2*0,14)</t>
  </si>
  <si>
    <t>"2.NP."    (16,4+2*0,14)*(24,6+2*0,14)-8,1*11,05</t>
  </si>
  <si>
    <t>147</t>
  </si>
  <si>
    <t>952902021</t>
  </si>
  <si>
    <t>Čištění budov při provádění oprav a udržovacích prací podlah hladkých zametením</t>
  </si>
  <si>
    <t>1186382517</t>
  </si>
  <si>
    <t>https://podminky.urs.cz/item/CS_URS_2022_01/952902021</t>
  </si>
  <si>
    <t>"Skladba - S101 + 103-stávající podlahy"    424,64</t>
  </si>
  <si>
    <t>"Skladba - S102-stávající podlahy "              112,65</t>
  </si>
  <si>
    <t>148</t>
  </si>
  <si>
    <t>953961215</t>
  </si>
  <si>
    <t>Kotva chemická s vyvrtáním otvoru do betonu, železobetonu nebo tvrdého kamene chemická patrona, velikost M 20, hloubka 170 mm</t>
  </si>
  <si>
    <t>754662046</t>
  </si>
  <si>
    <t>https://podminky.urs.cz/item/CS_URS_2024_01/953961215</t>
  </si>
  <si>
    <t>"pro pozednice - předpokl.množ." 3*13</t>
  </si>
  <si>
    <t>149</t>
  </si>
  <si>
    <t>953965144</t>
  </si>
  <si>
    <t>Kotva chemická s vyvrtáním otvoru kotevní šrouby pro chemické kotvy, velikost M 20, délka 350 mm</t>
  </si>
  <si>
    <t>-1505936096</t>
  </si>
  <si>
    <t>https://podminky.urs.cz/item/CS_URS_2024_01/953965144</t>
  </si>
  <si>
    <t>"Z113 u beton.podlah.desky"          21,0/0,8+0,75</t>
  </si>
  <si>
    <t>150</t>
  </si>
  <si>
    <t>711131811</t>
  </si>
  <si>
    <t>Odstranění izolace proti zemní vlhkosti na ploše vodorovné V</t>
  </si>
  <si>
    <t>1746121279</t>
  </si>
  <si>
    <t>https://podminky.urs.cz/item/CS_URS_2024_01/711131811</t>
  </si>
  <si>
    <t>10,2*(11,85+8,7+0,15+3,0)</t>
  </si>
  <si>
    <t>151</t>
  </si>
  <si>
    <t>76242081.a</t>
  </si>
  <si>
    <t>Demontáž obložení stropů nebo střešních podhledů z AZC desek šroubovaných na sraz, tloušťka desky 4 mm</t>
  </si>
  <si>
    <t>-505269339</t>
  </si>
  <si>
    <t>"starý st,.-mč.104-109+111"    11,46+5,81+5,34+8,7+8,4+99,45+143,0</t>
  </si>
  <si>
    <t>152</t>
  </si>
  <si>
    <t>762211811</t>
  </si>
  <si>
    <t>Demontáž schodiště se zábradlím přímočarých nebo křivočarých z prken nebo fošen bez podstupnic, šířky do 1,00 m</t>
  </si>
  <si>
    <t>-1736729945</t>
  </si>
  <si>
    <t>https://podminky.urs.cz/item/CS_URS_2022_01/762211811</t>
  </si>
  <si>
    <t>"sklep B107"   3,5</t>
  </si>
  <si>
    <t>153</t>
  </si>
  <si>
    <t>962031133</t>
  </si>
  <si>
    <t>Bourání příček z cihel, tvárnic nebo příčkovek z cihel pálených, plných nebo dutých na maltu vápennou nebo vápenocementovou, tl. do 150 mm</t>
  </si>
  <si>
    <t>-1350451821</t>
  </si>
  <si>
    <t>https://podminky.urs.cz/item/CS_URS_2022_01/962031133</t>
  </si>
  <si>
    <t>"dle výkr Bour.práce-m.č.S104-108"    (2*5,9+1,0+2,1+3,9+3,0)*3,2</t>
  </si>
  <si>
    <t>154</t>
  </si>
  <si>
    <t>962032241</t>
  </si>
  <si>
    <t>Bourání zdiva nadzákladového z cihel nebo tvárnic z cihel pálených nebo vápenopískových, na maltu cementovou, objemu přes 1 m3</t>
  </si>
  <si>
    <t>-1746480111</t>
  </si>
  <si>
    <t>https://podminky.urs.cz/item/CS_URS_2022_01/962032241</t>
  </si>
  <si>
    <t>stávající zdivo dle výkr Bour.práce:</t>
  </si>
  <si>
    <t>"pro okna"                         2*3,0*0,3*1,5</t>
  </si>
  <si>
    <t>"snížení pro průvlaky"  (17,54+2*5,0)*0,3*0,5</t>
  </si>
  <si>
    <t>"m.č.S109/107"              6,7*0,3*3,2</t>
  </si>
  <si>
    <t>155</t>
  </si>
  <si>
    <t>962032641</t>
  </si>
  <si>
    <t>Bourání zdiva nadzákladového z cihel nebo tvárnic komínového z cihel pálených, šamotových nebo vápenopískových nad střechou na maltu cementovou</t>
  </si>
  <si>
    <t>-990715209</t>
  </si>
  <si>
    <t>https://podminky.urs.cz/item/CS_URS_2022_01/962032641</t>
  </si>
  <si>
    <t>0,9*0,45*8,38</t>
  </si>
  <si>
    <t>156</t>
  </si>
  <si>
    <t>965042241</t>
  </si>
  <si>
    <t>Bourání mazanin betonových nebo z litého asfaltu tl. přes 100 mm, plochy přes 4 m2</t>
  </si>
  <si>
    <t>-2078950627</t>
  </si>
  <si>
    <t>https://podminky.urs.cz/item/CS_URS_2024_01/965042241</t>
  </si>
  <si>
    <t>10,2*(11,85+8,7+0,15+3,0)*0,12</t>
  </si>
  <si>
    <t>157</t>
  </si>
  <si>
    <t>965043341</t>
  </si>
  <si>
    <t>Bourání mazanin betonových s potěrem nebo teracem tl. do 100 mm, plochy přes 4 m2</t>
  </si>
  <si>
    <t>-1468542246</t>
  </si>
  <si>
    <t>https://podminky.urs.cz/item/CS_URS_2024_01/965043341</t>
  </si>
  <si>
    <t>"starý st,.-mč.104-109+111"    (11,46+5,81+5,34+8,7+8,4+99,45+143,0)*0,08</t>
  </si>
  <si>
    <t>158</t>
  </si>
  <si>
    <t>965049111</t>
  </si>
  <si>
    <t>Bourání mazanin Příplatek k cenám za bourání mazanin betonových se svařovanou sítí, tl. do 100 mm</t>
  </si>
  <si>
    <t>-132166136</t>
  </si>
  <si>
    <t>https://podminky.urs.cz/item/CS_URS_2024_01/965049111</t>
  </si>
  <si>
    <t>159</t>
  </si>
  <si>
    <t>965049112</t>
  </si>
  <si>
    <t>Bourání mazanin Příplatek k cenám za bourání mazanin betonových se svařovanou sítí, tl. přes 100 mm</t>
  </si>
  <si>
    <t>-1724969555</t>
  </si>
  <si>
    <t>https://podminky.urs.cz/item/CS_URS_2022_01/965049112</t>
  </si>
  <si>
    <t>160</t>
  </si>
  <si>
    <t>965081222</t>
  </si>
  <si>
    <t>Bourání podlah z dlaždic bez podkladního lože nebo mazaniny, s jakoukoliv výplní spár keramických nebo xylolitových tl. přes 10 mm plochy do 1 m2</t>
  </si>
  <si>
    <t>-1455778856</t>
  </si>
  <si>
    <t>https://podminky.urs.cz/item/CS_URS_2022_01/965081222</t>
  </si>
  <si>
    <t>porovnávací pol. pro:  cementotř.desky, keram.dlažby, PVC, koberce, soklíků. Měří dle v. Bourání 1.np:</t>
  </si>
  <si>
    <t>23,72+6,8+5,81+5,34+20,51+10,36</t>
  </si>
  <si>
    <t>161</t>
  </si>
  <si>
    <t>966080101</t>
  </si>
  <si>
    <t>Bourání kontaktního zateplení včetně povrchové úpravy omítkou nebo nátěrem z polystyrénových desek, tloušťky do 60 mm</t>
  </si>
  <si>
    <t>-266479359</t>
  </si>
  <si>
    <t>https://podminky.urs.cz/item/CS_URS_2024_01/966080101</t>
  </si>
  <si>
    <t>Předpokládané rozměry, předpokl. tl. KZS = 20mm</t>
  </si>
  <si>
    <t xml:space="preserve">"pravá polovina-stávající část objektu"  </t>
  </si>
  <si>
    <t>"dtto - ostění+nadpraží"                 (3*1,0+10*2,0+2*10*1,5)*0,2</t>
  </si>
  <si>
    <t>"levá polovina-demolovaná část objektu"</t>
  </si>
  <si>
    <t>"dtto - ostění+nadpraží"      (0,85+2*1,0+2,4+2*3,25+1,5+2*0,75+2,0+2*1,05+0,9+2*1,97+3*2,02*3*1,05+4,65+2*2,5+0,8+2*1,97+1,2+2*1,0)*0,2</t>
  </si>
  <si>
    <t>162</t>
  </si>
  <si>
    <t>966080105</t>
  </si>
  <si>
    <t>Bourání kontaktního zateplení včetně povrchové úpravy omítkou nebo nátěrem z polystyrénových desek, tloušťky přes 120 do 180 mm</t>
  </si>
  <si>
    <t>836838773</t>
  </si>
  <si>
    <t>https://podminky.urs.cz/item/CS_URS_2024_01/966080105</t>
  </si>
  <si>
    <t>Předpokládané rozměry, předpokl. tl. KZS = 140mm</t>
  </si>
  <si>
    <t>"pravá polovina-stávající část objektu"      (12,3+24,8+2*0,14)*3,5-1,0*1,0-10*2,0*1,5</t>
  </si>
  <si>
    <t>"levá polovina-demolovaná část objektu" (2*28,7-2*12,3+2*3,0+24,8+2*0,14)*2,6+2*(11,3*1,48/2)-0,85*1,0-2,4*3,25</t>
  </si>
  <si>
    <t>"dtto-odpočty"-(0,85*1,0+2,4*3,25+1,5*0,75+2,0*1,05+0,9*1,97+3*2,0*1,05+4,65*2,5+0,8*1,97+1,2*1,0)</t>
  </si>
  <si>
    <t>163</t>
  </si>
  <si>
    <t>967042712</t>
  </si>
  <si>
    <t>Odsekání zdiva z kamene nebo betonu plošné, tl. do 100 mm</t>
  </si>
  <si>
    <t>-2072135597</t>
  </si>
  <si>
    <t>https://podminky.urs.cz/item/CS_URS_2024_01/967042712</t>
  </si>
  <si>
    <t>164</t>
  </si>
  <si>
    <t>968062247</t>
  </si>
  <si>
    <t>Vybourání dřevěných rámů oken s křídly, dveřních zárubní, vrat, stěn, ostění nebo obkladů rámů oken s křídly jednoduchých, plochy přes 4 m2</t>
  </si>
  <si>
    <t>-1366470507</t>
  </si>
  <si>
    <t>https://podminky.urs.cz/item/CS_URS_2022_01/968062247</t>
  </si>
  <si>
    <t>"sklep B107-vybour. poklopu"   3,0*3,6</t>
  </si>
  <si>
    <t>165</t>
  </si>
  <si>
    <t>968062356a</t>
  </si>
  <si>
    <t>Vybourání dřevěných rámů oken dvojitých včetně křídel pl do 4 m2 vč. vnitřních a vněj. parapetů</t>
  </si>
  <si>
    <t>-1702132695</t>
  </si>
  <si>
    <t>10*2,0*1,5+2*3,0*1,5</t>
  </si>
  <si>
    <t>166</t>
  </si>
  <si>
    <t>968072455</t>
  </si>
  <si>
    <t>Vybourání kovových rámů oken s křídly, dveřních zárubní, vrat, stěn, ostění nebo obkladů dveřních zárubní, plochy do 2 m2</t>
  </si>
  <si>
    <t>-1304971006</t>
  </si>
  <si>
    <t>https://podminky.urs.cz/item/CS_URS_2022_01/968072455</t>
  </si>
  <si>
    <t>"dle výkr Bour.práce-m.č.S109/111"    0,8*1,97</t>
  </si>
  <si>
    <t>167</t>
  </si>
  <si>
    <t>968072456</t>
  </si>
  <si>
    <t>Vybourání kovových rámů oken s křídly, dveřních zárubní, vrat, stěn, ostění nebo obkladů dveřních zárubní, plochy přes 2 m2</t>
  </si>
  <si>
    <t>-2005223471</t>
  </si>
  <si>
    <t>https://podminky.urs.cz/item/CS_URS_2022_01/968072456</t>
  </si>
  <si>
    <t>"dle výkr Bour.práce-m.č.S109/111"            2,4*2,4</t>
  </si>
  <si>
    <t>168</t>
  </si>
  <si>
    <t>978013191</t>
  </si>
  <si>
    <t>Otlučení vápenných nebo vápenocementových omítek vnitřních ploch stěn s vyškrabáním spar, s očištěním zdiva, v rozsahu přes 50 do 100 %</t>
  </si>
  <si>
    <t>-2128937655</t>
  </si>
  <si>
    <t>https://podminky.urs.cz/item/CS_URS_2022_01/978013191</t>
  </si>
  <si>
    <t>"pravá polovina stáv.objektu-venk.zeď"      (2*12,0+23,9)*2,9-2*2,0*0,75-8*2,0*1,5-2*3,0*1,5</t>
  </si>
  <si>
    <t>"pravá polovina stáv.objektu-vnitř.zeď"      2*12,0*2,9-2*(0,8*1,97+2,4*2,4)</t>
  </si>
  <si>
    <t>169</t>
  </si>
  <si>
    <t>977151111</t>
  </si>
  <si>
    <t>Jádrové vrty diamantovými korunkami do stavebních materiálů (železobetonu, betonu, cihel, obkladů, dlažeb, kamene) průměru do 35 mm</t>
  </si>
  <si>
    <t>107519541</t>
  </si>
  <si>
    <t>https://podminky.urs.cz/item/CS_URS_2024_01/977151111</t>
  </si>
  <si>
    <t>"pro ocel.táhla-viz v.č.  .1.08"</t>
  </si>
  <si>
    <t>"horní řada"        18*0,30</t>
  </si>
  <si>
    <t>"sposní řada"     18*0,40</t>
  </si>
  <si>
    <t>Podchycování konstrukcí</t>
  </si>
  <si>
    <t>170</t>
  </si>
  <si>
    <t>975011251</t>
  </si>
  <si>
    <t>Podpěrné dřevení při podezdívání základového zdiva při výšce vyzdívky do 2 m, při tl. zdiva 450 mm a délce podchycení přes 3 do 5 m</t>
  </si>
  <si>
    <t>1312461889</t>
  </si>
  <si>
    <t>https://podminky.urs.cz/item/CS_URS_2024_01/975011251</t>
  </si>
  <si>
    <t>při provádění podbetonování základů:</t>
  </si>
  <si>
    <t>2*12,6</t>
  </si>
  <si>
    <t>171</t>
  </si>
  <si>
    <t>975022251</t>
  </si>
  <si>
    <t>Podchycení nadzákladového zdiva dřevěnou výztuhou v. podchycení do 3 m, při tl. zdiva do 450 mm a délce podchycení přes 3 do 5 m</t>
  </si>
  <si>
    <t>1109983050</t>
  </si>
  <si>
    <t>https://podminky.urs.cz/item/CS_URS_2024_01/975022251</t>
  </si>
  <si>
    <t>porovnávací pol.pro vzepření stávající zdi</t>
  </si>
  <si>
    <t>"severní strana - pro zřízení kotevního roštu"               18,05</t>
  </si>
  <si>
    <t>172</t>
  </si>
  <si>
    <t>997006014</t>
  </si>
  <si>
    <t>Úprava stavebního odpadu pytlování nebezpečného odpadu s obsahem azbestu z tabulí</t>
  </si>
  <si>
    <t>-1232297838</t>
  </si>
  <si>
    <t>https://podminky.urs.cz/item/CS_URS_2024_01/997006014</t>
  </si>
  <si>
    <t>"měří dle kptl. Bourání"    2,257</t>
  </si>
  <si>
    <t>173</t>
  </si>
  <si>
    <t>997013002</t>
  </si>
  <si>
    <t>Vyklizení ulehlé suti na vzdálenost do 3 m od okraje vyklízeného prostoru nebo s naložením na dopravní prostředek z prostorů o půdorysné ploše do 15 m2 z výšky (hloubky) do 10 m</t>
  </si>
  <si>
    <t>-729133131</t>
  </si>
  <si>
    <t>https://podminky.urs.cz/item/CS_URS_2022_01/997013002</t>
  </si>
  <si>
    <t>"sklep B107-odtranění uskl.mater."   3,0</t>
  </si>
  <si>
    <t>174</t>
  </si>
  <si>
    <t>-1000242353</t>
  </si>
  <si>
    <t>https://podminky.urs.cz/item/CS_URS_2022_01/997013631</t>
  </si>
  <si>
    <t>"měří dle kptl. Bourání - KZS vč. omítky a perlinky"    0,295+3,742</t>
  </si>
  <si>
    <t>175</t>
  </si>
  <si>
    <t>Vnitrostaveništní doprava suti a vybouraných hmot vodorovně do 50 m svisle s použitím mechanizace pro budovy a haly výšky do 6 m</t>
  </si>
  <si>
    <t>-327527469</t>
  </si>
  <si>
    <t>https://podminky.urs.cz/item/CS_URS_2022_01/997013111</t>
  </si>
  <si>
    <t>"měří dle kptl. Bourání"    197,607</t>
  </si>
  <si>
    <t>176</t>
  </si>
  <si>
    <t>1149748277</t>
  </si>
  <si>
    <t>https://podminky.urs.cz/item/CS_URS_2022_01/997013501</t>
  </si>
  <si>
    <t>177</t>
  </si>
  <si>
    <t>Odvoz suti a vybouraných hmot na skládku nebo meziskládku se složením, na vzdálenost Příplatek k ceně za každý další i započatý 1 km přes 1 km</t>
  </si>
  <si>
    <t>1664577995</t>
  </si>
  <si>
    <t>https://podminky.urs.cz/item/CS_URS_2022_01/997013509</t>
  </si>
  <si>
    <t>"suť na recyklaci"              (6,101+172,424)*7</t>
  </si>
  <si>
    <t>"suť z izol.materiálů"       4,037*55</t>
  </si>
  <si>
    <t>"suť ostatní"                        (12,788+2,257)*32</t>
  </si>
  <si>
    <t>178</t>
  </si>
  <si>
    <t>1442704178</t>
  </si>
  <si>
    <t>"odpočty ostatní suti"       -4,037-2,257-6,101-172,424</t>
  </si>
  <si>
    <t>179</t>
  </si>
  <si>
    <t>997013814</t>
  </si>
  <si>
    <t>Poplatek za uložení stavebního odpadu na skládce (skládkovné) z izolačních materiálů zatříděného do Katalogu odpadů pod kódem 17 06 04</t>
  </si>
  <si>
    <t>-100250885</t>
  </si>
  <si>
    <t>https://podminky.urs.cz/item/CS_URS_2024_01/997013814</t>
  </si>
  <si>
    <t>180</t>
  </si>
  <si>
    <t>997013821</t>
  </si>
  <si>
    <t>Poplatek za uložení stavebního odpadu na skládce (skládkovné) ze stavebních materiálů obsahujících azbest zatříděných do Katalogu odpadů pod kódem 17 06 05</t>
  </si>
  <si>
    <t>1497607026</t>
  </si>
  <si>
    <t>https://podminky.urs.cz/item/CS_URS_2024_01/997013821</t>
  </si>
  <si>
    <t>"měří dle kptl. Bourání"   2,257</t>
  </si>
  <si>
    <t>181</t>
  </si>
  <si>
    <t>1373833330</t>
  </si>
  <si>
    <t xml:space="preserve">"měří dle kptl. Bourání"  </t>
  </si>
  <si>
    <t>"beton čistý"            6,075+0,026</t>
  </si>
  <si>
    <t>182</t>
  </si>
  <si>
    <t>997013871</t>
  </si>
  <si>
    <t>Poplatek za uložení stavebního odpadu na recyklační skládce (skládkovné) směsného stavebního a demoličního zatříděného do Katalogu odpadů pod kódem 17 09 04</t>
  </si>
  <si>
    <t>-584230854</t>
  </si>
  <si>
    <t>https://podminky.urs.cz/item/CS_URS_2024_01/997013871</t>
  </si>
  <si>
    <t xml:space="preserve">"měří dle kptl. Bourání"   </t>
  </si>
  <si>
    <t>"cihly+beton nečistý+omítky"      18,207+25,863+5,671+63,820+49,661+1,276+0,665+7,261</t>
  </si>
  <si>
    <t>998</t>
  </si>
  <si>
    <t>Přesun hmot</t>
  </si>
  <si>
    <t>183</t>
  </si>
  <si>
    <t>998011002</t>
  </si>
  <si>
    <t>Přesun hmot pro budovy občanské výstavby, bydlení, výrobu a služby s nosnou svislou konstrukcí zděnou z cihel, tvárnic nebo kamene vodorovná dopravní vzdálenost do 100 m základní pro budovy výšky přes 6 do 12 m</t>
  </si>
  <si>
    <t>-332872501</t>
  </si>
  <si>
    <t>https://podminky.urs.cz/item/CS_URS_2024_01/998011002</t>
  </si>
  <si>
    <t>PSV</t>
  </si>
  <si>
    <t>Práce a dodávky PSV</t>
  </si>
  <si>
    <t>711</t>
  </si>
  <si>
    <t>Izolace proti vodě, vlhkosti a plynům</t>
  </si>
  <si>
    <t>184</t>
  </si>
  <si>
    <t>711111001</t>
  </si>
  <si>
    <t>Provedení izolace proti zemní vlhkosti natěradly a tmely za studena na ploše vodorovné V nátěrem penetračním</t>
  </si>
  <si>
    <t>1828818098</t>
  </si>
  <si>
    <t>https://podminky.urs.cz/item/CS_URS_2024_01/711111001</t>
  </si>
  <si>
    <t>(28,7-0,3)*13,83+(20,88-0,3)*11,05</t>
  </si>
  <si>
    <t>185</t>
  </si>
  <si>
    <t>711112001</t>
  </si>
  <si>
    <t>Provedení izolace proti zemní vlhkosti natěradly a tmely za studena na ploše svislé S nátěrem penetračním</t>
  </si>
  <si>
    <t>1927848312</t>
  </si>
  <si>
    <t>https://podminky.urs.cz/item/CS_URS_2024_01/711112001</t>
  </si>
  <si>
    <t>vytažení IPV na stěny:</t>
  </si>
  <si>
    <t>(28,7+2*13,83+8,1+11,05+20,88)*0,3</t>
  </si>
  <si>
    <t>(2*0,45-3,5+4*0,45-0,8-4,11)*0,3</t>
  </si>
  <si>
    <t>186</t>
  </si>
  <si>
    <t>11163150</t>
  </si>
  <si>
    <t>lak penetrační asfaltový</t>
  </si>
  <si>
    <t>-1885356757</t>
  </si>
  <si>
    <t>(620,181+27,204)*0,0003</t>
  </si>
  <si>
    <t>187</t>
  </si>
  <si>
    <t>711141559</t>
  </si>
  <si>
    <t>Provedení izolace proti zemní vlhkosti pásy přitavením NAIP na ploše vodorovné V</t>
  </si>
  <si>
    <t>1842695076</t>
  </si>
  <si>
    <t>https://podminky.urs.cz/item/CS_URS_2024_01/711141559</t>
  </si>
  <si>
    <t>188</t>
  </si>
  <si>
    <t>711142559</t>
  </si>
  <si>
    <t>Provedení izolace proti zemní vlhkosti pásy přitavením NAIP na ploše svislé S</t>
  </si>
  <si>
    <t>98580521</t>
  </si>
  <si>
    <t>https://podminky.urs.cz/item/CS_URS_2024_01/711142559</t>
  </si>
  <si>
    <t>189</t>
  </si>
  <si>
    <t>62856011</t>
  </si>
  <si>
    <t>pás asfaltový natavitelný modifikovaný SBS s vložkou z hliníkové fólie s textilií a spalitelnou PE fólií nebo jemnozrnným minerálním posypem na horním povrchu tl 4,0mm</t>
  </si>
  <si>
    <t>-321292192</t>
  </si>
  <si>
    <t>620,181*1,15+27,204*1,2</t>
  </si>
  <si>
    <t>745,853*1,1655 'Přepočtené koeficientem množství</t>
  </si>
  <si>
    <t>190</t>
  </si>
  <si>
    <t>711161215</t>
  </si>
  <si>
    <t>Izolace proti zemní vlhkosti a beztlakové vodě nopovými fóliemi na ploše svislé S vrstva ochranná, odvětrávací a drenážní výška nopku 20,0 mm, tl. fólie do 1,0 mm</t>
  </si>
  <si>
    <t>296171109</t>
  </si>
  <si>
    <t>https://podminky.urs.cz/item/CS_URS_2024_01/711161215</t>
  </si>
  <si>
    <t>ochrana TI na vnější stěny základových pasů  - předpokl. v. izolace = 900mm</t>
  </si>
  <si>
    <t>191</t>
  </si>
  <si>
    <t>711161383</t>
  </si>
  <si>
    <t>Izolace proti zemní vlhkosti a beztlakové vodě nopovými fóliemi ostatní ukončení izolace lištou</t>
  </si>
  <si>
    <t>-1917767583</t>
  </si>
  <si>
    <t>https://podminky.urs.cz/item/CS_URS_2024_01/711161383</t>
  </si>
  <si>
    <t xml:space="preserve">ochrana TI na vnější stěny základových pasů </t>
  </si>
  <si>
    <t>" strana Z+V+J"       20,4+28,5+13,9+8,1+11,0</t>
  </si>
  <si>
    <t>192</t>
  </si>
  <si>
    <t>711491272</t>
  </si>
  <si>
    <t>Provedení doplňků izolace proti vodě textilií na ploše svislé S vrstva ochranná</t>
  </si>
  <si>
    <t>1062486447</t>
  </si>
  <si>
    <t>https://podminky.urs.cz/item/CS_URS_2024_01/711491272</t>
  </si>
  <si>
    <t>193</t>
  </si>
  <si>
    <t>69311006</t>
  </si>
  <si>
    <t>geotextilie tkaná separační, filtrační, výztužná PP pevnost v tahu 15kN/m</t>
  </si>
  <si>
    <t>1366030386</t>
  </si>
  <si>
    <t>194</t>
  </si>
  <si>
    <t>711491471</t>
  </si>
  <si>
    <t>Provedení pojistné izolace proti vodě fólií položenou volně s přelepením spojů na ploše vodorovné V</t>
  </si>
  <si>
    <t>200019532</t>
  </si>
  <si>
    <t>https://podminky.urs.cz/item/CS_URS_2024_01/711491471</t>
  </si>
  <si>
    <t>skladba s201-pod pultovou střechou na TI:</t>
  </si>
  <si>
    <t>(24,6-2*0,30)*12,9</t>
  </si>
  <si>
    <t>195</t>
  </si>
  <si>
    <t>28329322</t>
  </si>
  <si>
    <t>fólie kontaktní difuzně propustná pro doplňkovou hydroizolační vrstvu, čtyřvrstvá mikroporézní PP 160g/m2</t>
  </si>
  <si>
    <t>1750916014</t>
  </si>
  <si>
    <t>309,6*1,1</t>
  </si>
  <si>
    <t>196</t>
  </si>
  <si>
    <t>998711102</t>
  </si>
  <si>
    <t>Přesun hmot pro izolace proti vodě, vlhkosti a plynům stanovený z hmotnosti přesunovaného materiálu vodorovná dopravní vzdálenost do 50 m základní v objektech výšky přes 6 do 12 m</t>
  </si>
  <si>
    <t>-373812364</t>
  </si>
  <si>
    <t>https://podminky.urs.cz/item/CS_URS_2024_01/998711102</t>
  </si>
  <si>
    <t>712</t>
  </si>
  <si>
    <t>Povlakové krytiny</t>
  </si>
  <si>
    <t>197</t>
  </si>
  <si>
    <t>71210-01</t>
  </si>
  <si>
    <t>Dod+mtž hydroizolační souvrství na plochou střechu, folie z PVC-P, tl.1,5mm, určené pro zatěžovací vrstvy, vč. separační textilie z PP v tl.2,9mm a ochr. textilie z PP v tl.2,9mm. Kotveno skrz tepelnou izolaci do nosné k-ce střechy. Do jednotkové ceny kalkulovat odtrh.zkoušky. Vše vč. spoj.a kotevního materiálu, vytažení na prostupy v krytině a vč. všech syst.doplňků. Výměra jepůdorysná plocha + vytažení na atiky.</t>
  </si>
  <si>
    <t>-1143915976</t>
  </si>
  <si>
    <t>skladba S301:</t>
  </si>
  <si>
    <t>"střecha"                          10,75*7,7+(16,4-2*0,3)*(13,55-2*0,3)</t>
  </si>
  <si>
    <t>"vytažení na atiky"       2*(10,75+7,7)*0,6+2*(16,4-2*0,3+13,55-2*0,3)*0,6</t>
  </si>
  <si>
    <t>198</t>
  </si>
  <si>
    <t>712311101</t>
  </si>
  <si>
    <t>Provedení povlakové krytiny střech plochých do 10° natěradly a tmely za studena nátěrem lakem penetračním nebo asfaltovým</t>
  </si>
  <si>
    <t>255667607</t>
  </si>
  <si>
    <t>https://podminky.urs.cz/item/CS_URS_2024_01/712311101</t>
  </si>
  <si>
    <t>"vytažení na atiky"       2*(10,75+7,7)*0,8+2*(16,4-2*0,3+13,55-2*0,3)*0,8</t>
  </si>
  <si>
    <t>199</t>
  </si>
  <si>
    <t>11163153</t>
  </si>
  <si>
    <t>emulze asfaltová penetrační</t>
  </si>
  <si>
    <t>litr</t>
  </si>
  <si>
    <t>-1141770627</t>
  </si>
  <si>
    <t>362,905*0,00032 'Přepočtené koeficientem množství</t>
  </si>
  <si>
    <t>200</t>
  </si>
  <si>
    <t>712341559</t>
  </si>
  <si>
    <t>Provedení povlakové krytiny střech plochých do 10° pásy přitavením NAIP v plné ploše</t>
  </si>
  <si>
    <t>-2003992424</t>
  </si>
  <si>
    <t>https://podminky.urs.cz/item/CS_URS_2024_01/712341559</t>
  </si>
  <si>
    <t>201</t>
  </si>
  <si>
    <t>1175314773</t>
  </si>
  <si>
    <t>362,905*1,1655 'Přepočtené koeficientem množství</t>
  </si>
  <si>
    <t>202</t>
  </si>
  <si>
    <t>712391172</t>
  </si>
  <si>
    <t>Provedení povlakové krytiny střech plochých do 10° -ostatní práce provedení vrstvy textilní ochranné</t>
  </si>
  <si>
    <t>-171801843</t>
  </si>
  <si>
    <t>https://podminky.urs.cz/item/CS_URS_2022_01/712391172</t>
  </si>
  <si>
    <t>"pod Al krytinu"         (24,6-2*0,30)*(12,9+0,25)</t>
  </si>
  <si>
    <t>"lem.atiky"                   2*12,9*0,3</t>
  </si>
  <si>
    <t>203</t>
  </si>
  <si>
    <t>28329223</t>
  </si>
  <si>
    <t>fólie difuzně propustné s nakašírovanou strukturovanou rohoží pod hladkou plechovou krytinu</t>
  </si>
  <si>
    <t>-309660183</t>
  </si>
  <si>
    <t>"pod Al krytinu"    (24,6-2*0,30)*(12,9+0,25)*1,15</t>
  </si>
  <si>
    <t>"lem.atiky"                   2*12,9*0,3*1,15</t>
  </si>
  <si>
    <t>204</t>
  </si>
  <si>
    <t>712391587</t>
  </si>
  <si>
    <t>Provedení povlakové krytiny střech plochých do 10° -ostatní práce přibití pásů AIP, NAIP nebo folie hřebíky (drátěnkami)</t>
  </si>
  <si>
    <t>563927670</t>
  </si>
  <si>
    <t>https://podminky.urs.cz/item/CS_URS_2024_01/712391587</t>
  </si>
  <si>
    <t>"na bednění z prken"  (24,6-2*0,30)*12,9</t>
  </si>
  <si>
    <t>205</t>
  </si>
  <si>
    <t>28329217.a</t>
  </si>
  <si>
    <t>fólie podkladní pro doplňkovou hydroizolační vrstvu pod krytinu či do třípláštových větraných střech. Fólie se skládá ze tří vrstev. Funkční vrstva je tvořena difuzně propustnou polymerní monolitickou vrstvou. Na horní a spodní straně je fólie opatřena ochrannými vrstvami z netkané polypropylenové textilie.</t>
  </si>
  <si>
    <t>1973082100</t>
  </si>
  <si>
    <t>"na bednění z prken"  (24,6-2*0,30)*12,9*1,15</t>
  </si>
  <si>
    <t>206</t>
  </si>
  <si>
    <t>712499098</t>
  </si>
  <si>
    <t>Provedení povlakové krytiny střech svislých - příplatek</t>
  </si>
  <si>
    <t>-802389251</t>
  </si>
  <si>
    <t>https://podminky.urs.cz/item/CS_URS_2024_01/712499098</t>
  </si>
  <si>
    <t>"vytažení na atiky, penetrace+pás"   2*75,2</t>
  </si>
  <si>
    <t>207</t>
  </si>
  <si>
    <t>712771221</t>
  </si>
  <si>
    <t>Provedení drenážní vrstvy vegetační střechy z plastových nopových fólií, výšky nopů do 25 mm, sklon střechy do 5°</t>
  </si>
  <si>
    <t>1076097829</t>
  </si>
  <si>
    <t>https://podminky.urs.cz/item/CS_URS_2024_01/712771221</t>
  </si>
  <si>
    <t>"odpočet-dlažba"          -(2*4,205+5,305+2,6)*0,7-(10,55+4,575+0,7+4,574+0,5)*0,7</t>
  </si>
  <si>
    <t>208</t>
  </si>
  <si>
    <t>69334152</t>
  </si>
  <si>
    <t>fólie profilovaná (nopová) perforovaná HDPE s hydroakumulační a drenážní funkcí do vegetačních střech s výškou nopů 20mm</t>
  </si>
  <si>
    <t>959833875</t>
  </si>
  <si>
    <t>261,355*1,05</t>
  </si>
  <si>
    <t>209</t>
  </si>
  <si>
    <t>712771255</t>
  </si>
  <si>
    <t>Provedení drenážní vrstvy vegetační střechy odvodnění osazením kontrolní šachty na střešní vpusť</t>
  </si>
  <si>
    <t>-733405251</t>
  </si>
  <si>
    <t>https://podminky.urs.cz/item/CS_URS_2024_01/712771255</t>
  </si>
  <si>
    <t>"šachty-K314+316+318"   3</t>
  </si>
  <si>
    <t>210</t>
  </si>
  <si>
    <t>69334333</t>
  </si>
  <si>
    <t>šachta kontrolní odvodnění vegetačních střech PA 300x300mm v 130mm, popis TAB. KLEMPÍŘ. VÝROBKŮ.</t>
  </si>
  <si>
    <t>-10606350</t>
  </si>
  <si>
    <t>211</t>
  </si>
  <si>
    <t>712771401</t>
  </si>
  <si>
    <t>Provedení vegetační vrstvy vegetační střechy ze substrátu, tloušťky do 100 mm, sklon střechy do 5°</t>
  </si>
  <si>
    <t>-2041922782</t>
  </si>
  <si>
    <t>https://podminky.urs.cz/item/CS_URS_2024_01/712771401</t>
  </si>
  <si>
    <t>"odpočet-kačírek"        -(2*(10,75+7,7-2*0,5+16,4-2*0,3+13,55-2*0,3)*0,5+3*1,1*1,1)</t>
  </si>
  <si>
    <t>212</t>
  </si>
  <si>
    <t>10321001</t>
  </si>
  <si>
    <t>substrát vegetačních střech extenzivní suchomilných rostlin</t>
  </si>
  <si>
    <t>-876705663</t>
  </si>
  <si>
    <t>211,505*0,08*1,05</t>
  </si>
  <si>
    <t>213</t>
  </si>
  <si>
    <t>712771521</t>
  </si>
  <si>
    <t>Založení vegetace vegetační střechy položením vegetační nebo trávníkové rohože, sklon střechy do 5°</t>
  </si>
  <si>
    <t>-1532553831</t>
  </si>
  <si>
    <t>https://podminky.urs.cz/item/CS_URS_2024_01/712771521</t>
  </si>
  <si>
    <t>214</t>
  </si>
  <si>
    <t>69334504.a</t>
  </si>
  <si>
    <t>Předpěstovaná protkaná vegetač.rohož  s vrstvou substrátu o celk. tl.40mm  se směsí extenzivních rostlin. Viz skladba S301.</t>
  </si>
  <si>
    <t>-555402125</t>
  </si>
  <si>
    <t>211,055*1,05</t>
  </si>
  <si>
    <t>215</t>
  </si>
  <si>
    <t>712771601</t>
  </si>
  <si>
    <t>Provedení ochranných pásů vegetační střechy po obvodu střechy, v místech střešních prostupům napojení na zeď apod. z praného říčního kameniva, tloušťky do 100 mm, šířky do 500 mm</t>
  </si>
  <si>
    <t>-1580837461</t>
  </si>
  <si>
    <t>https://podminky.urs.cz/item/CS_URS_2024_01/712771601</t>
  </si>
  <si>
    <t>"střecha"        (2*(10,75+7,7-2*0,5+16,4-2*0,3+13,55-2*0,3)*0,5+3*1,1*1,1)*0,105</t>
  </si>
  <si>
    <t>216</t>
  </si>
  <si>
    <t>58337401</t>
  </si>
  <si>
    <t>kamenivo dekorační (kačírek) frakce 8/16</t>
  </si>
  <si>
    <t>-1041021516</t>
  </si>
  <si>
    <t>5,232*1,6524 'Přepočtené koeficientem množství</t>
  </si>
  <si>
    <t>217</t>
  </si>
  <si>
    <t>712771613</t>
  </si>
  <si>
    <t>Provedení ochranných pásů vegetační střechy osazení ochranné kačírkové lišty navařením na hydroizolaci</t>
  </si>
  <si>
    <t>186197583</t>
  </si>
  <si>
    <t>https://podminky.urs.cz/item/CS_URS_2024_01/712771613</t>
  </si>
  <si>
    <t>"K311+312+313+315+317+319+320"         53,0+32,5+4,0+4,0+4,0+32,5+45,0</t>
  </si>
  <si>
    <t>218</t>
  </si>
  <si>
    <t>69334040.b</t>
  </si>
  <si>
    <t xml:space="preserve">lišta kačírková Al výška 105mm.  Provedení:  HLINÍKOVÝ PLECH TL. 0,8 MM, PRÁŠKOVÁ VYPALOVANÁ BARVA (RAL 7016).. </t>
  </si>
  <si>
    <t>776851</t>
  </si>
  <si>
    <t>175*1,02 'Přepočtené koeficientem množství</t>
  </si>
  <si>
    <t>219</t>
  </si>
  <si>
    <t>7127799-a</t>
  </si>
  <si>
    <t>Ošetřování zelené střechy zaléváním po dobu 2 měsíců.</t>
  </si>
  <si>
    <t>-1349785451</t>
  </si>
  <si>
    <t>220</t>
  </si>
  <si>
    <t>712998202.a</t>
  </si>
  <si>
    <t>Dod.+ montáž odvodňovacího prvku nouzového atikového přepadu roz.600x125mm vč.PE manžety. Provedení: HLINÍKOVÝ PLECH TL. 0,8 MM, PRÁŠKOVÁ VYPALOVANÁ BARVA (RAL 7016) Podrobný popis TAB. KLEMPÍŘ. VÝROBKŮ.</t>
  </si>
  <si>
    <t>-716301874</t>
  </si>
  <si>
    <t>"K321 až 324"   4</t>
  </si>
  <si>
    <t>221</t>
  </si>
  <si>
    <t>998712101</t>
  </si>
  <si>
    <t>Přesun hmot pro povlakové krytiny stanovený z hmotnosti přesunovaného materiálu vodorovná dopravní vzdálenost do 50 m základní v objektech výšky do 6 m</t>
  </si>
  <si>
    <t>-1097780659</t>
  </si>
  <si>
    <t>https://podminky.urs.cz/item/CS_URS_2024_01/998712101</t>
  </si>
  <si>
    <t>713</t>
  </si>
  <si>
    <t>Izolace tepelné</t>
  </si>
  <si>
    <t>222</t>
  </si>
  <si>
    <t>713111121</t>
  </si>
  <si>
    <t>Montáž tepelné izolace stropů rohožemi, pásy, dílci, deskami, bloky (izolační materiál ve specifikaci) rovných spodem s uchycením (drátem, páskou apod.)</t>
  </si>
  <si>
    <t>1809492998</t>
  </si>
  <si>
    <t>https://podminky.urs.cz/item/CS_URS_2024_01/713111121</t>
  </si>
  <si>
    <t>skladba s201-pod pultovou střechou:</t>
  </si>
  <si>
    <t>"1.vrstva"  (24,6-2*0,30)*(12,9-0,40)</t>
  </si>
  <si>
    <t>223</t>
  </si>
  <si>
    <t>63152132x</t>
  </si>
  <si>
    <t>pás tepelně izolační ze skleněných vláken, λ=0,034-0,035 tl 80mm</t>
  </si>
  <si>
    <t>2001130599</t>
  </si>
  <si>
    <t>(24,6-2*0,30)*(12,9-0,4)</t>
  </si>
  <si>
    <t>300*1,05 'Přepočtené koeficientem množství</t>
  </si>
  <si>
    <t>224</t>
  </si>
  <si>
    <t>713111111</t>
  </si>
  <si>
    <t>Montáž tepelné izolace stropů rohožemi, pásy, dílci, deskami, bloky (izolační materiál ve specifikaci) vrchem bez překrytí lepenkou kladenými volně</t>
  </si>
  <si>
    <t>1694373501</t>
  </si>
  <si>
    <t>https://podminky.urs.cz/item/CS_URS_2024_01/713111111</t>
  </si>
  <si>
    <t>skladba s201-pod pultovou střechou-porovnávací pol. pro mtž. dalších 2 vrstev:</t>
  </si>
  <si>
    <t>(24,6-2*0,30)*12,9*2</t>
  </si>
  <si>
    <t>225</t>
  </si>
  <si>
    <t>-66436676</t>
  </si>
  <si>
    <t>619,2*1,05 'Přepočtené koeficientem množství</t>
  </si>
  <si>
    <t>226</t>
  </si>
  <si>
    <t>713121121</t>
  </si>
  <si>
    <t>Montáž tepelné izolace podlah rohožemi, pásy, deskami, dílci, bloky (izolační materiál ve specifikaci) kladenými volně dvouvrstvá</t>
  </si>
  <si>
    <t>-93252789</t>
  </si>
  <si>
    <t>https://podminky.urs.cz/item/CS_URS_2024_01/713121121</t>
  </si>
  <si>
    <t xml:space="preserve">mtž desek pod podlahové vytápění: </t>
  </si>
  <si>
    <t>"Skladba - S101 + 103 pod PVC"  637,87</t>
  </si>
  <si>
    <t>"Skladba - S102 pod ker.dl. "       165,49</t>
  </si>
  <si>
    <t>227</t>
  </si>
  <si>
    <t>28375907</t>
  </si>
  <si>
    <t>deska EPS 150 pro konstrukce s vysokým zatížením λ=0,035 tl 30mm</t>
  </si>
  <si>
    <t>-266400279</t>
  </si>
  <si>
    <t>803,36*1,05</t>
  </si>
  <si>
    <t>228</t>
  </si>
  <si>
    <t>28375909</t>
  </si>
  <si>
    <t>deska EPS 150 pro konstrukce s vysokým zatížením λ=0,035 tl 50mm</t>
  </si>
  <si>
    <t>194282690</t>
  </si>
  <si>
    <t>229</t>
  </si>
  <si>
    <t>713131141</t>
  </si>
  <si>
    <t>Montáž tepelné izolace stěn rohožemi, pásy, deskami, dílci, bloky (izolační materiál ve specifikaci) lepením celoplošně bez mechanického kotvení</t>
  </si>
  <si>
    <t>309181986</t>
  </si>
  <si>
    <t>https://podminky.urs.cz/item/CS_URS_2024_01/713131141</t>
  </si>
  <si>
    <t>VIZ DETAIL :</t>
  </si>
  <si>
    <t>"vnitř.stěna atik"             2*(10,75+7,7)*0,8+2*(16,4-2*0,3+13,55-2*0,3)*0,8</t>
  </si>
  <si>
    <t>"horní hrana atiky"       (2*10,75+7,7+2*0,3)*0,53+2*(16,4+13,55-2*0,3)*0,53</t>
  </si>
  <si>
    <t>230</t>
  </si>
  <si>
    <t>28375910</t>
  </si>
  <si>
    <t>deska EPS 150 pro konstrukce s vysokým zatížením λ=0,035 tl 60mm</t>
  </si>
  <si>
    <t>1901888268</t>
  </si>
  <si>
    <t>"horní hrana atiky"       ((2*10,75+7,7+2*0,3)*0,53+2*(16,4+13,55-2*0,3)*0,53)*1,05</t>
  </si>
  <si>
    <t>231</t>
  </si>
  <si>
    <t>28375911</t>
  </si>
  <si>
    <t>deska EPS 150 pro konstrukce s vysokým zatížením λ=0,035 tl 70mm</t>
  </si>
  <si>
    <t>2091782456</t>
  </si>
  <si>
    <t>"vnitř.stěna atik"           (2*(10,75+7,7)*0,8+2*(16,4-2*0,3+13,55-2*0,3)*0,8)*1,05</t>
  </si>
  <si>
    <t>232</t>
  </si>
  <si>
    <t>713141137</t>
  </si>
  <si>
    <t>Montáž tepelné izolace střech plochých rohožemi, pásy, deskami, dílci, bloky (izolační materiál ve specifikaci) přilepenými za studena dvouvrstvá bodově</t>
  </si>
  <si>
    <t>545609184</t>
  </si>
  <si>
    <t>https://podminky.urs.cz/item/CS_URS_2024_01/713141137</t>
  </si>
  <si>
    <t>233</t>
  </si>
  <si>
    <t>28375912</t>
  </si>
  <si>
    <t>deska EPS 150 pro konstrukce s vysokým zatížením λ=0,035 tl 80mm</t>
  </si>
  <si>
    <t>-392796170</t>
  </si>
  <si>
    <t>287,385*1,05</t>
  </si>
  <si>
    <t>234</t>
  </si>
  <si>
    <t>28375033</t>
  </si>
  <si>
    <t>deska EPS 150 pro konstrukce s vysokým zatížením λ=0,035 tl 150mm</t>
  </si>
  <si>
    <t>-1632132803</t>
  </si>
  <si>
    <t>235</t>
  </si>
  <si>
    <t>713191133</t>
  </si>
  <si>
    <t>Montáž tepelné izolace stavebních konstrukcí - doplňky a konstrukční součásti podlah, stropů vrchem nebo střech překrytí fólií položenou volně s přelepením spojů</t>
  </si>
  <si>
    <t>425014447</t>
  </si>
  <si>
    <t>https://podminky.urs.cz/item/CS_URS_2024_01/713191133</t>
  </si>
  <si>
    <t>236</t>
  </si>
  <si>
    <t>28329030</t>
  </si>
  <si>
    <t>fólie kontaktní difuzně propustná pro doplňkovou hydroizolační vrstvu, monolitická třívrstvá PES/PP 150-160g/m2, integrovaná samolepící páska</t>
  </si>
  <si>
    <t>2113027375</t>
  </si>
  <si>
    <t>300*1,1655 'Přepočtené koeficientem množství</t>
  </si>
  <si>
    <t>237</t>
  </si>
  <si>
    <t>713291132x</t>
  </si>
  <si>
    <t>Montáž izolace tepelné parotěsné zábrany střech spodem fólií</t>
  </si>
  <si>
    <t>23551254</t>
  </si>
  <si>
    <t>238</t>
  </si>
  <si>
    <t>28329282</t>
  </si>
  <si>
    <t>fólie PE vyztužená Al vrstvou pro parotěsnou vrstvu 170g/m2</t>
  </si>
  <si>
    <t>1538726342</t>
  </si>
  <si>
    <t>309,60*1,15</t>
  </si>
  <si>
    <t>239</t>
  </si>
  <si>
    <t>998713102</t>
  </si>
  <si>
    <t>Přesun hmot pro izolace tepelné stanovený z hmotnosti přesunovaného materiálu vodorovná dopravní vzdálenost do 50 m s užitím mechanizace v objektech výšky přes 6 m do 12 m</t>
  </si>
  <si>
    <t>-1285421045</t>
  </si>
  <si>
    <t>https://podminky.urs.cz/item/CS_URS_2024_01/998713102</t>
  </si>
  <si>
    <t>714</t>
  </si>
  <si>
    <t>Akustická a protiotřesová opatření</t>
  </si>
  <si>
    <t>240</t>
  </si>
  <si>
    <t>71411224.a</t>
  </si>
  <si>
    <t>Dod. + montáž akustických obkladů na stěny z desek tl.40mm na systémový rošt. Deska se vyznačuje skrytým nosným rastrem a sraženými hranami, tvořícími mezi jednotlivými panely úzké drážky. Podrobný popis viz.PD. Vše vč. systém. kotevního a spoj.materiálu.</t>
  </si>
  <si>
    <t>-2047801427</t>
  </si>
  <si>
    <t>"m.č. 113"     6,05*2,0</t>
  </si>
  <si>
    <t>241</t>
  </si>
  <si>
    <t>714121012.a</t>
  </si>
  <si>
    <t>Dod. + montáž akustických minerálních panelů podstropních roz. 600x600mm, tl. 15mm zavěšených na rošt viditelný, podrobný popis výkresy: PODHLEDY</t>
  </si>
  <si>
    <t>-760316223</t>
  </si>
  <si>
    <t>"m.č.102 až 105+112+114 až 120"  12,18*7,04+11,14+22,71+9,87+29,72+10,34+13,22+5,17+8,24+5,22</t>
  </si>
  <si>
    <t>"m.č.123 až 126"                                  2,18+6,12+22,85+96,7</t>
  </si>
  <si>
    <t>"m.č.201 až 208"                                  10,52+2,02*7,27+6,45+22,49+14,88+11,73</t>
  </si>
  <si>
    <t>242</t>
  </si>
  <si>
    <t>714121012.b</t>
  </si>
  <si>
    <t>Dod. + montáž akustických minerálních panelů podstropních roz. 600x600mm, tl. 20mm zavěšených na rošt polozapuštěnýný, podrobný popis výkresy: PODHLEDY</t>
  </si>
  <si>
    <t>674721410</t>
  </si>
  <si>
    <t>"m.č.101+106 až 110+113"         10,56+12,13+103,51+2*11,67+58,88+68,76</t>
  </si>
  <si>
    <t>"m.č.209 až 214"                           2*17,22+35,65+19,79+83,05+17,81</t>
  </si>
  <si>
    <t>243</t>
  </si>
  <si>
    <t>763172353.a</t>
  </si>
  <si>
    <t>Montáž dvířek pro konstrukce z kazetových podhledů revizních jednoplášťových pro podhledy velikost (šxv) 400 x 400 mm</t>
  </si>
  <si>
    <t>-1315978409</t>
  </si>
  <si>
    <t>"1.NP. - předpokládané množ."     20</t>
  </si>
  <si>
    <t>244</t>
  </si>
  <si>
    <t>59030712.b</t>
  </si>
  <si>
    <t>dvířka revizní jednokřídlá 400x400mm pro kazetové  podhledy-bez PO</t>
  </si>
  <si>
    <t>-1015852241</t>
  </si>
  <si>
    <t>245</t>
  </si>
  <si>
    <t>998714102</t>
  </si>
  <si>
    <t>Přesun hmot pro akustická a protiotřesová opatření stanovený z hmotnosti přesunovaného materiálu vodorovná dopravní vzdálenost do 50 m základní v objektech výšky přes 6 do 12 m</t>
  </si>
  <si>
    <t>-864772305</t>
  </si>
  <si>
    <t>https://podminky.urs.cz/item/CS_URS_2024_01/998714102</t>
  </si>
  <si>
    <t>762</t>
  </si>
  <si>
    <t>Konstrukce tesařské</t>
  </si>
  <si>
    <t>246</t>
  </si>
  <si>
    <t>762083122</t>
  </si>
  <si>
    <t>Impregnace řeziva máčením proti dřevokaznému hmyzu, houbám a plísním, třída ohrožení 3 a 4 (dřevo v exteriéru)</t>
  </si>
  <si>
    <t>180348093</t>
  </si>
  <si>
    <t>https://podminky.urs.cz/item/CS_URS_2022_01/762083122</t>
  </si>
  <si>
    <t>"pozednice"                              3*24,0*0,16*0,14*1,1</t>
  </si>
  <si>
    <t>"prkna"                                        305,988*0,024*1,1</t>
  </si>
  <si>
    <t>"latě"                                           (305,988/0,6)*0,04*0,06*1,1</t>
  </si>
  <si>
    <t>"KVH hranolky 80x80mm"   (24,6-2*0,44)*(12,9/0,7)*0,08*0,08*1,08</t>
  </si>
  <si>
    <t>"KVH hranolky 40x60mm"   (24,6-2*0,44)*(12,9/0,7)*0,04*0,06*1,08</t>
  </si>
  <si>
    <t>247</t>
  </si>
  <si>
    <t>762332132</t>
  </si>
  <si>
    <t>Montáž vázaných konstrukcí krovů střech pultových, sedlových, valbových, stanových čtvercového nebo obdélníkového půdorysu z řeziva hraněného průřezové plochy přes 120 do 224 cm2</t>
  </si>
  <si>
    <t>1526172278</t>
  </si>
  <si>
    <t>https://podminky.urs.cz/item/CS_URS_2024_01/762332132</t>
  </si>
  <si>
    <t>"pozednice"        3*24,0</t>
  </si>
  <si>
    <t>248</t>
  </si>
  <si>
    <t>60512130</t>
  </si>
  <si>
    <t>hranol stavební řezivo průřezu do 224cm2 do dl 6m</t>
  </si>
  <si>
    <t>1436195976</t>
  </si>
  <si>
    <t>"pozednice"        3*24,0*0,16*0,14*1,1</t>
  </si>
  <si>
    <t>249</t>
  </si>
  <si>
    <t>76234103x</t>
  </si>
  <si>
    <t>Konstrukční vrstva pod klempířské prvky pro oplechování horních ploch zdí a nadezdívek (atik) - desky OSB tl 20 mm - kotvené do zdiva atik.</t>
  </si>
  <si>
    <t>2090598134</t>
  </si>
  <si>
    <t>"pultovhá střecha - horní hrana atiky"       2*12,3*0,46</t>
  </si>
  <si>
    <t>250</t>
  </si>
  <si>
    <t>76234103y</t>
  </si>
  <si>
    <t>Konstrukční vrstva pod klempířské prvky pro oplechování horních ploch zdí a nadezdívek (atik) - desky OSB tl 20 mm - kotvené do zdiva atik skrz tepelnou izolaci</t>
  </si>
  <si>
    <t>725333529</t>
  </si>
  <si>
    <t>"plochá střecha - horní hrana atiky"       (2*10,75+7,7+2*0,3)*0,53+2*(16,4+13,55-2*0,3)*0,53</t>
  </si>
  <si>
    <t>251</t>
  </si>
  <si>
    <t>762341046</t>
  </si>
  <si>
    <t>Bednění střech střech rovných sklonu do 60° s vyřezáním otvorů z dřevoštěpkových desek OSB šroubovaných na rošt na pero a drážku, tloušťky desky 22 mm</t>
  </si>
  <si>
    <t>-598029220</t>
  </si>
  <si>
    <t>https://podminky.urs.cz/item/CS_URS_2024_01/762341046</t>
  </si>
  <si>
    <t>252</t>
  </si>
  <si>
    <t>762341210</t>
  </si>
  <si>
    <t>Montáž bednění střech rovných a šikmých sklonu do 60° s vyřezáním otvorů z prken hrubých na sraz tl. do 32 mm</t>
  </si>
  <si>
    <t>-242884118</t>
  </si>
  <si>
    <t>https://podminky.urs.cz/item/CS_URS_2024_01/762341210</t>
  </si>
  <si>
    <t>253</t>
  </si>
  <si>
    <t>60511150x</t>
  </si>
  <si>
    <t>řezivo stavební prkna omítaná minimální šířka 80mm tl 24mm dl 4m</t>
  </si>
  <si>
    <t>-705451097</t>
  </si>
  <si>
    <t>309,60*0,024*1,1</t>
  </si>
  <si>
    <t>254</t>
  </si>
  <si>
    <t>762341660</t>
  </si>
  <si>
    <t>Montáž bednění střech štítových okapových říms, krajnic, závětrných prken a žaluzií ve spádu nebo rovnoběžně s okapem z palubek</t>
  </si>
  <si>
    <t>-1668878948</t>
  </si>
  <si>
    <t>https://podminky.urs.cz/item/CS_URS_2024_01/762341660</t>
  </si>
  <si>
    <t>"u pult.střechy"    24,0*(0,6+0,1)+2*0,6*0,3</t>
  </si>
  <si>
    <t>255</t>
  </si>
  <si>
    <t>61191157</t>
  </si>
  <si>
    <t>palubky obkladové modřín profil klasický 21x121mm jakost A/B</t>
  </si>
  <si>
    <t>1385262428</t>
  </si>
  <si>
    <t>17,16*1,1 'Přepočtené koeficientem množství</t>
  </si>
  <si>
    <t>256</t>
  </si>
  <si>
    <t>762342511</t>
  </si>
  <si>
    <t>Montáž laťování montáž kontralatí na podklad bez tepelné izolace</t>
  </si>
  <si>
    <t>-903191765</t>
  </si>
  <si>
    <t>https://podminky.urs.cz/item/CS_URS_2024_01/762342511</t>
  </si>
  <si>
    <t>"mtž pod OSB desky"           (24,6-2*0,30)/0,6  = 40 +1</t>
  </si>
  <si>
    <t>41*12,9</t>
  </si>
  <si>
    <t>257</t>
  </si>
  <si>
    <t>60514112</t>
  </si>
  <si>
    <t>řezivo jehličnaté lať surová dl 4m</t>
  </si>
  <si>
    <t>2034581152</t>
  </si>
  <si>
    <t>528,90*0,06*0,04*1,1</t>
  </si>
  <si>
    <t>258</t>
  </si>
  <si>
    <t>76235111.a</t>
  </si>
  <si>
    <t>Dod.+mtž nosné k-ce větracího hřebene pultové střechy. Provedení z impregnovaných latí 60x40mm. Vč. spojovacího a kotevního materiálu.</t>
  </si>
  <si>
    <t>1466095984</t>
  </si>
  <si>
    <t>259</t>
  </si>
  <si>
    <t>762361312</t>
  </si>
  <si>
    <t>Konstrukční vrstva pod klempířské prvky pro oplechování horních ploch zdí a nadezdívek (atik) z desek dřevoštěpkových šroubovaných do podkladu, tloušťky desky 22 mm</t>
  </si>
  <si>
    <t>-1510855137</t>
  </si>
  <si>
    <t>https://podminky.urs.cz/item/CS_URS_2024_01/762361312</t>
  </si>
  <si>
    <t>"Hor.hrana větracího hřebene pultové střechy"   25,0*0,4</t>
  </si>
  <si>
    <t>260</t>
  </si>
  <si>
    <t>762395000</t>
  </si>
  <si>
    <t>Spojovací prostředky krovů, bednění a laťování, nadstřešních konstrukcí svorníky, prkna, hřebíky, pásová ocel, vruty</t>
  </si>
  <si>
    <t>-518500132</t>
  </si>
  <si>
    <t>https://podminky.urs.cz/item/CS_URS_2024_01/762395000</t>
  </si>
  <si>
    <t>"pozednice"                              3*24,0*0,16*0,14</t>
  </si>
  <si>
    <t>"prkna"                                        305,988*0,024</t>
  </si>
  <si>
    <t>"latě"                                           (305,988/0,6)*0,04*0,06</t>
  </si>
  <si>
    <t>"palubky"                                 (24,0*(0,6+0,1)+2*0,6*0,3)*0,021</t>
  </si>
  <si>
    <t>261</t>
  </si>
  <si>
    <t>762429001</t>
  </si>
  <si>
    <t>Obložení stropů nebo střešních podhledů montáž roštu podkladového</t>
  </si>
  <si>
    <t>-1734117868</t>
  </si>
  <si>
    <t>https://podminky.urs.cz/item/CS_URS_2024_01/762429001</t>
  </si>
  <si>
    <t>skladba S201:</t>
  </si>
  <si>
    <t>"KVH hranolky 80x80mm"   (24,6-2*0,44)*(12,9/0,7)</t>
  </si>
  <si>
    <t>"KVH hranolky 60x40mm"   (24,6-2*0,44)*(12,9/0,7)</t>
  </si>
  <si>
    <t>262</t>
  </si>
  <si>
    <t>61223263</t>
  </si>
  <si>
    <t>hranol konstrukční KVH lepený průřezu 80x80-280mm nepohledový</t>
  </si>
  <si>
    <t>1103172624</t>
  </si>
  <si>
    <t>(24,6-2*0,44)*(12,9/0,7)*0,08*0,08*1,08</t>
  </si>
  <si>
    <t>263</t>
  </si>
  <si>
    <t>61223260</t>
  </si>
  <si>
    <t>hranol konstrukční KVH lepený průřezu 40x60-280mm nepohledový</t>
  </si>
  <si>
    <t>14850886</t>
  </si>
  <si>
    <t>(24,6-2*0,44)*(12,9/0,7)*0,04*0,06*1,08</t>
  </si>
  <si>
    <t>264</t>
  </si>
  <si>
    <t>762495000</t>
  </si>
  <si>
    <t>Spojovací prostředky olištování spár, obložení stropů, střešních podhledů a stěn hřebíky, vruty</t>
  </si>
  <si>
    <t>-603753337</t>
  </si>
  <si>
    <t>https://podminky.urs.cz/item/CS_URS_2024_01/762495000</t>
  </si>
  <si>
    <t>"KVH hranolky 80x80mm"   (24,6-2*0,44)*(12,9/0,7)*0,08*0,08</t>
  </si>
  <si>
    <t>"KVH hranolky 40x60mm"   (24,6-2*0,44)*(12,9/0,7)*0,04*0,06</t>
  </si>
  <si>
    <t>265</t>
  </si>
  <si>
    <t>76252310.a</t>
  </si>
  <si>
    <t>TOS205 - dod+ položení podlah hoblovaných na sraz z prken: NOVÁ REVIZNÍ DŘEVĚNÁ LÁVKA V PŮDNÍM PROSTORU MEZI DŘEVĚNÝMI STŘEŠNÍMI VAZNÍKY. Podrobný popis v TAB. TRUHL.VÝROBKŮ-OSTATNÍ -2.NP. Vše vč. kotevního a spojovacího materiálu.</t>
  </si>
  <si>
    <t>-1603736117</t>
  </si>
  <si>
    <t>24,6*0,8</t>
  </si>
  <si>
    <t>266</t>
  </si>
  <si>
    <t>998762102</t>
  </si>
  <si>
    <t>Přesun hmot pro konstrukce tesařské stanovený z hmotnosti přesunovaného materiálu vodorovná dopravní vzdálenost do 50 m základní v objektech výšky přes 6 do 12 m</t>
  </si>
  <si>
    <t>-1892670562</t>
  </si>
  <si>
    <t>https://podminky.urs.cz/item/CS_URS_2024_01/998762102</t>
  </si>
  <si>
    <t>763</t>
  </si>
  <si>
    <t>Konstrukce suché výstavby</t>
  </si>
  <si>
    <t>267</t>
  </si>
  <si>
    <t>763131411</t>
  </si>
  <si>
    <t>Podhled ze sádrokartonových desek dvouvrstvá zavěšená spodní konstrukce z ocelových profilů CD, UD jednoduše opláštěná deskou standardní A, tl. 12,5 mm, bez izolace</t>
  </si>
  <si>
    <t>-1728164975</t>
  </si>
  <si>
    <t>https://podminky.urs.cz/item/CS_URS_2024_01/763131411</t>
  </si>
  <si>
    <t>"m.č.122 "  3,7</t>
  </si>
  <si>
    <t>268</t>
  </si>
  <si>
    <t>763131451</t>
  </si>
  <si>
    <t>Podhled ze sádrokartonových desek dvouvrstvá zavěšená spodní konstrukce z ocelových profilů CD, UD jednoduše opláštěná deskou impregnovanou H2, tl. 12,5 mm, bez izolace</t>
  </si>
  <si>
    <t>-1868254477</t>
  </si>
  <si>
    <t>https://podminky.urs.cz/item/CS_URS_2024_01/763131451</t>
  </si>
  <si>
    <t>"m.č.121"  1,95</t>
  </si>
  <si>
    <t>269</t>
  </si>
  <si>
    <t>763131531.a</t>
  </si>
  <si>
    <t>Podhled ze sádrokartonových desek jednovrstvá zavěšená spodní konstrukce z ocelových profilů CD, UD jednoduše opláštěná deskou protipožární RF, tl. 12,5 mm, bez izolace, EI 30</t>
  </si>
  <si>
    <t>-821660508</t>
  </si>
  <si>
    <t>"m.č.105+107 až 110+113 "  22,71+103,51+2*11,67+58,88+68,76</t>
  </si>
  <si>
    <t>270</t>
  </si>
  <si>
    <t>763172353</t>
  </si>
  <si>
    <t>Montáž dvířek pro konstrukce ze sádrokartonových desek revizních jednoplášťových pro podhledy velikost (šxv) 400 x 400 mm</t>
  </si>
  <si>
    <t>-965026702</t>
  </si>
  <si>
    <t>https://podminky.urs.cz/item/CS_URS_2024_01/763172353</t>
  </si>
  <si>
    <t>"1.NP. - předpokládané množ."     2</t>
  </si>
  <si>
    <t>271</t>
  </si>
  <si>
    <t>59030712.a</t>
  </si>
  <si>
    <t>dvířka revizní jednokřídlá 400x400mm pro SDK  podhledy-bez PO</t>
  </si>
  <si>
    <t>-884687641</t>
  </si>
  <si>
    <t>272</t>
  </si>
  <si>
    <t>998763302</t>
  </si>
  <si>
    <t>Přesun hmot pro konstrukce montované z desek sádrokartonových, sádrovláknitých, cementovláknitých nebo cementových stanovený z hmotnosti přesunovaného materiálu vodorovná dopravní vzdálenost do 50 m základní v objektech výšky přes 6 do 12 m</t>
  </si>
  <si>
    <t>-95884907</t>
  </si>
  <si>
    <t>https://podminky.urs.cz/item/CS_URS_2024_01/998763302</t>
  </si>
  <si>
    <t>7633</t>
  </si>
  <si>
    <t>Dřevostavby</t>
  </si>
  <si>
    <t>273</t>
  </si>
  <si>
    <t>76373 01</t>
  </si>
  <si>
    <t>Dod+mtž střešních pultových sbíjených vazníků v.1770mm, vzdál. po max.1m, kotvení do pozednic, vč. zavětrování a všech syst.doplňků a spoj.a kotevního materiálu.</t>
  </si>
  <si>
    <t>-1314290750</t>
  </si>
  <si>
    <t>764</t>
  </si>
  <si>
    <t>Konstrukce klempířské</t>
  </si>
  <si>
    <t>274</t>
  </si>
  <si>
    <t>764021404</t>
  </si>
  <si>
    <t>Podkladní plech z hliníkového plechu rš 330 mm</t>
  </si>
  <si>
    <t>337139370</t>
  </si>
  <si>
    <t>https://podminky.urs.cz/item/CS_URS_2024_01/764021404</t>
  </si>
  <si>
    <t>"pod sněh.zachytávač Z308+309"    2*24,0</t>
  </si>
  <si>
    <t>275</t>
  </si>
  <si>
    <t>764021405</t>
  </si>
  <si>
    <t>Podkladní plech z hliníkového plechu rš 400 mm</t>
  </si>
  <si>
    <t>-1979562659</t>
  </si>
  <si>
    <t>https://podminky.urs.cz/item/CS_URS_2024_01/764021405</t>
  </si>
  <si>
    <t>"podokap.plech K305"    25,0</t>
  </si>
  <si>
    <t>276</t>
  </si>
  <si>
    <t>764121401</t>
  </si>
  <si>
    <t>Krytina z hliníkového plechu s úpravou u okapů, prostupů a výčnělků střechy rovné drážkováním ze svitků rš 500 mm, sklon střechy do 30°</t>
  </si>
  <si>
    <t>1209833990</t>
  </si>
  <si>
    <t>https://podminky.urs.cz/item/CS_URS_2024_01/764121401</t>
  </si>
  <si>
    <t>(24,6-2*0,30)*(12,3+0,6)</t>
  </si>
  <si>
    <t>277</t>
  </si>
  <si>
    <t>764221407.a</t>
  </si>
  <si>
    <t xml:space="preserve">Oplechování střešních prvků z hliníkového plechu hřebene větraného rš 670 mm, včetně mřížky proti ptákům v.150mm viz výr.č. K325. Provedení: HLINÍKOVÝ PLECH TL. 0,8 MM, PRÁŠKOVÁ VYPALOVANÁ BARVA (RAL 7016).. </t>
  </si>
  <si>
    <t>-40378932</t>
  </si>
  <si>
    <t>"krycí lišta K304"     25,0</t>
  </si>
  <si>
    <t>278</t>
  </si>
  <si>
    <t>764222407,a</t>
  </si>
  <si>
    <t xml:space="preserve">Oplechování střešních prvků z hliníkového plechu štítu závětrnou lištou rš 670 mm. Provedení: HLINÍKOVÝ PLECH TL. 0,8 MM, PRÁŠKOVÁ VYPALOVANÁ BARVA (RAL 7016).. </t>
  </si>
  <si>
    <t>2096199871</t>
  </si>
  <si>
    <t>"K222+225+226+227+303"    1,0+2,8+2*1,0+0,65</t>
  </si>
  <si>
    <t>279</t>
  </si>
  <si>
    <t>764222418.a</t>
  </si>
  <si>
    <t>Oplechování střešních prvků z hliníkového plechu štítu závětrnou lištou rš. do 750 mm. Provedení: HLINÍKOVÝ PLECH TL. 0,8 MM, PRÁŠKOVÁ VYPALOVANÁ BARVA (RAL 7016).</t>
  </si>
  <si>
    <t>347082697</t>
  </si>
  <si>
    <t>"K216"     2,8</t>
  </si>
  <si>
    <t>280</t>
  </si>
  <si>
    <t>764222432.a</t>
  </si>
  <si>
    <t xml:space="preserve">Oplechování střešních prvků z hliníkového plechu okapu okapovým plechem střechy rovné rš do 200 mm. Provedení: HLINÍKOVÝ PLECH TL. 0,8 MM, PRÁŠKOVÁ VYPALOVANÁ BARVA (RAL 7016).. </t>
  </si>
  <si>
    <t>-1784488878</t>
  </si>
  <si>
    <t>"K218+219+221"    2,9+7,8+3,5</t>
  </si>
  <si>
    <t>281</t>
  </si>
  <si>
    <t>764222435.a</t>
  </si>
  <si>
    <t>Oplechování střešních prvků z hliníkového plechu okapu okapovým plechem střechy rovné rš 400 mm. Provedení: HLINÍKOVÝ PLECH TL. 0,8 MM, PRÁŠKOVÁ VYPALOVANÁ BARVA (RAL 7016).</t>
  </si>
  <si>
    <t>-600238034</t>
  </si>
  <si>
    <t>"K309"    25,0</t>
  </si>
  <si>
    <t>282</t>
  </si>
  <si>
    <t>764223456</t>
  </si>
  <si>
    <t xml:space="preserve">Oplechování střešních prvků z hliníkového plechu sněhový zachytávač průbežný dvoutrubkový. Provedení: HLINÍKOVÝ PLECH TL. 0,8 MM, PRÁŠKOVÁ VYPALOVANÁ BARVA (RAL 7016).. </t>
  </si>
  <si>
    <t>-231215428</t>
  </si>
  <si>
    <t>https://podminky.urs.cz/item/CS_URS_2024_01/764223456</t>
  </si>
  <si>
    <t>"Z308+309"    2*24,0</t>
  </si>
  <si>
    <t>283</t>
  </si>
  <si>
    <t>764224409.a</t>
  </si>
  <si>
    <t>Oplechování horních ploch zdí a nadezdívek (atik) z hliníkového plechu mechanicky kotvené rš 800 mm.Provedení: HLINÍKOVÝ PLECH TL. 0,8 MM, PRÁŠKOVÁ VYPALOVANÁ BARVA (RAL 7016).</t>
  </si>
  <si>
    <t>-867552861</t>
  </si>
  <si>
    <t>"atiky K301+306+310"    2*12,15+92,0</t>
  </si>
  <si>
    <t>284</t>
  </si>
  <si>
    <t>764225446.a</t>
  </si>
  <si>
    <t>Oplechování horních ploch zdí a nadezdívek (atik) z hliníkového plechu Příplatek k cenám za zvýšenou pracnost při provedení rohu nebo koutu přes rš 400 mm. Provedení: HLINÍKOVÝ PLECH TL. 0,8 MM, PRÁŠKOVÁ VYPALOVANÁ BARVA (RAL 7016).</t>
  </si>
  <si>
    <t>-1516444130</t>
  </si>
  <si>
    <t>"kout+rohy atik"      6+2*4</t>
  </si>
  <si>
    <t>285</t>
  </si>
  <si>
    <t>764226445.a</t>
  </si>
  <si>
    <t xml:space="preserve">Oplechování parapetů z hliníkového plechu rovných celoplošně lepené, bez rohů rš 400 mm. Provedení: HLINÍKOVÝ PLECH TL. 0,8 MM, PRÁŠKOVÁ VYPALOVANÁ BARVA (RAL 7016), VČ. BOČNÍCH KRYTEK. PARAPET OPATŘEN OCHRANNOU FÓLIÍ. </t>
  </si>
  <si>
    <t>-1333377508</t>
  </si>
  <si>
    <t>"dle TAB. klemp.výrobků-1.np"  1,65+13*2,05+2*3,05</t>
  </si>
  <si>
    <t>"dle TAB. klemp.výrobků-2.np"  15*2,05</t>
  </si>
  <si>
    <t>286</t>
  </si>
  <si>
    <t>764306142.a</t>
  </si>
  <si>
    <t xml:space="preserve">Montáž ventilační turbíny na střeše s krytinou skládanou mimo prejzovou nebo z plechu. </t>
  </si>
  <si>
    <t>118091237</t>
  </si>
  <si>
    <t>"K224"      7</t>
  </si>
  <si>
    <t>287</t>
  </si>
  <si>
    <t>55381010.a</t>
  </si>
  <si>
    <t>turbína ventilační Al kompletní hlavice stavitelný krk se základnou přes D 350mm. Provedení:  HLINÍKOVÝ PLECH TL. 0,8 MM, PRÁŠKOVÁ VYPALOVANÁ BARVA (RAL 7016).</t>
  </si>
  <si>
    <t>-1075575062</t>
  </si>
  <si>
    <t>288</t>
  </si>
  <si>
    <t>764321413.a</t>
  </si>
  <si>
    <t>Lemování zdí z hliníkového plechu boční nebo horní rovných, střech s krytinou skládanou mimo prejzovou rš do 250 mm. Provedení: HLINÍKOVÝ PLECH TL. 0,8 MM, PRÁŠKOVÁ VYPALOVANÁ BARVA (RAL 7016).</t>
  </si>
  <si>
    <t>2132800312</t>
  </si>
  <si>
    <t>"K217+220"     12,8+3,5</t>
  </si>
  <si>
    <t>289</t>
  </si>
  <si>
    <t>764321414.a</t>
  </si>
  <si>
    <t>Lemování zdí z hliníkového plechu boční nebo horní rovných, střech s krytinou skládanou mimo prejzovou rš 330 mm. Provedení: HLINÍKOVÝ PLECH TL. 0,8 MM, PRÁŠKOVÁ VYPALOVANÁ BARVA (RAL 7016).</t>
  </si>
  <si>
    <t>-1511619231</t>
  </si>
  <si>
    <t>"K326"   25,0</t>
  </si>
  <si>
    <t>290</t>
  </si>
  <si>
    <t>764321415.a</t>
  </si>
  <si>
    <t>Lemování zdí z hliníkového plechu boční nebo horní rovných, střech s krytinou skládanou mimo prejzovou rš 400 mm. Provedení: HLINÍKOVÝ PLECH TL. 0,8 MM, PRÁŠKOVÁ VYPALOVANÁ BARVA (RAL 7016).</t>
  </si>
  <si>
    <t>2124454423</t>
  </si>
  <si>
    <t>"K301+307"     2*12,15</t>
  </si>
  <si>
    <t>291</t>
  </si>
  <si>
    <t>764322462.a</t>
  </si>
  <si>
    <t>Lemování zdí z hliníkového plechu spodní s formováním do tvaru krytiny Příplatek k cenám za kotvení do zatepleného podkladu. Provedení: HLINÍKOVÝ PLECH TL. 0,8 MM, PRÁŠKOVÁ VYPALOVANÁ BARVA (RAL 7016).</t>
  </si>
  <si>
    <t>995252621</t>
  </si>
  <si>
    <t>16,3+25,0</t>
  </si>
  <si>
    <t>292</t>
  </si>
  <si>
    <t>764325423.a</t>
  </si>
  <si>
    <t>Lemování trub, konzol, držáků a ostatních kusových prvků z hliníkového plechu střech s krytinou skládanou mimo prejzovou nebo z plechu, průměr přes 100 do 150 mm. Provedení: HLINÍKOVÝ PLECH TL. 0,8 MM, PRÁŠKOVÁ VYPALOVANÁ BARVA (RAL 7016).</t>
  </si>
  <si>
    <t>-1156460882</t>
  </si>
  <si>
    <t>"ODVĚTRÁNÍ RADONU"     2</t>
  </si>
  <si>
    <t>293</t>
  </si>
  <si>
    <t>764325425.a</t>
  </si>
  <si>
    <t>Lemování trub, konzol, držáků a ostatních kusových prvků z hliníkového plechu střech s krytinou skládanou mimo prejzovou nebo z plechu, průměr přes 200 do 300 mm. Provedení: HLINÍKOVÝ PLECH TL. 0,8 MM, PRÁŠKOVÁ VYPALOVANÁ BARVA (RAL 7016).</t>
  </si>
  <si>
    <t>-1339017980</t>
  </si>
  <si>
    <t>"ventilač.turbíny"   7</t>
  </si>
  <si>
    <t>294</t>
  </si>
  <si>
    <t>764521404.a</t>
  </si>
  <si>
    <t>Žlab podokapní z hliníkového plechu včetně háků a čel půlkruhový rš 330 mm. Provedení: HLINÍKOVÝ PLECH TL. 0,8 MM, PRÁŠKOVÁ VYPALOVANÁ BARVA (RAL 7016). Součástí ceny jsou i žlab.háky s ozn. Z310.</t>
  </si>
  <si>
    <t>213126748</t>
  </si>
  <si>
    <t>"K118+120+122+223"          1,8+2,8+3,5+25,7</t>
  </si>
  <si>
    <t>295</t>
  </si>
  <si>
    <t>764528424.a</t>
  </si>
  <si>
    <t xml:space="preserve">Svod z hliníkového plechu včetně objímek, kolen a odskoků kruhový, průměru 150 mm. Provedení: HLINÍKOVÝ PLECH TL. 0,8 MM, PRÁŠKOVÁ VYPALOVANÁ BARVA (RAL 7016).. </t>
  </si>
  <si>
    <t>-1328453895</t>
  </si>
  <si>
    <t>"K117+119+121+123"          3*3,3+4,1</t>
  </si>
  <si>
    <t>296</t>
  </si>
  <si>
    <t>998764102</t>
  </si>
  <si>
    <t>Přesun hmot pro konstrukce klempířské stanovený z hmotnosti přesunovaného materiálu vodorovná dopravní vzdálenost do 50 m základní v objektech výšky přes 6 do 12 m</t>
  </si>
  <si>
    <t>446306104</t>
  </si>
  <si>
    <t>https://podminky.urs.cz/item/CS_URS_2024_01/998764102</t>
  </si>
  <si>
    <t>765</t>
  </si>
  <si>
    <t>Krytina skládaná</t>
  </si>
  <si>
    <t>297</t>
  </si>
  <si>
    <t>765113121.a</t>
  </si>
  <si>
    <t>Dod. + mtž větrací mřížky na okapové hraně střechy.</t>
  </si>
  <si>
    <t>-951516609</t>
  </si>
  <si>
    <t>"POROVNÁVACÍ POLOŽKA -mřížka u okapu"      25,0</t>
  </si>
  <si>
    <t>298</t>
  </si>
  <si>
    <t>998765102</t>
  </si>
  <si>
    <t>Přesun hmot pro krytiny skládané stanovený z hmotnosti přesunovaného materiálu vodorovná dopravní vzdálenost do 50 m základní na objektech výšky přes 6 do 12 m</t>
  </si>
  <si>
    <t>1981371371</t>
  </si>
  <si>
    <t>https://podminky.urs.cz/item/CS_URS_2024_01/998765102</t>
  </si>
  <si>
    <t>766</t>
  </si>
  <si>
    <t>Konstrukce truhlářské</t>
  </si>
  <si>
    <t>299</t>
  </si>
  <si>
    <t>766121210.a</t>
  </si>
  <si>
    <t>TOS109+111+112+201+203+204 - dod. + montáž OPLÁŠTĚNÍ STOUPAČKY MDF DESKOU-CPL FÓLIE (TL. 0,2 MM), DEKOR DŘEVA vč.nosné k-ce. Vč. kotevního a spojovacího materiálu.</t>
  </si>
  <si>
    <t>-2138037958</t>
  </si>
  <si>
    <t>"TOS109+111+112+201+203+204"      1,0*0,8+2*3,1*0,625+3*3,1*6,25</t>
  </si>
  <si>
    <t>300</t>
  </si>
  <si>
    <t>766622131.a</t>
  </si>
  <si>
    <t>Montáž oken plastových včetně montáže rámu plochy přes 1 m2 otevíravých do zdiva, výšky do 1,5 m</t>
  </si>
  <si>
    <t>1240249970</t>
  </si>
  <si>
    <t>"PO101+104 až 108+110 až 115+204 až 205"  1,5*1,0+5*2,0*1,5+2*3,0*1,5+2*2,0*0,75+2*2,0*1,0+12*2,0*1,5</t>
  </si>
  <si>
    <t>301</t>
  </si>
  <si>
    <t>61140052.a</t>
  </si>
  <si>
    <t>okno plastové otevíravé/sklopné trojsklo, 5ti komor.rám s  mikroventilací,RAL 7016 (tmavě šedá barva), přes plochu 1m2 do v 1,5m.  Podrobný popis TABULKA OKEN.</t>
  </si>
  <si>
    <t>-1938896320</t>
  </si>
  <si>
    <t>302</t>
  </si>
  <si>
    <t>766660021</t>
  </si>
  <si>
    <t>Montáž dveřních křídel dřevěných nebo plastových otevíravých do ocelové zárubně protipožárních jednokřídlových, šířky do 800 mm</t>
  </si>
  <si>
    <t>1625497615</t>
  </si>
  <si>
    <t>https://podminky.urs.cz/item/CS_URS_2024_01/766660021</t>
  </si>
  <si>
    <t>"TD101/L+102/L+116/L+125/L+202/L"    5</t>
  </si>
  <si>
    <t>303</t>
  </si>
  <si>
    <t>61162038</t>
  </si>
  <si>
    <t>dveře jednokřídlé  DŘEVĚNÉ DVEŘNÍ KŘÍDLO, ODLEHČENÁ DŘEVOTŘÍSKOVÁ DESKA protipožární EW 30 DP3-C  povrch CPL FÓLIE (TL. 0,2 MM), DEKOR DŘEVA plné 800x1970mm. Podrobný popis viz. TRUHLÁŘ. VÝROBKY-DVEŘE.</t>
  </si>
  <si>
    <t>-1232011612</t>
  </si>
  <si>
    <t>304</t>
  </si>
  <si>
    <t>766660051</t>
  </si>
  <si>
    <t>Montáž dveřních křídel dřevěných nebo plastových otevíravých do ocelové zárubně z masivního dřeva s polodrážkou jednokřídlových, šířky do 800 mm</t>
  </si>
  <si>
    <t>-2068448212</t>
  </si>
  <si>
    <t>https://podminky.urs.cz/item/CS_URS_2024_01/766660051</t>
  </si>
  <si>
    <t>"dveře 800x1970 -L/P"         12</t>
  </si>
  <si>
    <t>305</t>
  </si>
  <si>
    <t>61162013.a</t>
  </si>
  <si>
    <t>dveře jednokřídlé voštinové povrch fóliový plné 700x1970mm dveře - DŘEVĚNÉ DVEŘNÍ KŘÍDLO, ODLEHČENÁ DŘEVOTŘÍSKOVÁ DESKA, povrch CPL FÓLIE (TL. 0,2 MM), DEKOR DŘEVA plné. Podrobný popis viz. TRUHLÁŘ. VÝROBKY-DVEŘE.</t>
  </si>
  <si>
    <t>-461686889</t>
  </si>
  <si>
    <t>306</t>
  </si>
  <si>
    <t>61162014.a</t>
  </si>
  <si>
    <t>dveře jednokřídlé voštinové povrch fóliový plné 800x1970mm dveře - DŘEVĚNÉ DVEŘNÍ KŘÍDLO, ODLEHČENÁ DŘEVOTŘÍSKOVÁ DESKA, povrch CPL FÓLIE (TL. 0,2 MM), DEKOR DŘEVA plné. Podrobný popis viz. TRUHLÁŘ. VÝROBKY-DVEŘE.</t>
  </si>
  <si>
    <t>-708702678</t>
  </si>
  <si>
    <t>"dveře 800x1970 - L/P"         16</t>
  </si>
  <si>
    <t>307</t>
  </si>
  <si>
    <t>61162020.a</t>
  </si>
  <si>
    <t>dveře jednokřídlé voštinové povrch fóliový částečně prosklené 800x1970mm dveře - DŘEVĚNÉ DVEŘNÍ KŘÍDLO, ODLEHČENÁ DŘEVOTŘÍSKOVÁ DESKA, povrch CPL FÓLIE (TL. 0,2 MM), DEKOR DŘEVA částečně prosklené. Podrobný popis viz. TRUHLÁŘ. VÝROBKY-DVEŘE.</t>
  </si>
  <si>
    <t>2023915442</t>
  </si>
  <si>
    <t>"dveře 800x1970 - L/P"         2</t>
  </si>
  <si>
    <t>308</t>
  </si>
  <si>
    <t>766660061</t>
  </si>
  <si>
    <t>Montáž dveřních křídel dřevěných nebo plastových otevíravých do ocelové zárubně z masivního dřeva s polodrážkou dvoukřídlových, šířky do 1450 mm</t>
  </si>
  <si>
    <t>1625578823</t>
  </si>
  <si>
    <t>https://podminky.urs.cz/item/CS_URS_2024_01/766660061</t>
  </si>
  <si>
    <t>309</t>
  </si>
  <si>
    <t>61162042.a</t>
  </si>
  <si>
    <t>dveře dvoukřídlé voštinové povrch fóliový plné 1300x1970mm dveře - DŘEVĚNÉ DVEŘNÍ KŘÍDLO, ODLEHČENÁ DŘEVOTŘÍSKOVÁ DESKA, povrch CPL FÓLIE (TL. 0,2 MM), DEKOR DŘEVA plné. Podrobný popis viz. TRUHLÁŘ. VÝROBKY-DVEŘE.</t>
  </si>
  <si>
    <t>237254176</t>
  </si>
  <si>
    <t>310</t>
  </si>
  <si>
    <t>766660717</t>
  </si>
  <si>
    <t>Montáž dveřních doplňků samozavírače na zárubeň ocelovou</t>
  </si>
  <si>
    <t>837854614</t>
  </si>
  <si>
    <t>https://podminky.urs.cz/item/CS_URS_2024_01/766660717</t>
  </si>
  <si>
    <t>"na PP dveře-TD101/L+102/L+116/L+125/L+202/L"    5</t>
  </si>
  <si>
    <t>311</t>
  </si>
  <si>
    <t>54917250.a</t>
  </si>
  <si>
    <t>samozavírač dveří s vačkovou přípdně hřebenovou technologií, viz.výkres - 2024-03-18 060 TRUHL VYR DVERE DPS - ver 03</t>
  </si>
  <si>
    <t>-203247070</t>
  </si>
  <si>
    <t>312</t>
  </si>
  <si>
    <t>766660720.a</t>
  </si>
  <si>
    <t>Dod. + mtž. protipožární větrací mřížka 400x200mm s vyříznutím otvoru v dveřním křídle</t>
  </si>
  <si>
    <t>257208351</t>
  </si>
  <si>
    <t>"U dveří TD101/L, TD102/L "    2</t>
  </si>
  <si>
    <t>313</t>
  </si>
  <si>
    <t>766660731</t>
  </si>
  <si>
    <t>Montáž dveřních doplňků dveřního kování bezpečnostního zámku</t>
  </si>
  <si>
    <t>215061710</t>
  </si>
  <si>
    <t>https://podminky.urs.cz/item/CS_URS_2024_01/766660731</t>
  </si>
  <si>
    <t>5+37+1</t>
  </si>
  <si>
    <t>314</t>
  </si>
  <si>
    <t>766660733</t>
  </si>
  <si>
    <t>Montáž dveřních doplňků dveřního kování bezpečnostního štítku s klikou</t>
  </si>
  <si>
    <t>-132873633</t>
  </si>
  <si>
    <t>https://podminky.urs.cz/item/CS_URS_2024_01/766660733</t>
  </si>
  <si>
    <t>315</t>
  </si>
  <si>
    <t>5492600.a</t>
  </si>
  <si>
    <t xml:space="preserve">ZÁMEK ZADLABÁVACÍ, BEZPEČNOSTNÍ S CYLINDRICKOU VLOŽKOU NA SYSTÉM GENERÁLNÍHO KLÍČE. KOVÁNÍ KLIKA/KLIKA. ROZETOVÉ KOVÁNÍ KULATÉ. </t>
  </si>
  <si>
    <t>218206281</t>
  </si>
  <si>
    <t>316</t>
  </si>
  <si>
    <t>766662.1</t>
  </si>
  <si>
    <t>Dod. + mtž sítě proti hmyzu</t>
  </si>
  <si>
    <t>-1061942264</t>
  </si>
  <si>
    <t>na okna plastová</t>
  </si>
  <si>
    <t>na okna hliníková</t>
  </si>
  <si>
    <t>"PO109"                                                                  2,0*0,8</t>
  </si>
  <si>
    <t>317</t>
  </si>
  <si>
    <t>766694116</t>
  </si>
  <si>
    <t>Montáž ostatních truhlářských konstrukcí parapetních desek dřevěných nebo plastových šířky do 300 mm</t>
  </si>
  <si>
    <t>-472247490</t>
  </si>
  <si>
    <t>https://podminky.urs.cz/item/CS_URS_2024_01/766694116</t>
  </si>
  <si>
    <t>okna plastová:</t>
  </si>
  <si>
    <t>"PO101+104 až 108+110 až 115+204 až 205"  1,5+5*2,0+2*3,0+2*2,0+2*2,0+12*2,0</t>
  </si>
  <si>
    <t>okna hliníková:</t>
  </si>
  <si>
    <t xml:space="preserve">"PO201+202"              2,0+1,25  </t>
  </si>
  <si>
    <t>"PO102+103+203"     2*2,0+1,55</t>
  </si>
  <si>
    <t>"PO109"                      2,0</t>
  </si>
  <si>
    <t>318</t>
  </si>
  <si>
    <t>61140080.a</t>
  </si>
  <si>
    <t>parapet plastový komůrkový vnitřní s nosem, š. do 300mm, RAL 7016 (tmavě šedá barva),podrobný popis viz. TABULKA OKEN.</t>
  </si>
  <si>
    <t>810088802</t>
  </si>
  <si>
    <t>319</t>
  </si>
  <si>
    <t>76681111.a</t>
  </si>
  <si>
    <t>TOS102 - dod.+ montáž kuchyňských linek: KUCHYŇSKÁ LINKA, SESTAVA SE SAMONOSNÝM KONSTRUKČNÍM RÁMEM,
HORNÍ A DOLNÍ SKŘÍŇKY VČ. ŠUPLAT, roz.10750x600mm. Podrobný popis v TAB. TRUHL.VÝROBKŮ-OSTATNÍ -1.NP. Vše vč. kotevního a spojovacího materiálu.</t>
  </si>
  <si>
    <t>1341789241</t>
  </si>
  <si>
    <t>320</t>
  </si>
  <si>
    <t>76681111.b</t>
  </si>
  <si>
    <t>TOS103 - dod.+ montáž kuchyňských linek: KUCHYŇSKÁ LINKA, SESTAVA SE SAMONOSNÝM KONSTRUKČNÍM RÁMEM,
HORNÍ A DOLNÍ SKŘÍŇKY VČ. ŠUPLAT, roz.3540x600mm. Podrobný popis v TAB. TRUHL.VÝROBKŮ-OSTATNÍ -1.NP. Vše vč. kotevního a spojovacího materiálu.</t>
  </si>
  <si>
    <t>151347096</t>
  </si>
  <si>
    <t>321</t>
  </si>
  <si>
    <t>76681111.c</t>
  </si>
  <si>
    <t>TOS107 - dod.+ montáž kuchyňských linek: KUCHYŇSKÁ LINKA, SESTAVA SE SAMONOSNÝM KONSTRUKČNÍM RÁMEM,
HORNÍ A DOLNÍ SKŘÍŇKY VČ. ŠUPLAT, roz.4400x600mm. Podrobný popis v TAB. TRUHL.VÝROBKŮ-OSTATNÍ -1.NP. Vše vč. kotevního a spojovacího materiálu.</t>
  </si>
  <si>
    <t>855947404</t>
  </si>
  <si>
    <t>322</t>
  </si>
  <si>
    <t>76681111.d</t>
  </si>
  <si>
    <t>TOS108 - dod.+ montáž kuchyňských linek: KUCHYŇSKÁ LINKA, SESTAVA SE SAMONOSNÝM KONSTRUKČNÍM RÁMEM,
HORNÍ A DOLNÍ SKŘÍŇKY VČ. ŠUPLAT, roz.6550x600mm. Podrobný popis v TAB. TRUHL.VÝROBKŮ-OSTATNÍ -1.NP. Vše vč. kotevního a spojovacího materiálu.</t>
  </si>
  <si>
    <t>1005994195</t>
  </si>
  <si>
    <t>323</t>
  </si>
  <si>
    <t>76681111.e</t>
  </si>
  <si>
    <t>TOS110 - dod.+ montáž kuchyňských linek: KUCHYŇSKÁ LINKA, SESTAVA SE SAMONOSNÝM KONSTRUKČNÍM RÁMEM,
HORNÍ A DOLNÍ SKŘÍŇKY VČ. ŠUPLAT, roz.1820x600mm. Podrobný popis v TAB. TRUHL.VÝROBKŮ-OSTATNÍ -1.NP. Vše vč. kotevního a spojovacího materiálu.</t>
  </si>
  <si>
    <t>1928767023</t>
  </si>
  <si>
    <t>324</t>
  </si>
  <si>
    <t>76681111.f</t>
  </si>
  <si>
    <t>TOS202 - dod.+ montáž kuchyňských linek: KUCHYŇSKÁ LINKA, SESTAVA SE SAMONOSNÝM KONSTRUKČNÍM RÁMEM,
HORNÍ A DOLNÍ SKŘÍŇKY VČ. ŠUPLAT, roz.4550x600mm. Podrobný popis v TAB. TRUHL.VÝROBKŮ-OSTATNÍ -2.NP. Vše vč. kotevního a spojovacího materiálu.</t>
  </si>
  <si>
    <t>1948142256</t>
  </si>
  <si>
    <t>325</t>
  </si>
  <si>
    <t>998766102</t>
  </si>
  <si>
    <t>Přesun hmot pro konstrukce truhlářské stanovený z hmotnosti přesunovaného materiálu vodorovná dopravní vzdálenost do 50 m základní v objektech výšky přes 6 do 12 m</t>
  </si>
  <si>
    <t>-1173428822</t>
  </si>
  <si>
    <t>https://podminky.urs.cz/item/CS_URS_2024_01/998766102</t>
  </si>
  <si>
    <t>767</t>
  </si>
  <si>
    <t>Konstrukce zámečnické</t>
  </si>
  <si>
    <t>326</t>
  </si>
  <si>
    <t>767131111</t>
  </si>
  <si>
    <t>TOS101/L+104/L+105/P - dod+montáž sanitár.příček s dveřmi - OBOUSTRANNĚ LAMINOVANÉ DŘEVOTŘÍSKOVÉ DESKY TL. 18 MM, OCELOVÉ A NEREZOVÉ PRVKY. Podrobný popis v TAB. TRUHL.VÝROBKŮ-OSTATNÍ -1.NP. Vše vč. kotevního a spojovacíhp materiálu.</t>
  </si>
  <si>
    <t>1528838698</t>
  </si>
  <si>
    <t>https://podminky.urs.cz/item/CS_URS_2024_01/767131111</t>
  </si>
  <si>
    <t>"TOS101/L+104/L+105/P"   3,01*2,02+2*1,81*2,02</t>
  </si>
  <si>
    <t>327</t>
  </si>
  <si>
    <t>76722011.a</t>
  </si>
  <si>
    <t>Z111 - dod.+montáž zábradl u schodiště v provedení nerezí z trubek, madlo Db-transparent.lak, vč. kotevního a spojovacího materiálu. Podrobný popis TAB.ZAMEČ.VÝROBKŮ-1.NP.</t>
  </si>
  <si>
    <t>1126141007</t>
  </si>
  <si>
    <t>328</t>
  </si>
  <si>
    <t>767620352.a</t>
  </si>
  <si>
    <t xml:space="preserve">Montáž oken protipožárních pevných neotvíravých s izolačními trojskly z hliníkových profilů do zdiva, plochy přes 0,6 do 1,5 m2. </t>
  </si>
  <si>
    <t>-1670323062</t>
  </si>
  <si>
    <t xml:space="preserve">"PO201+202"          2,0*0,75+1,25*0,75  </t>
  </si>
  <si>
    <t>329</t>
  </si>
  <si>
    <t>767620353.a</t>
  </si>
  <si>
    <t xml:space="preserve">Montáž oken protipožárních pevných neotvíravých s izolačními trojskly z hliníkových profilů do zdiva, plochy přes 1,5 do 2,5 m2. </t>
  </si>
  <si>
    <t>269766398</t>
  </si>
  <si>
    <t>"PO102+103+203"     2*2,0*1,0+1,55*1,0</t>
  </si>
  <si>
    <t>330</t>
  </si>
  <si>
    <t>767620354.a</t>
  </si>
  <si>
    <t>Montáž oken z 1/2 protipožárních pevných neotvíravých a z 1/2 otevír. a sklápěcích s izolačními trojskly z hliníkových profilů do zdiva, plochy přes přes 2,5 do 6 m2</t>
  </si>
  <si>
    <t>886288480</t>
  </si>
  <si>
    <t>"PO109"   2,0*1,5</t>
  </si>
  <si>
    <t>331</t>
  </si>
  <si>
    <t>55341361.a</t>
  </si>
  <si>
    <t>okno protipožární hliníkové  pevné zasklené izol. trojsklem RAL 7016 (tmavě šedá barva),  požární odolnosti EI30 DP1. Podrobný popis TABULKA OKEN. Vše vč. kotevního a spojovacího materiálu.</t>
  </si>
  <si>
    <t>-564437760</t>
  </si>
  <si>
    <t xml:space="preserve">"PO201+202"             2,0*0,75+1,25*0,75  </t>
  </si>
  <si>
    <t>332</t>
  </si>
  <si>
    <t>55341361.b</t>
  </si>
  <si>
    <t>okno hliníkové z 1/2  protipožární pevné neotvíravé s požární odolnosti EI30 DP1 a z 1/2 otevír. a sklápěcí bez PO, zasklení trojsklem, RAL 7016 (tmavě šedá barva). Podrobný popis TABULKA OKEN. Vše vč. kotevního a spojovacího materiálu.</t>
  </si>
  <si>
    <t>239341862</t>
  </si>
  <si>
    <t>333</t>
  </si>
  <si>
    <t>767640-01</t>
  </si>
  <si>
    <t>H101/L - Dod+mtž Al vchodových dveří 2kř, celk.rozměru 1800x2350mm prosklených izol.trojsklem vč.pevně zasklené boční plochy. Profily Al s přerušeným tepelným mostem,práškový lak RAL 7016. Kování : panikové klika/klika, zámek bezpeč., syst. generálního klíče,součástí samozavírač a osazení na purenitový podkladní profil. Bližší popis viz. TAB. HLINÍKOVÉ DVEŘE. Vše vč. kotevního a spojovacího materiálu.</t>
  </si>
  <si>
    <t>1779475045</t>
  </si>
  <si>
    <t>334</t>
  </si>
  <si>
    <t>767640-02</t>
  </si>
  <si>
    <t>H102/P - Dod+mtž Al vchodových dveří 2kř, celk.rozměru 1300x1970mm prosklených izol.trojsklem. Profily Al s přerušeným tepelným mostem,práškový lak RAL 7016. Kování : panikové klika/klika, zámek bezpeč., syst. generálního klíče, součástí samozavírač a osazení na purenitový podkladní profil. Bližší popis viz. TAB. HLINÍKOVÉ DVEŘE. Vše vč. kotevního a spojovacího materiálu.</t>
  </si>
  <si>
    <t>-1446756862</t>
  </si>
  <si>
    <t>335</t>
  </si>
  <si>
    <t>767640-03</t>
  </si>
  <si>
    <t>H103/L - Dod+mtž Al vchodových dveří 1kř, celk.rozměru 800x1970mm prosklených izol.trojsklem. Profily Al s přerušeným tepelným mostem,práškový lak RAL 7016. Kování : panikové klika/klika, zámek bezpeč., syst. generálního klíče, součástí osazení na purenitový podkladní profil. Bližší popis viz. TAB. HLINÍKOVÉ DVEŘE. Vše vč. kotevního a spojovacího materiálu.</t>
  </si>
  <si>
    <t>1881067959</t>
  </si>
  <si>
    <t>336</t>
  </si>
  <si>
    <t>767640-04</t>
  </si>
  <si>
    <t>H104/L - Dod+mtž Al vchodových dveří 1kř, celk.rozměru 800x2300mm prosklených izol.trojsklem. Profily Al s přerušeným tepelným mostem,práškový lak RAL 7016. Kování : panikové klika/klika, zámek bezpeč., syst. generálního klíče, součástí samozavírač a osazení na purenitový podkladní profil. Bližší popis viz. TAB. HLINÍKOVÉ DVEŘE. Vše vč. kotevního a spojovacího materiálu.</t>
  </si>
  <si>
    <t>1081971312</t>
  </si>
  <si>
    <t>337</t>
  </si>
  <si>
    <t>767640-05</t>
  </si>
  <si>
    <t>H105/P - Dod+mtž Al vchodových dveří 1kř, celk.rozměru 900x2350mm prosklených izol.trojsklem. Profily Al s přerušeným tepelným mostem,práškový lak RAL 7016. Kování : panikové klika/klika, zámek bezpeč., syst. generálního klíče, součástí osazení na purenitový podkladní profil. Bližší popis viz. TAB. HLINÍKOVÉ DVEŘE. Vše vč. kotevního a spojovacího materiálu.</t>
  </si>
  <si>
    <t>-43442177</t>
  </si>
  <si>
    <t>338</t>
  </si>
  <si>
    <t>767640-06</t>
  </si>
  <si>
    <t>H106/L - Dod+mtž GARÁŽOVÁ VRATA, DVOUPLÁŠŤOVÁ SEKČNÍ VRATA S LAMELAMI, POZINKOVANÝ OCELOVÝ PLECH, TEPELNÁ IZOLACE U=1,4 W/(M2/K) , celk.rozměru 3500x2600mm, práškový lak RAL 7016. Ovládání: VNITŘNÍ TLAČÍTKO VČ. SOUPRAVY KLIKY PRO NOUZOVÉ ODBLOKOVÁNÍ. DODÁVKA VČ. DÁLKOVÉHO OVLÁDÁNÍ (50X KS OVLADAČŮ). součástí osazení na purenitový podkladní profil. Bližší popis viz. TAB. HLINÍKOVÉ DVEŘE. Vše vč. kotevního a spojovacího materiálu.</t>
  </si>
  <si>
    <t>-16857292</t>
  </si>
  <si>
    <t>339</t>
  </si>
  <si>
    <t>767640-07</t>
  </si>
  <si>
    <t>H107/L - Dod+mtž Al prosklená stěna s 1kř dveřmi, celk.rozměru 2350x26000mm zasklená izol.trojsklem. Profily Al s přerušeným tepelným mostem,práškový lak RAL 7016. Kování : panikové klika/klika, zámek bezpeč., syst. generálního klíče, součástí osazení na purenitový podkladní profil. Bližší popis viz. TAB. HLINÍKOVÉ DVEŘE. Vše vč. kotevního a spojovacího materiálu.</t>
  </si>
  <si>
    <t>-1236170570</t>
  </si>
  <si>
    <t>340</t>
  </si>
  <si>
    <t>767640-08</t>
  </si>
  <si>
    <t>H108/L - Dod+mtž Al prosklená stěna s 1kř dveřmi, celk.rozměru 2350x26000mm zasklená izol.trojsklem. Profily Al,,práškový lak RAL 7016. Kování : panikové klika/klika, zámek bezpeč., syst. generálního klíče, součástí osazení na purenitový podkladní profil. Bližší popis viz. TAB. HLINÍKOVÉ DVEŘE. Vše vč. kotevního a spojovacího materiálu.</t>
  </si>
  <si>
    <t>-1016250996</t>
  </si>
  <si>
    <t>341</t>
  </si>
  <si>
    <t>767640-09</t>
  </si>
  <si>
    <t>H109 - Dod+mtž Al prosklená vnitřní stěna, celk.rozměru 2600x31000mm zasklená izol.trojsklem. Profily Al, práškový lak RAL 7016, součástí osazení na purenitový podkladní profil. Bližší popis viz. TAB. HLINÍKOVÉ DVEŘE. Vše vč. kotevního a spojovacího materiálu.</t>
  </si>
  <si>
    <t>-1063887956</t>
  </si>
  <si>
    <t>342</t>
  </si>
  <si>
    <t>767640-10</t>
  </si>
  <si>
    <t>H110 - Dod+mtž Al prosklená vnitřní stěna s dveřmi (H103), celk.rozměru 4800x3100mm zasklená izol.trojsklem. Profily Al, práškový lak RAL 7016, součástí osazení na purenitový podkladní profil. Bližší popis viz. TAB. HLINÍKOVÉ DVEŘE. Vše vč. kotevního a spojovacího materiálu.</t>
  </si>
  <si>
    <t>-1620262451</t>
  </si>
  <si>
    <t>343</t>
  </si>
  <si>
    <t>76764919.a</t>
  </si>
  <si>
    <t>Z110 - dod+mtž VNITŘNÍ DŘEVĚNÉ MADLO pr.50mm KOTVENÉ DO ZDIVA NA NEREZOVÝCH KONZOLÁCH, mater.Db maiv leštěný, transparentní lak. Vše vč. kotevního a spojovacího materiálu. Podrobný popis TAB.ZAMEČ.VÝROBKŮ-1.NP.</t>
  </si>
  <si>
    <t>1393571195</t>
  </si>
  <si>
    <t>344</t>
  </si>
  <si>
    <t>767649194</t>
  </si>
  <si>
    <t>Montáž dveří ocelových nebo hliníkových doplňků dveří madel</t>
  </si>
  <si>
    <t>615262013</t>
  </si>
  <si>
    <t>https://podminky.urs.cz/item/CS_URS_2024_01/767649194</t>
  </si>
  <si>
    <t>"Z303 až 308+Z114+115+116"            6+3</t>
  </si>
  <si>
    <t>345</t>
  </si>
  <si>
    <t>5514713.a</t>
  </si>
  <si>
    <t>madlo nerez mantný, roz. 600x40mm, podrobný popis TAB.ZÁMEČ.VÝR., vč.spojj.materiálu</t>
  </si>
  <si>
    <t>-2008027322</t>
  </si>
  <si>
    <t>"Z303 až 308+116"            6+1</t>
  </si>
  <si>
    <t>346</t>
  </si>
  <si>
    <t>55147050</t>
  </si>
  <si>
    <t>madlo invalidní rovné bílé 300mm</t>
  </si>
  <si>
    <t>-1171374099</t>
  </si>
  <si>
    <t>"Z114"    1</t>
  </si>
  <si>
    <t>347</t>
  </si>
  <si>
    <t>55147060</t>
  </si>
  <si>
    <t>madlo invalidní krakorcové sklopné bílé 600mm</t>
  </si>
  <si>
    <t>738132656</t>
  </si>
  <si>
    <t>"Z115"      1</t>
  </si>
  <si>
    <t>348</t>
  </si>
  <si>
    <t>767832101</t>
  </si>
  <si>
    <t>Montáž venkovních požárních žebříků do zdiva se suchovodem</t>
  </si>
  <si>
    <t>-2026100998</t>
  </si>
  <si>
    <t>https://podminky.urs.cz/item/CS_URS_2024_01/767832101</t>
  </si>
  <si>
    <t>"Z106"     9,4</t>
  </si>
  <si>
    <t>349</t>
  </si>
  <si>
    <t>44983001.a</t>
  </si>
  <si>
    <t>žebřík venkovní se suchovodem a ochranným košem v provedení žárový Zn, SPODNÍ HRANA ŽEBŘÍKU OPATŘENA OTEVÍRAVOU A UZAMYKATELNOU MŘÍŽÍ, BRÁNÍCÍ VSTUPU. Vše vč.spoj.a kotevního materiálu, všech syst.doplňků. Podrobný popis TAB.ZAMEČ.VÝROBKŮ-1.NP.</t>
  </si>
  <si>
    <t>2129333585</t>
  </si>
  <si>
    <t>350</t>
  </si>
  <si>
    <t>767 98-01</t>
  </si>
  <si>
    <t>Dod+mtž OCELOVÁ ROZNÁŠECÍ KONZOLA POD TEPELNÉ ČERPADLO, povrch žárový PZ,hmotnost 14kg, systémový výrobek. Vše vč.spoj.a kotevního materiálu, všech syst.doplňků</t>
  </si>
  <si>
    <t>700336184</t>
  </si>
  <si>
    <t>"Z301+302"     2</t>
  </si>
  <si>
    <t>351</t>
  </si>
  <si>
    <t>767 98-02</t>
  </si>
  <si>
    <t>Z101 - Dod+mtž , OCELOVÁ KONSTRUKCE VENKOVNÍHO ZASTŘEŠENÍ VČ. 2X SLOUPKŮ, roz 3000x2800mm, povrch žárový PZ, celková hmotnost = 360 kg (nerezová ocel 50 kg + ocel 310 kg) - SLOUPKY (TRHR 140/4), VODOROVNÉ PRVKY (TRHR80/120/4), OPLÁŠTĚNÍ OCELOVÉ KONSTRUKCE OSB DESKA TL. 20 MM + VYTVOŘENÍ SPÁDOVÉHO KLÍNU STŘECHY PŘÍSTŘEŠKU + STŘEŠNÍ FÓLIE VČ. KLEMPÍŘSKÝCH PRVKŮ (OPLECHOVÁNÍ). OK přístřešku se skládá jak z oceli S235 tak i z nerezové oceli 1.4301 (A2) - viz stavebně konstrukční řešení. Vše vč.spoj.a kotevního materiálu, všech syst.doplňků</t>
  </si>
  <si>
    <t>2119227371</t>
  </si>
  <si>
    <t>352</t>
  </si>
  <si>
    <t>767 98-03</t>
  </si>
  <si>
    <t>Z102 - Dod+mtž , OCELOVÁ KONSTRUKCE VENKOVNÍHO ZASTŘEŠENÍ, roz 8100x1300mm, povrch žárový PZ, celková hmotnost = 370 kg (nerezová ocel 60 kg + ocel 310 kg) - VODOROVNÉ PRVKY (TRHR80/120/4), OPLÁŠTĚNÍ
OCELOVÉ KONSTRUKCE OSB DESKA TL. 20 MM + VYTVOŘENÍ SPÁDOVÉHO KLÍNU STŘECHY PŘÍSTŘEŠKU + STŘEŠNÍ FÓLIE VČ. KLEMPÍŘSKÝCH PRVKŮ (OPLECHOVÁNÍ) OK přístřešku se skládá jak z oceli S235 tak i z nerezové oceli 1.4301 (A2) - viz stavebně konstrukční řešení. Vše vč.spoj.a kotevního materiálu, všech syst.doplňků</t>
  </si>
  <si>
    <t>-603502799</t>
  </si>
  <si>
    <t>353</t>
  </si>
  <si>
    <t>767 98-04</t>
  </si>
  <si>
    <t>Z103 - Dod+mtž , OCELOVÁ KONSTRUKCE VENKOVNÍHO ZASTŘEŠENÍ, roz 1800x1100mm, povrch žárový PZ, celková hmotnost = 120 kg (nerezová ocel 20 kg + ocel 100 kg) - VODOROVNÉ PRVKY (TRHR80/120/4), OPLÁŠTĚNÍ OCELOVÉ KONSTRUKCE OSB DESKA TL. 20 MM + VYTVOŘENÍ SPÁDOVÉHO KLÍNU STŘECHY PŘÍSTŘEŠKU + STŘEŠNÍ FÓLIE VČ. KLEMPÍŘSKÝCH PRVKŮ (OPLECHOVÁNÍ). OK přístřešku se skládá jak z oceli S235 tak i z nerezové oceli 1.4301 (A2) - viz stavebně konstrukční řešení. Vše vč.spoj.a kotevního materiálu, všech syst.doplňků</t>
  </si>
  <si>
    <t>-1488890171</t>
  </si>
  <si>
    <t>354</t>
  </si>
  <si>
    <t>767 98-05</t>
  </si>
  <si>
    <t>Z112 - Dod+mtž , OCELOVÁ KONSTRUKCE VENKOVNÍHO ZASTŘEŠENÍ, roz 3500x1000mm, povrch žárový PZ, celková hmotnost = 200 kg (nerezová ocel 20 kg + ocel 180 kg) - VODOROVNÉ PRVKY (TRHR80/120/4), OPLÁŠTĚNÍ OCELOVÉ KONSTRUKCE OSB DESKA TL. 20 MM + VYTVOŘENÍ SPÁDOVÉHO KLÍNU STŘECHY PŘÍSTŘEŠKU + STŘEŠNÍ FÓLIE VČ. KLEMPÍŘSKÝCH PRVKŮ (OPLECHOVÁNÍ). OK přístřešku se skládá jak z oceli S235 tak i z nerezové oceli 1.4301 (A2) - viz stavebně konstrukční řešení. Vše vč.spoj.a kotevního materiálu, všech syst.doplňků</t>
  </si>
  <si>
    <t>-613991351</t>
  </si>
  <si>
    <t>355</t>
  </si>
  <si>
    <t>767 98-06a</t>
  </si>
  <si>
    <t>Z104+107 - Dod+mtž VENKOVNÍ ČISTÍCÍ ZÓNA (ŠKRABÁK) , roz 1800x1100mm, povrch žárový PZ, SAMONOSNÁ ROHOŽ TVOŘENÁ NOSNÝMI A ROZPĚRNÝMI PÁSKY, VLISOVANÝMI DO SEBE. ROZMĚR OK: 30X10 MM. ROZMĚR NOSNÉHO PÁSKU: 30X2 MM. ROZMĚR ROŠTŮ: MODUL 60X40 MM SE ZAPUŠTĚNÝM RÁMEM 33/30/3 MM.. Vše vč.spoj.a kotevního materiálu, všech syst.doplňků</t>
  </si>
  <si>
    <t>-728859836</t>
  </si>
  <si>
    <t>1,8*1,1+1,1*1,1</t>
  </si>
  <si>
    <t>356</t>
  </si>
  <si>
    <t>767 98-07</t>
  </si>
  <si>
    <t>Z105+108+109 - Dod+mtž VNIŘNÍ ČISTÍCÍ ZÓNA (ROHOŽ S TEXTILNÍMI PÁSKY), roz 1800x1100mm, povrch žárový PZ, SAMONOSNÁ ROHOŽ TVOŘENÁ ZAPUŠTĚNÝM RÁMEM 33/30/3 MM. TEXTILNÍ PÁSKY - KLASIFIKACE REAKCE NA OHEŇ BFL - S1). Vše vč.spoj.a kotevního materiálu, všech syst.doplňků</t>
  </si>
  <si>
    <t>-237687860</t>
  </si>
  <si>
    <t>1,8*1,1+3,16*1,44+5,7*1,3</t>
  </si>
  <si>
    <t>357</t>
  </si>
  <si>
    <t>767 99-01</t>
  </si>
  <si>
    <t>Dod+mtž certifikovaný nerezový lanový záchytný systém proti pádu osob. Sloupky budou vytaženy nad střechu a kotveny do střešní k-ce z předpjatých žb.panelů a nebo dřevěnné střechy.Výměra je dl. pernamentního lana. Vše vč.spoj.a kotevního materiálu, všech syst.doplňků, revize a předání do užívání.</t>
  </si>
  <si>
    <t>-154539853</t>
  </si>
  <si>
    <t>"dle PD"   35,0</t>
  </si>
  <si>
    <t>358</t>
  </si>
  <si>
    <t>767 99-02</t>
  </si>
  <si>
    <t>Dod+mtž systému ocelových převázek a kotev na severní straně v úrovni 1.PP. Vč. odmatění -ce a nátěrového systému pro st. koroz. agresivity C3. Vč.spoj., kotevního a montážního materiálu. Podrobný popis na v.č. D.1.1.08</t>
  </si>
  <si>
    <t>-1410037224</t>
  </si>
  <si>
    <t>"vodorovná převázka - profil U120"        2*18,05*13,4</t>
  </si>
  <si>
    <t>"svislá převázka - profil U140"                   18*2,17*16,0</t>
  </si>
  <si>
    <t>"táhlo R pr.20mm"                                         2*18*0,9*2,47</t>
  </si>
  <si>
    <t>"prořez, spoj.+kotev.materiál"             1188,728*0,12</t>
  </si>
  <si>
    <t>359</t>
  </si>
  <si>
    <t>767995115</t>
  </si>
  <si>
    <t>Montáž ostatních atypických zámečnických konstrukcí hmotnosti přes 50 do 100 kg</t>
  </si>
  <si>
    <t>kg</t>
  </si>
  <si>
    <t>199041512</t>
  </si>
  <si>
    <t>https://podminky.urs.cz/item/CS_URS_2024_01/767995115</t>
  </si>
  <si>
    <t>"Z113 u beton.podlah.desky"       21,0*15,4</t>
  </si>
  <si>
    <t>"TOS106 - půdní výlez"                    55,0</t>
  </si>
  <si>
    <t>360</t>
  </si>
  <si>
    <t>13010442.a</t>
  </si>
  <si>
    <t>úhelník ocelový rovnostranný jakost S235JR (11 375) 100x100x10mm, žárový pozink s otvory pro kotvy</t>
  </si>
  <si>
    <t>-117423291</t>
  </si>
  <si>
    <t>"Z113"       21,0*15,4*1,08</t>
  </si>
  <si>
    <t>361</t>
  </si>
  <si>
    <t>55347591</t>
  </si>
  <si>
    <t>TOS106 - schody skládací protipož,mech. z Al profilů,  EW30 DP3, zateplené roz. 70x100cm</t>
  </si>
  <si>
    <t>-1996266635</t>
  </si>
  <si>
    <t>362</t>
  </si>
  <si>
    <t>998767102</t>
  </si>
  <si>
    <t>Přesun hmot pro zámečnické konstrukce stanovený z hmotnosti přesunovaného materiálu vodorovná dopravní vzdálenost do 50 m základní v objektech výšky přes 6 do 12 m</t>
  </si>
  <si>
    <t>610639674</t>
  </si>
  <si>
    <t>https://podminky.urs.cz/item/CS_URS_2024_01/998767102</t>
  </si>
  <si>
    <t>771</t>
  </si>
  <si>
    <t>Podlahy z dlaždic</t>
  </si>
  <si>
    <t>363</t>
  </si>
  <si>
    <t>771121011</t>
  </si>
  <si>
    <t>Příprava podkladu před provedením dlažby nátěr penetrační na podlahu</t>
  </si>
  <si>
    <t>-496279733</t>
  </si>
  <si>
    <t>https://podminky.urs.cz/item/CS_URS_2024_01/771121011</t>
  </si>
  <si>
    <t>"měří dle montáže dlažby"     165,49</t>
  </si>
  <si>
    <t>"měří dle montáže soklu"        (75,76+14,1)*0,1</t>
  </si>
  <si>
    <t>"dle podstupnice+schodišť.sokl"  24,0*0,18+6,4*0,2</t>
  </si>
  <si>
    <t>364</t>
  </si>
  <si>
    <t>771161021</t>
  </si>
  <si>
    <t>Příprava podkladu před provedením dlažby montáž profilu ukončujícího profilu pro plynulý přechod (dlažba-koberec apod.)</t>
  </si>
  <si>
    <t>-2138265248</t>
  </si>
  <si>
    <t>https://podminky.urs.cz/item/CS_URS_2024_01/771161021</t>
  </si>
  <si>
    <t>"1.NP-výkr.podlahy"      17*0,8</t>
  </si>
  <si>
    <t>"2.NP-výkr.podlahy"      8*0,8</t>
  </si>
  <si>
    <t>365</t>
  </si>
  <si>
    <t>59054100</t>
  </si>
  <si>
    <t>profil přechodový Al s pohyblivým ramenem 8x20mm</t>
  </si>
  <si>
    <t>-167448292</t>
  </si>
  <si>
    <t>20*1,1 'Přepočtené koeficientem množství</t>
  </si>
  <si>
    <t>366</t>
  </si>
  <si>
    <t>771274232</t>
  </si>
  <si>
    <t>Montáž obkladů schodišť z dlaždic keramických lepených cementovým flexibilním lepidlem podstupnic hladkých, výšky přes 150 do 200 mm</t>
  </si>
  <si>
    <t>763422114</t>
  </si>
  <si>
    <t>https://podminky.urs.cz/item/CS_URS_2024_01/771274232</t>
  </si>
  <si>
    <t>367</t>
  </si>
  <si>
    <t>771274113</t>
  </si>
  <si>
    <t>Montáž obkladů schodišť z dlaždic keramických lepených cementovým flexibilním lepidlem stupnic hladkých, šířky přes 250 do 300 mm</t>
  </si>
  <si>
    <t>-153218420</t>
  </si>
  <si>
    <t>https://podminky.urs.cz/item/CS_URS_2024_01/771274113</t>
  </si>
  <si>
    <t>20*1,2</t>
  </si>
  <si>
    <t>368</t>
  </si>
  <si>
    <t>59761078</t>
  </si>
  <si>
    <t>schodovka keramická mrazuvzdorná R9/A povrch hladký/matný tl do 10mm š přes 250 do 300mm dl přes 800 do 1200mm, např. RAKO Block DCPVF783 schodovka černá 30 x 120 cm</t>
  </si>
  <si>
    <t>959240892</t>
  </si>
  <si>
    <t>24*1,1 'Přepočtené koeficientem množství</t>
  </si>
  <si>
    <t>369</t>
  </si>
  <si>
    <t>771474112</t>
  </si>
  <si>
    <t>Montáž soklů z dlaždic keramických lepených cementovým flexibilním lepidlem rovných, výšky přes 65 do 90 mm</t>
  </si>
  <si>
    <t>-934931391</t>
  </si>
  <si>
    <t>https://podminky.urs.cz/item/CS_URS_2024_01/771474112</t>
  </si>
  <si>
    <t>"m.č.102+114+117"  2*2,7+2*0,2+2*(4,8+11,4)+2*0,2+2*(5,75+1,4)+2*0,2-3*1,5-14*0,8</t>
  </si>
  <si>
    <t>"m.č.205+207+208"  2*(10,5+2,15)+1,8+6,3+1,25+3,85+4,545+0,115+1,0+2*0,2-8*0,8</t>
  </si>
  <si>
    <t>370</t>
  </si>
  <si>
    <t>771474122</t>
  </si>
  <si>
    <t>Montáž soklů z dlaždic keramických lepených cementovým flexibilním lepidlem schodišťových šikmých, výšky přes 65 do 90 mm</t>
  </si>
  <si>
    <t>148274538</t>
  </si>
  <si>
    <t>https://podminky.urs.cz/item/CS_URS_2024_01/771474122</t>
  </si>
  <si>
    <t>2*3,2</t>
  </si>
  <si>
    <t>371</t>
  </si>
  <si>
    <t>59761184.a</t>
  </si>
  <si>
    <t xml:space="preserve">sokl keramický mrazuvzdorný povrch hladký tl do 10mm výšky přes 65 do 90mm, např. RAKO Block DSAS4783 sokl černá 60 x 9,5 cm - viz. specifikace skladeb k-cí. </t>
  </si>
  <si>
    <t>673273070</t>
  </si>
  <si>
    <t>75,76*1,1</t>
  </si>
  <si>
    <t>83,336*1,1 'Přepočtené koeficientem množství</t>
  </si>
  <si>
    <t>372</t>
  </si>
  <si>
    <t>771574413</t>
  </si>
  <si>
    <t>Montáž podlah z dlaždic keramických lepených cementovým flexibilním lepidlem hladkých, tloušťky do 10 mm přes 2 do 4 ks/m2</t>
  </si>
  <si>
    <t>-998971689</t>
  </si>
  <si>
    <t>https://podminky.urs.cz/item/CS_URS_2024_01/771574413</t>
  </si>
  <si>
    <t>373</t>
  </si>
  <si>
    <t>59761106.</t>
  </si>
  <si>
    <t xml:space="preserve">dlažba keramická slinutá mrazuvzdorná,  povrch hladký tl do 10mm přes 2 do 4ks/m2, např. RAKO Block DAK63783 dlaždice slinutá, neglazovaná černá, roz. 598 x 598 x 10 - viz. specifikace skladeb k-cí. </t>
  </si>
  <si>
    <t>-92479826</t>
  </si>
  <si>
    <t>"dlažba"                                           165,49*1,1</t>
  </si>
  <si>
    <t>"podstupnice+schodišť.sokl"  (24,0*0,18+6,4*0,2)*1,2</t>
  </si>
  <si>
    <t>374</t>
  </si>
  <si>
    <t>771577211</t>
  </si>
  <si>
    <t>Montáž podlah z dlaždic keramických lepených cementovým flexibilním lepidlem Příplatek k cenám za plochu do 5 m2 jednotlivě</t>
  </si>
  <si>
    <t>-993090664</t>
  </si>
  <si>
    <t>https://podminky.urs.cz/item/CS_URS_2024_01/771577211</t>
  </si>
  <si>
    <t>"S 102 - měří dle tab.místností"  1,95+3,7+2,18</t>
  </si>
  <si>
    <t>"S 202 - měří dle tab.místností"  2,0+2*7,27</t>
  </si>
  <si>
    <t>375</t>
  </si>
  <si>
    <t>771591191x</t>
  </si>
  <si>
    <t>Podlahy - dokončovací práce Příplatek k cenám za kladení dlažby dle spárořezu</t>
  </si>
  <si>
    <t>1824177368</t>
  </si>
  <si>
    <t>376</t>
  </si>
  <si>
    <t>771591207</t>
  </si>
  <si>
    <t>Izolace podlahy pod dlažbu montáž izolace nátěrem nebo stěrkou ve dvou vrstvách</t>
  </si>
  <si>
    <t>1517914925</t>
  </si>
  <si>
    <t>https://podminky.urs.cz/item/CS_URS_2024_01/771591207</t>
  </si>
  <si>
    <t>"S 102 - měří dle tab.místností" 10,34+5,17+5,22+1,95+3,7+2,18</t>
  </si>
  <si>
    <t>377</t>
  </si>
  <si>
    <t>59030301</t>
  </si>
  <si>
    <t>stěrka hydroizolační jednosložková do interiéru</t>
  </si>
  <si>
    <t>-2138683726</t>
  </si>
  <si>
    <t>45,1*1,575 'Přepočtené koeficientem množství</t>
  </si>
  <si>
    <t>378</t>
  </si>
  <si>
    <t>998771102</t>
  </si>
  <si>
    <t>Přesun hmot pro podlahy z dlaždic stanovený z hmotnosti přesunovaného materiálu vodorovná dopravní vzdálenost do 50 m základní v objektech výšky přes 6 do 12 m</t>
  </si>
  <si>
    <t>-481402749</t>
  </si>
  <si>
    <t>https://podminky.urs.cz/item/CS_URS_2024_01/998771102</t>
  </si>
  <si>
    <t>776</t>
  </si>
  <si>
    <t>Podlahy povlakové</t>
  </si>
  <si>
    <t>379</t>
  </si>
  <si>
    <t>776121112</t>
  </si>
  <si>
    <t>Příprava podkladu povlakových podlah a stěn penetrace vodou ředitelná podlah</t>
  </si>
  <si>
    <t>1845757584</t>
  </si>
  <si>
    <t>https://podminky.urs.cz/item/CS_URS_2024_01/776121112</t>
  </si>
  <si>
    <t>380</t>
  </si>
  <si>
    <t>776141112</t>
  </si>
  <si>
    <t>Příprava podkladu vyrovnání samonivelační stěrkou podlah min.pevnosti 20 MPa, tloušťky přes 3 do 5 mm</t>
  </si>
  <si>
    <t>459181045</t>
  </si>
  <si>
    <t>https://podminky.urs.cz/item/CS_URS_2022_01/776141112</t>
  </si>
  <si>
    <t>"pod PVC"   637,87</t>
  </si>
  <si>
    <t>381</t>
  </si>
  <si>
    <t>776141112.a</t>
  </si>
  <si>
    <t>Jednosložkový hydroizolační dispers. nátěr + nátěr na bázi akrylát. disperse a modifik. přísad</t>
  </si>
  <si>
    <t>-1831883848</t>
  </si>
  <si>
    <t>382</t>
  </si>
  <si>
    <t>776231111</t>
  </si>
  <si>
    <t>Montáž podlahovin z vinylu lepením lamel nebo čtverců standardním lepidlem</t>
  </si>
  <si>
    <t>-1892157293</t>
  </si>
  <si>
    <t>https://podminky.urs.cz/item/CS_URS_2024_01/776231111</t>
  </si>
  <si>
    <t>383</t>
  </si>
  <si>
    <t>28411050</t>
  </si>
  <si>
    <t>dílce vinylové tl 2,0mm, nášlapná vrstva 0,40mm, úprava PUR, třída zátěže 23/32/41, otlak 0,05mm, R10, třída otěru T, hořlavost Bfl S1, bez ftalátů. Viz. Specifikace skladby k-cí.
• ROZMĚR LAMELY: 1 200 X 180 MM
• BAREVNOST: DUB PÁLENÝ
• DESIGN A TEXTURA DOKONALE IMITUJÍCÍ PŘÍRODNÍ MATERIÁL,
• ODOLNOST PODLAHOVINY K VLHKÉMU PROSTŘEDÍ,
• SNADNÁ ÚDRŽBA,
• VYSOKÁ ODOLNOST K OPOTŘEBENÍ,
• VYNIKAJÍCÍ ROZMĚROVÁ STÁLOST,
• VYSOKÁ CHEMICKÁ ODOLNOST POVRCHU,
• VHODNOST PRO PODLAHOVÉ VYTÁPĚNÍ,
• DOBRÝ TEPLOTNÍ VJEM A SNADNÁ ÚDRŽBA,
• VELMI NÍZKÁ ÚROVEŇ HLUKU,
• ODOLNOST PROTI VLIVU KOLEČKOVÉ ŽIDLE,
• POKLÁDÁNÍ NA PRUŽNÝ PODKLAD</t>
  </si>
  <si>
    <t>-1770879322</t>
  </si>
  <si>
    <t>424,64*1,1 'Přepočtené koeficientem množství</t>
  </si>
  <si>
    <t>384</t>
  </si>
  <si>
    <t>776421111</t>
  </si>
  <si>
    <t>Montáž lišt obvodových lepených</t>
  </si>
  <si>
    <t>-1522324258</t>
  </si>
  <si>
    <t>https://podminky.urs.cz/item/CS_URS_2024_01/776421111</t>
  </si>
  <si>
    <t xml:space="preserve">"m.č.101"              2*(2,7+3,7)-2*0,8                                                        </t>
  </si>
  <si>
    <t xml:space="preserve">"m.č.103"              2*(2,7+2,4)-2*0,8                                                   </t>
  </si>
  <si>
    <t xml:space="preserve">"m.č.104"              2*(2,4+4,7)*2,85-2*0,8                                                   </t>
  </si>
  <si>
    <t xml:space="preserve">"m.č.105"              2*(5,85+3,95)-2*0,8                                                 </t>
  </si>
  <si>
    <t>"m.č.106"              (4,8+4,11+3,4) -0,8</t>
  </si>
  <si>
    <t xml:space="preserve">"m.č.107"              2*(12,0+11,8+0,8)-2*0,8                                                      </t>
  </si>
  <si>
    <t xml:space="preserve">"m.č.108"              (2*3,15+3,6)-0,8                                                      </t>
  </si>
  <si>
    <t xml:space="preserve">"m.č.109"              (2*3,15+3,6)-0,8                                                           </t>
  </si>
  <si>
    <t xml:space="preserve">"m.č.110"              2*(12,0+6,0+0,8)-2*0,8                                                     </t>
  </si>
  <si>
    <t xml:space="preserve">"m.č.112"              2*(1,5+2,15+1,0+2,5) -0,8-(1,9+2,1)                              </t>
  </si>
  <si>
    <t xml:space="preserve">"m.č.113"              2*(12,0+2,15+1,0+2,5+0,9)-(1,9+2,1)-(0,8+0,9)                   </t>
  </si>
  <si>
    <t xml:space="preserve">"m.č.126"           2*(13,9+6,9+0,9+1,1)-2*0,8-3,5                    </t>
  </si>
  <si>
    <t>"ostění dveří"       2*11*0,2+2*0,3</t>
  </si>
  <si>
    <t>"m.č.206+209+210+212"      2*(4*5,1+3,8+2*3,1+4,7)-4*0,8</t>
  </si>
  <si>
    <t>"m.č.211"              2*(7,8+5,7)-2*0,8</t>
  </si>
  <si>
    <t>"m.č.213"              2*(10,75+7,7)-0,8</t>
  </si>
  <si>
    <t>"m.č.214"              2*(5,0+3,5)-3*0,8</t>
  </si>
  <si>
    <t>"ostění dveří"       2*2*0,2</t>
  </si>
  <si>
    <t>385</t>
  </si>
  <si>
    <t>28342165</t>
  </si>
  <si>
    <t>lišta podlahová PVC zakončovací s fabionem. Viz. Specifikace skladby k-cí.</t>
  </si>
  <si>
    <t>1175691537</t>
  </si>
  <si>
    <t>420,28*1,02 'Přepočtené koeficientem množství</t>
  </si>
  <si>
    <t>386</t>
  </si>
  <si>
    <t>998776102</t>
  </si>
  <si>
    <t>Přesun hmot pro podlahy povlakové stanovený z hmotnosti přesunovaného materiálu vodorovná dopravní vzdálenost do 50 m základní v objektech výšky přes 6 do 12 m</t>
  </si>
  <si>
    <t>-256704896</t>
  </si>
  <si>
    <t>https://podminky.urs.cz/item/CS_URS_2024_01/998776102</t>
  </si>
  <si>
    <t>781</t>
  </si>
  <si>
    <t>Dokončovací práce - obklady</t>
  </si>
  <si>
    <t>387</t>
  </si>
  <si>
    <t>781121011</t>
  </si>
  <si>
    <t>Příprava podkladu před provedením obkladu nátěr penetrační na stěnu</t>
  </si>
  <si>
    <t>1978197316</t>
  </si>
  <si>
    <t>https://podminky.urs.cz/item/CS_URS_2023_02/781121011</t>
  </si>
  <si>
    <t>388</t>
  </si>
  <si>
    <t>781472291</t>
  </si>
  <si>
    <t>Montáž keramických obkladů stěn lepených cementovým flexibilním lepidlem Příplatek k cenám za plochu do 10 m2 jednotlivě</t>
  </si>
  <si>
    <t>-649103770</t>
  </si>
  <si>
    <t>https://podminky.urs.cz/item/CS_URS_2024_01/781472291</t>
  </si>
  <si>
    <t xml:space="preserve">"m.č.104"              (0,6+0,9)*2,0+0,9*0,1                                                            </t>
  </si>
  <si>
    <t xml:space="preserve">"m.č.202"              2* (1,6+1,2)*2,0-0,8*1,97+1,2*0,1                                                        </t>
  </si>
  <si>
    <t>389</t>
  </si>
  <si>
    <t>781474111</t>
  </si>
  <si>
    <t>Montáž obkladů vnitřních stěn z dlaždic keramických lepených flexibilním lepidlem maloformátových hladkých přes 6 do 9 ks/m2</t>
  </si>
  <si>
    <t>273207893</t>
  </si>
  <si>
    <t>https://podminky.urs.cz/item/CS_URS_2023_02/781474111</t>
  </si>
  <si>
    <t xml:space="preserve">"m.č.115"              2*(3,2+3,4+0,1)*2,0-0,8*1,97+2*3,2*0,1                                           </t>
  </si>
  <si>
    <t xml:space="preserve">"m.č.118"              2*(1,85+2,8)*2,0-0,8*1,97+1,85*0,1                                              </t>
  </si>
  <si>
    <t xml:space="preserve">"m.č.120"              2*(1,95+2,8)*2,0-0,8*1,97+2,8*0,1                                             </t>
  </si>
  <si>
    <t xml:space="preserve">"m.č.121+122"   2*(3*1,8+3*0,85)*2,0-4*0,7*1,97+2,9*0,1                                       </t>
  </si>
  <si>
    <t xml:space="preserve">"m.č.123"           2*(1,7+1,2)*2,0-0,7*1,97+1,2*0,12                                       </t>
  </si>
  <si>
    <t xml:space="preserve">"m.č.124"           2*(3,2+2,0)*2,0+2*0,20*0,4-0,7*1,97-2,0*0,4                                  </t>
  </si>
  <si>
    <t xml:space="preserve">"m.č.203"              2*(2,215+1,7+2*1,7+2*1,05)*2,0-(4*0,7+0,8)*1,97+2*1,05*0,1                                                       </t>
  </si>
  <si>
    <t xml:space="preserve">"m.č.204"              2*(2,215+1,7+2*1,7+2*1,05)*2,0-(4*0,7+0,8)*1,97+2*1,05*0,1                                                         </t>
  </si>
  <si>
    <t>390</t>
  </si>
  <si>
    <t>59761718.a</t>
  </si>
  <si>
    <t>obklad keramický nemrazuvzdorný povrch hladký/matný tl do 10mm přes 6 do 9ks/m2,  BARVA  BÉŽOVÁ, ROZMĚR 20 X 60 CM</t>
  </si>
  <si>
    <t>1599609850</t>
  </si>
  <si>
    <t>190,887*1,1</t>
  </si>
  <si>
    <t>391</t>
  </si>
  <si>
    <t>781491011</t>
  </si>
  <si>
    <t>Montáž zrcadel lepených silikonovým tmelem na podkladní omítku, plochy do 1 m2</t>
  </si>
  <si>
    <t>-851751246</t>
  </si>
  <si>
    <t>https://podminky.urs.cz/item/CS_URS_2022_01/781491011</t>
  </si>
  <si>
    <t>"v míst. s umyvadly"    7*0,80</t>
  </si>
  <si>
    <t>392</t>
  </si>
  <si>
    <t>63465132</t>
  </si>
  <si>
    <t>zrcadlo nemontované bronzové tl 3mm max rozměr 2000x1605mm</t>
  </si>
  <si>
    <t>-568777754</t>
  </si>
  <si>
    <t>393</t>
  </si>
  <si>
    <t>998781102</t>
  </si>
  <si>
    <t>Přesun hmot pro obklady keramické stanovený z hmotnosti přesunovaného materiálu vodorovná dopravní vzdálenost do 50 m základní v objektech výšky přes 6 do 12 m</t>
  </si>
  <si>
    <t>2051039305</t>
  </si>
  <si>
    <t>https://podminky.urs.cz/item/CS_URS_2024_01/998781102</t>
  </si>
  <si>
    <t>783</t>
  </si>
  <si>
    <t>Dokončovací práce - nátěry</t>
  </si>
  <si>
    <t>394</t>
  </si>
  <si>
    <t>783213101</t>
  </si>
  <si>
    <t>Napouštěcí nátěr tesařských konstrukcí zabudovaných do konstrukce jednonásobný syntetický</t>
  </si>
  <si>
    <t>1214453121</t>
  </si>
  <si>
    <t>https://podminky.urs.cz/item/CS_URS_2024_01/783213101</t>
  </si>
  <si>
    <t>"palubky"                                 24,0*(0,6+0,1)+2*0,6*0,3</t>
  </si>
  <si>
    <t>395</t>
  </si>
  <si>
    <t>783213111</t>
  </si>
  <si>
    <t>Preventivní napouštěcí nátěr tesařských prvků proti dřevokazným houbám, hmyzu a plísním zabudovaných do konstrukce jednonásobný syntetický</t>
  </si>
  <si>
    <t>221749149</t>
  </si>
  <si>
    <t>https://podminky.urs.cz/item/CS_URS_2024_01/783213111</t>
  </si>
  <si>
    <t>396</t>
  </si>
  <si>
    <t>783214101</t>
  </si>
  <si>
    <t>Základní nátěr tesařských konstrukcí jednonásobný syntetický</t>
  </si>
  <si>
    <t>-180704938</t>
  </si>
  <si>
    <t>https://podminky.urs.cz/item/CS_URS_2024_01/783214101</t>
  </si>
  <si>
    <t>397</t>
  </si>
  <si>
    <t>783218101</t>
  </si>
  <si>
    <t>Lazurovací nátěr tesařských konstrukcí jednonásobný syntetický</t>
  </si>
  <si>
    <t>1463081704</t>
  </si>
  <si>
    <t>https://podminky.urs.cz/item/CS_URS_2024_01/783218101</t>
  </si>
  <si>
    <t>784</t>
  </si>
  <si>
    <t>Dokončovací práce - malby a tapety</t>
  </si>
  <si>
    <t>398</t>
  </si>
  <si>
    <t>784181101</t>
  </si>
  <si>
    <t>Penetrace podkladu jednonásobná základní akrylátová bezbarvá v místnostech výšky do 3,80 m</t>
  </si>
  <si>
    <t>-2076281730</t>
  </si>
  <si>
    <t>https://podminky.urs.cz/item/CS_URS_2024_01/784181101</t>
  </si>
  <si>
    <t xml:space="preserve">"m.č.101"              2*(2,7+3,7)*2,85                                                          </t>
  </si>
  <si>
    <t>"m.č.102"              (2*2,7)*2,85</t>
  </si>
  <si>
    <t>"m.č.103"              2*(2,7+2,4)*2,85</t>
  </si>
  <si>
    <t xml:space="preserve">"m.č.104"              2*(2,4+4,7)*2,85                                                    </t>
  </si>
  <si>
    <t xml:space="preserve">"m.č.105"              2*(5,85+3,95)*2,85                                                            </t>
  </si>
  <si>
    <t xml:space="preserve">"m.č.106"              (4,7+2,51)*2,85                                                             </t>
  </si>
  <si>
    <t xml:space="preserve">"m.č.107"              2*(12,0+11,8+0,8)*2,85-3,15*2,85+4,0                                                        </t>
  </si>
  <si>
    <t xml:space="preserve">"m.č.108"              (2*3,15+3,6)*2,85                                                            </t>
  </si>
  <si>
    <t xml:space="preserve">"m.č.109"              (2*3,15+3,6)*2,85                                                            </t>
  </si>
  <si>
    <t xml:space="preserve">"m.č.110"              2*(12,0+6,0+0,8)*2,85                                                       </t>
  </si>
  <si>
    <t xml:space="preserve">"m.č.112"              2*(1,5+2,15+1,0+2,5)*2,85 </t>
  </si>
  <si>
    <t>"m.č.113"              2*(12,0+2,15+1,0+2,5+0,8)*2,85 -2*3,0*1,5+2*4,0</t>
  </si>
  <si>
    <t xml:space="preserve">"m.č.114"              (3,6+1,5+2*11,3+1,5+2*3,2)*2,85 -1,5*2,85+2*4,0                    </t>
  </si>
  <si>
    <t xml:space="preserve">"m.č.115"              2*(3,2+3,4)*2,6                                            </t>
  </si>
  <si>
    <t xml:space="preserve">"m.č.117"              2*(5,75+1,36)*2,95-1,5*2,85+2*4,0                                          </t>
  </si>
  <si>
    <t xml:space="preserve">"m.č.120"              2*(1,95+2,8)*2,6                                          </t>
  </si>
  <si>
    <t xml:space="preserve">"m.č.121+122"   2*(3*1,8+3*0,85)*2,6                                      </t>
  </si>
  <si>
    <t xml:space="preserve">"m.č.123"           2*(1,7+1,2)*2,6                                      </t>
  </si>
  <si>
    <t xml:space="preserve">"m.č.124"           2*(3,2+2,0)*2,85                                    </t>
  </si>
  <si>
    <t>"m.č.125"           2*(3,65+6,25)*2,85</t>
  </si>
  <si>
    <t xml:space="preserve">"m.č.126"           2*(13,9+6,9+0,9+1,1)*2,85-3,5*2,6+4,0                               </t>
  </si>
  <si>
    <t xml:space="preserve">"m.č.202"              2* (1,6+1,2)*2,85                                                      </t>
  </si>
  <si>
    <t xml:space="preserve">"m.č.203"              2*(1,8+2*1,6+2,2+2*1,1)*2,85                                                       </t>
  </si>
  <si>
    <t xml:space="preserve">"m.č.204"              2*(1,8+2*1,6+2,2+2*1,1)*2,85                                                        </t>
  </si>
  <si>
    <t>"m.č.205+208"    2*(10,5+1,55+0,6)*2,85</t>
  </si>
  <si>
    <t>"m.č.206+209+210+212"              2*(4*5,1+3,8+2*3,1+4,7)*2,85</t>
  </si>
  <si>
    <t>"m.č.207"              (2*5,0+4,7)*2,85</t>
  </si>
  <si>
    <t>"m.č.211"              2*(7,8+5,7)*2,85</t>
  </si>
  <si>
    <t>"m.č.213"              2*(10,75+7,7)*2,85</t>
  </si>
  <si>
    <t>"m.č.214"              2*(5,0+3,5)*2,85</t>
  </si>
  <si>
    <t>"odpočet keramických obkladů-1.+2.NP"             -190,887</t>
  </si>
  <si>
    <t>399</t>
  </si>
  <si>
    <t>784181107</t>
  </si>
  <si>
    <t>Penetrace podkladu jednonásobná základní akrylátová bezbarvá na schodišti o výšce podlaží do 3,80 m</t>
  </si>
  <si>
    <t>575771260</t>
  </si>
  <si>
    <t>https://podminky.urs.cz/item/CS_URS_2024_01/784181107</t>
  </si>
  <si>
    <t xml:space="preserve">"m.č.119"              (2*4,2+2,7)*3,0-2,7*1,5+4,0                                          </t>
  </si>
  <si>
    <t xml:space="preserve">"m.č.201"              (5,7+2,7)*2,85                                                     </t>
  </si>
  <si>
    <t>400</t>
  </si>
  <si>
    <t>784211101</t>
  </si>
  <si>
    <t>Malby z malířských směsí oděruvzdorných za mokra dvojnásobné, bílé za mokra oděruvzdorné výborně v místnostech výšky do 3,80 m</t>
  </si>
  <si>
    <t>-1859308264</t>
  </si>
  <si>
    <t>https://podminky.urs.cz/item/CS_URS_2024_01/784211101</t>
  </si>
  <si>
    <t>"m.č. N121+124"    1,95+6,12</t>
  </si>
  <si>
    <t>401</t>
  </si>
  <si>
    <t>784221101</t>
  </si>
  <si>
    <t>Malby z malířských směsí otěruvzdorných za sucha dvojnásobné, bílé za sucha otěruvzdorné dobře v místnostech výšky do 3,80 m</t>
  </si>
  <si>
    <t>44555120</t>
  </si>
  <si>
    <t>https://podminky.urs.cz/item/CS_URS_2024_01/784221101</t>
  </si>
  <si>
    <t>402</t>
  </si>
  <si>
    <t>784221107</t>
  </si>
  <si>
    <t>Malby z malířských směsí otěruvzdorných za sucha dvojnásobné, bílé za sucha otěruvzdorné dobře na schodišti o výšce podlaží do 3,80 m</t>
  </si>
  <si>
    <t>216739643</t>
  </si>
  <si>
    <t>https://podminky.urs.cz/item/CS_URS_2024_01/784221107</t>
  </si>
  <si>
    <t>786</t>
  </si>
  <si>
    <t>Dokončovací práce - čalounické úpravy</t>
  </si>
  <si>
    <t>403</t>
  </si>
  <si>
    <t>786623039</t>
  </si>
  <si>
    <t>Montáž žaluziové schránky venkovní žaluzie osazené do okenního nebo dveřního otvoru dl do 1300 mm</t>
  </si>
  <si>
    <t>-16992591</t>
  </si>
  <si>
    <t>https://podminky.urs.cz/item/CS_URS_2024_01/786623039</t>
  </si>
  <si>
    <t>"1.NP."         1</t>
  </si>
  <si>
    <t>404</t>
  </si>
  <si>
    <t>754287204</t>
  </si>
  <si>
    <t>https://podminky.urs.cz/item/CS_URS_2024_01/786623041</t>
  </si>
  <si>
    <t>405</t>
  </si>
  <si>
    <t>1823447624</t>
  </si>
  <si>
    <t>https://podminky.urs.cz/item/CS_URS_2024_01/786623043</t>
  </si>
  <si>
    <t>406</t>
  </si>
  <si>
    <t>28376710.a</t>
  </si>
  <si>
    <t>Box z purenitu pro venkovní žaluzie typu Z70 s tepelnou izolací na zadním lící tl.20 mm včetně kotveního a spojovacího materiálu.           DOD.+MTŽ EL. OVLÁDANÝCH VENKOVNÍCH ŽALUZIÍ JE OCENĚNA V SO01 - Stavební úpravy - část 2. - venkovní žaluzie.</t>
  </si>
  <si>
    <t>1717536261</t>
  </si>
  <si>
    <t>"1.+2.NP."         1,5+13*2,0+2*3,0+1,0+13*2,0+1,55</t>
  </si>
  <si>
    <t>407</t>
  </si>
  <si>
    <t>998786102</t>
  </si>
  <si>
    <t>Přesun hmot pro stínění a čalounické úpravy stanovený z hmotnosti přesunovaného materiálu vodorovná dopravní vzdálenost do 50 m základní v objektech výšky (hloubky) přes 6 do 12 m</t>
  </si>
  <si>
    <t>1308149118</t>
  </si>
  <si>
    <t>https://podminky.urs.cz/item/CS_URS_2024_01/998786102</t>
  </si>
  <si>
    <t>OST</t>
  </si>
  <si>
    <t>Ostatní</t>
  </si>
  <si>
    <t>091</t>
  </si>
  <si>
    <t>Vybavení prostředky protipožární ochrany</t>
  </si>
  <si>
    <t>408</t>
  </si>
  <si>
    <t>ppo 01</t>
  </si>
  <si>
    <t>Dod+mtž ruční hasící přístroj Pg6 s hasící schopností 21A</t>
  </si>
  <si>
    <t>kplt</t>
  </si>
  <si>
    <t>262144</t>
  </si>
  <si>
    <t>-367906305</t>
  </si>
  <si>
    <t>"1.+2.NP."   6+2</t>
  </si>
  <si>
    <t>092</t>
  </si>
  <si>
    <t>Ostatní vybavení</t>
  </si>
  <si>
    <t>409</t>
  </si>
  <si>
    <t>72599-a1</t>
  </si>
  <si>
    <t>Dod.+mtž nerezový nášlapný koš.</t>
  </si>
  <si>
    <t>1637238355</t>
  </si>
  <si>
    <t>"1.+2NP."    5+2</t>
  </si>
  <si>
    <t>01b - SO 01.02  Zdravotechnika</t>
  </si>
  <si>
    <t>Úroveň 3:</t>
  </si>
  <si>
    <t>1 - ZTI - hlavní objekt - 1.NP</t>
  </si>
  <si>
    <t>DOBENÍNSKÁ UL., NÁCHOD</t>
  </si>
  <si>
    <t xml:space="preserve">    9 - Ostatní konstrukce a práce, bourání</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</si>
  <si>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</si>
  <si>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</si>
  <si>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</si>
  <si>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</si>
  <si>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 xml:space="preserve">    727 - Zdravotechnika - požární ochrana</t>
  </si>
  <si>
    <t xml:space="preserve">    732 - Ústřední vytápění - strojovny</t>
  </si>
  <si>
    <t>612135101</t>
  </si>
  <si>
    <t>Hrubá výplň rýh maltou jakékoli šířky rýhy ve stěnách</t>
  </si>
  <si>
    <t>-1926375489</t>
  </si>
  <si>
    <t>https://podminky.urs.cz/item/CS_URS_2024_01/612135101</t>
  </si>
  <si>
    <t>Ostatní konstrukce a práce, bourání</t>
  </si>
  <si>
    <t>974032153</t>
  </si>
  <si>
    <t>Vysekání rýh ve stěnách nebo příčkách z dutých cihel, tvárnic, desek z dutých cihel nebo tvárnic do hl. 100 mm a šířky do 100 mm</t>
  </si>
  <si>
    <t>-1461206601</t>
  </si>
  <si>
    <t>https://podminky.urs.cz/item/CS_URS_2024_01/974032153</t>
  </si>
  <si>
    <t>974032154</t>
  </si>
  <si>
    <t>Vysekání rýh ve stěnách nebo příčkách z dutých cihel, tvárnic, desek z dutých cihel nebo tvárnic do hl. 100 mm a šířky do 150 mm</t>
  </si>
  <si>
    <t>1644460109</t>
  </si>
  <si>
    <t>https://podminky.urs.cz/item/CS_URS_2024_01/974032154</t>
  </si>
  <si>
    <t>974032164</t>
  </si>
  <si>
    <t>Vysekání rýh ve stěnách nebo příčkách z dutých cihel, tvárnic, desek z dutých cihel nebo tvárnic do hl. 150 mm a šířky do 150 mm</t>
  </si>
  <si>
    <t>-2076016858</t>
  </si>
  <si>
    <t>https://podminky.urs.cz/item/CS_URS_2024_01/974032164</t>
  </si>
  <si>
    <t>281609382</t>
  </si>
  <si>
    <t>817815849</t>
  </si>
  <si>
    <t>"odvoz 16 km"  16*4,248</t>
  </si>
  <si>
    <t>997013869</t>
  </si>
  <si>
    <t>Poplatek za uložení stavebního odpadu na recyklační skládce (skládkovné) ze směsí nebo oddělených frakcí betonu, cihel a keramických výrobků zatříděného do Katalogu odpadů pod kódem 17 01 07</t>
  </si>
  <si>
    <t>1341085069</t>
  </si>
  <si>
    <t>https://podminky.urs.cz/item/CS_URS_2024_01/997013869</t>
  </si>
  <si>
    <t>721</t>
  </si>
  <si>
    <t>Zdravotechnika - vnitřní kanalizace</t>
  </si>
  <si>
    <t>721140802</t>
  </si>
  <si>
    <t>Demontáž potrubí z litinových trub odpadních nebo dešťových do DN 100</t>
  </si>
  <si>
    <t>1015261894</t>
  </si>
  <si>
    <t>https://podminky.urs.cz/item/CS_URS_2024_01/721140802</t>
  </si>
  <si>
    <t>721171808</t>
  </si>
  <si>
    <t>Demontáž potrubí z novodurových trub odpadních nebo připojovacích přes 75 do D 114</t>
  </si>
  <si>
    <t>1146357993</t>
  </si>
  <si>
    <t>https://podminky.urs.cz/item/CS_URS_2024_01/721171808</t>
  </si>
  <si>
    <t>721173401</t>
  </si>
  <si>
    <t>Potrubí z trub PVC SN4 svodné (ležaté) DN 110</t>
  </si>
  <si>
    <t>-1981318194</t>
  </si>
  <si>
    <t>https://podminky.urs.cz/item/CS_URS_2024_01/721173401</t>
  </si>
  <si>
    <t>721173402</t>
  </si>
  <si>
    <t>Potrubí z trub PVC SN4 svodné (ležaté) DN 125</t>
  </si>
  <si>
    <t>1018716516</t>
  </si>
  <si>
    <t>https://podminky.urs.cz/item/CS_URS_2024_01/721173402</t>
  </si>
  <si>
    <t>721173403</t>
  </si>
  <si>
    <t>Potrubí z trub PVC SN4 svodné (ležaté) DN 160</t>
  </si>
  <si>
    <t>1950922743</t>
  </si>
  <si>
    <t>https://podminky.urs.cz/item/CS_URS_2024_01/721173403</t>
  </si>
  <si>
    <t>721174041</t>
  </si>
  <si>
    <t>Potrubí z trub polypropylenových připojovací DN 32</t>
  </si>
  <si>
    <t>1020791063</t>
  </si>
  <si>
    <t>https://podminky.urs.cz/item/CS_URS_2024_01/721174041</t>
  </si>
  <si>
    <t>721174042</t>
  </si>
  <si>
    <t>Potrubí z trub polypropylenových připojovací DN 40</t>
  </si>
  <si>
    <t>264410859</t>
  </si>
  <si>
    <t>https://podminky.urs.cz/item/CS_URS_2024_01/721174042</t>
  </si>
  <si>
    <t>721174043</t>
  </si>
  <si>
    <t>Potrubí z trub polypropylenových připojovací DN 50</t>
  </si>
  <si>
    <t>1901352071</t>
  </si>
  <si>
    <t>https://podminky.urs.cz/item/CS_URS_2024_01/721174043</t>
  </si>
  <si>
    <t>721174044</t>
  </si>
  <si>
    <t>Potrubí z trub polypropylenových připojovací DN 75</t>
  </si>
  <si>
    <t>1050623463</t>
  </si>
  <si>
    <t>https://podminky.urs.cz/item/CS_URS_2024_01/721174044</t>
  </si>
  <si>
    <t>721174045</t>
  </si>
  <si>
    <t>Potrubí z trub polypropylenových připojovací DN 110</t>
  </si>
  <si>
    <t>-1594017140</t>
  </si>
  <si>
    <t>https://podminky.urs.cz/item/CS_URS_2024_01/721174045</t>
  </si>
  <si>
    <t>721175211</t>
  </si>
  <si>
    <t>Plastové potrubí odhlučněné třívrstvé odpadní (svislé) DN 75</t>
  </si>
  <si>
    <t>-202784429</t>
  </si>
  <si>
    <t>https://podminky.urs.cz/item/CS_URS_2024_01/721175211</t>
  </si>
  <si>
    <t>721175212</t>
  </si>
  <si>
    <t>Plastové potrubí odhlučněné třívrstvé odpadní (svislé) DN 110</t>
  </si>
  <si>
    <t>1554185203</t>
  </si>
  <si>
    <t>https://podminky.urs.cz/item/CS_URS_2024_01/721175212</t>
  </si>
  <si>
    <t>721194103</t>
  </si>
  <si>
    <t>Vyměření přípojek na potrubí vyvedení a upevnění odpadních výpustek DN 32</t>
  </si>
  <si>
    <t>-1453445139</t>
  </si>
  <si>
    <t>https://podminky.urs.cz/item/CS_URS_2024_01/721194103</t>
  </si>
  <si>
    <t>721194104</t>
  </si>
  <si>
    <t>Vyměření přípojek na potrubí vyvedení a upevnění odpadních výpustek DN 40</t>
  </si>
  <si>
    <t>1309168781</t>
  </si>
  <si>
    <t>https://podminky.urs.cz/item/CS_URS_2024_01/721194104</t>
  </si>
  <si>
    <t>721194105</t>
  </si>
  <si>
    <t>Vyměření přípojek na potrubí vyvedení a upevnění odpadních výpustek DN 50</t>
  </si>
  <si>
    <t>-242902151</t>
  </si>
  <si>
    <t>https://podminky.urs.cz/item/CS_URS_2024_01/721194105</t>
  </si>
  <si>
    <t>721194109</t>
  </si>
  <si>
    <t>Vyměření přípojek na potrubí vyvedení a upevnění odpadních výpustek DN 110</t>
  </si>
  <si>
    <t>-1576698645</t>
  </si>
  <si>
    <t>https://podminky.urs.cz/item/CS_URS_2024_01/721194109</t>
  </si>
  <si>
    <t>721210812</t>
  </si>
  <si>
    <t>Demontáž kanalizačního příslušenství vpustí podlahových z kyselinovzdorné kameniny DN 70</t>
  </si>
  <si>
    <t>-98260302</t>
  </si>
  <si>
    <t>https://podminky.urs.cz/item/CS_URS_2024_01/721210812</t>
  </si>
  <si>
    <t>721210822</t>
  </si>
  <si>
    <t>Demontáž kanalizačního příslušenství střešních vtoků DN 100</t>
  </si>
  <si>
    <t>871188445</t>
  </si>
  <si>
    <t>https://podminky.urs.cz/item/CS_URS_2024_01/721210822</t>
  </si>
  <si>
    <t>721211401</t>
  </si>
  <si>
    <t>Podlahové vpusti s vodorovným odtokem DN 40/50 mřížka nerez 115x115</t>
  </si>
  <si>
    <t>1945106442</t>
  </si>
  <si>
    <t>https://podminky.urs.cz/item/CS_URS_2024_01/721211401</t>
  </si>
  <si>
    <t>721220801</t>
  </si>
  <si>
    <t>Demontáž zápachových uzávěrek do DN 70</t>
  </si>
  <si>
    <t>-1792376981</t>
  </si>
  <si>
    <t>https://podminky.urs.cz/item/CS_URS_2024_01/721220801</t>
  </si>
  <si>
    <t>721226511</t>
  </si>
  <si>
    <t>Zápachové uzávěrky podomítkové (Pe) s krycí deskou pro pračku a myčku DN 40</t>
  </si>
  <si>
    <t>152909583</t>
  </si>
  <si>
    <t>https://podminky.urs.cz/item/CS_URS_2024_01/721226511</t>
  </si>
  <si>
    <t>721274121</t>
  </si>
  <si>
    <t>Ventily přivzdušňovací odpadních potrubí vnitřní od DN 32 do DN 50</t>
  </si>
  <si>
    <t>2089272498</t>
  </si>
  <si>
    <t>https://podminky.urs.cz/item/CS_URS_2024_01/721274121</t>
  </si>
  <si>
    <t>721274123</t>
  </si>
  <si>
    <t>Ventily přivzdušňovací odpadních potrubí vnitřní DN 100</t>
  </si>
  <si>
    <t>-777962824</t>
  </si>
  <si>
    <t>https://podminky.urs.cz/item/CS_URS_2024_01/721274123</t>
  </si>
  <si>
    <t>721290111</t>
  </si>
  <si>
    <t>Zkouška těsnosti kanalizace v objektech vodou do DN 125</t>
  </si>
  <si>
    <t>-566931700</t>
  </si>
  <si>
    <t>https://podminky.urs.cz/item/CS_URS_2024_01/721290111</t>
  </si>
  <si>
    <t>721290112</t>
  </si>
  <si>
    <t>Zkouška těsnosti kanalizace v objektech vodou DN 150 nebo DN 200</t>
  </si>
  <si>
    <t>408736601</t>
  </si>
  <si>
    <t>https://podminky.urs.cz/item/CS_URS_2024_01/721290112</t>
  </si>
  <si>
    <t>72199001x</t>
  </si>
  <si>
    <t>Ostatní přepojovací práce na vnitřní kanalizaci</t>
  </si>
  <si>
    <t>hod</t>
  </si>
  <si>
    <t>-326782334</t>
  </si>
  <si>
    <t>72199002x</t>
  </si>
  <si>
    <t>Ostatní zednické přípomoce na vnirřní kanalizaci (5% z ceny vnitřní kanalizace)</t>
  </si>
  <si>
    <t>887970416</t>
  </si>
  <si>
    <t>72199003x</t>
  </si>
  <si>
    <t>Zemní práce pro vnitřní kanalizaci (včetně obsypu a podsypu pískem, hutnění, odvozu přebytečné vytěžené zeminy včetně poplatků za skládku)</t>
  </si>
  <si>
    <t>-409568058</t>
  </si>
  <si>
    <t>72199004x</t>
  </si>
  <si>
    <t>Vvtok (nálevka) DN32 se zápachovou uzávěrkou a kuličkou pro suchý stav</t>
  </si>
  <si>
    <t>1745473917</t>
  </si>
  <si>
    <t>72199005x</t>
  </si>
  <si>
    <t>Přivzdušňovací ventil DN50 - podomítková verze (včetně možnosti čištění)</t>
  </si>
  <si>
    <t>-1900041498</t>
  </si>
  <si>
    <t>72199007x</t>
  </si>
  <si>
    <t xml:space="preserve">Napojovací koleno pro záchodovodu mísu s odbočkou DN50 (včetně napojovací soupravy) </t>
  </si>
  <si>
    <t>2124545936</t>
  </si>
  <si>
    <t>72199008x</t>
  </si>
  <si>
    <t>Ostatní kovový profilový materiál pro uchycení a osazení potrubí (uchycení na konzolách)</t>
  </si>
  <si>
    <t>-849278181</t>
  </si>
  <si>
    <t>72199009x</t>
  </si>
  <si>
    <t>Kondenzační sifon s kuličkou pro kondenzát VZT a chlazení</t>
  </si>
  <si>
    <t>594819616</t>
  </si>
  <si>
    <t>72199023x</t>
  </si>
  <si>
    <t>Betonový základ pod založením kanalizace</t>
  </si>
  <si>
    <t>1540471112</t>
  </si>
  <si>
    <t>72199024x</t>
  </si>
  <si>
    <t>Prostup základem (včetně všech prací)</t>
  </si>
  <si>
    <t>10084265</t>
  </si>
  <si>
    <t>998721101</t>
  </si>
  <si>
    <t>Přesun hmot pro vnitřní kanalizaci stanovený z hmotnosti přesunovaného materiálu vodorovná dopravní vzdálenost do 50 m základní v objektech výšky do 6 m</t>
  </si>
  <si>
    <t>1287334557</t>
  </si>
  <si>
    <t>https://podminky.urs.cz/item/CS_URS_2024_01/998721101</t>
  </si>
  <si>
    <t>722</t>
  </si>
  <si>
    <t>Zdravotechnika - vnitřní vodovod</t>
  </si>
  <si>
    <t>722130233</t>
  </si>
  <si>
    <t>Potrubí z ocelových trubek pozinkovaných závitových svařovaných běžných DN 25</t>
  </si>
  <si>
    <t>1372078147</t>
  </si>
  <si>
    <t>https://podminky.urs.cz/item/CS_URS_2024_01/722130233</t>
  </si>
  <si>
    <t>722130234</t>
  </si>
  <si>
    <t>Potrubí z ocelových trubek pozinkovaných závitových svařovaných běžných DN 32</t>
  </si>
  <si>
    <t>959913088</t>
  </si>
  <si>
    <t>https://podminky.urs.cz/item/CS_URS_2024_01/722130234</t>
  </si>
  <si>
    <t>722130235</t>
  </si>
  <si>
    <t>Potrubí z ocelových trubek pozinkovaných závitových svařovaných běžných DN 40</t>
  </si>
  <si>
    <t>-1258917720</t>
  </si>
  <si>
    <t>https://podminky.urs.cz/item/CS_URS_2024_01/722130235</t>
  </si>
  <si>
    <t>722130801</t>
  </si>
  <si>
    <t>Demontáž potrubí z ocelových trubek pozinkovaných závitových do DN 25</t>
  </si>
  <si>
    <t>309119185</t>
  </si>
  <si>
    <t>https://podminky.urs.cz/item/CS_URS_2024_01/722130801</t>
  </si>
  <si>
    <t>722130821</t>
  </si>
  <si>
    <t>Demontáž potrubí z ocelových trubek pozinkovaných šroubení do G 6/4</t>
  </si>
  <si>
    <t>477435364</t>
  </si>
  <si>
    <t>https://podminky.urs.cz/item/CS_URS_2024_01/722130821</t>
  </si>
  <si>
    <t>722130831</t>
  </si>
  <si>
    <t>Demontáž potrubí z ocelových trubek pozinkovaných tvarovek nástěnek</t>
  </si>
  <si>
    <t>131102850</t>
  </si>
  <si>
    <t>https://podminky.urs.cz/item/CS_URS_2024_01/722130831</t>
  </si>
  <si>
    <t>722175002</t>
  </si>
  <si>
    <t>Potrubí z plastových trubek z polypropylenu PP-RCT svařovaných polyfúzně D 20 x 2,8</t>
  </si>
  <si>
    <t>1681543715</t>
  </si>
  <si>
    <t>https://podminky.urs.cz/item/CS_URS_2024_01/722175002</t>
  </si>
  <si>
    <t>722175003</t>
  </si>
  <si>
    <t>Potrubí z plastových trubek z polypropylenu PP-RCT svařovaných polyfúzně D 25 x 3,5</t>
  </si>
  <si>
    <t>-190367319</t>
  </si>
  <si>
    <t>https://podminky.urs.cz/item/CS_URS_2024_01/722175003</t>
  </si>
  <si>
    <t>722175004</t>
  </si>
  <si>
    <t>Potrubí z plastových trubek z polypropylenu PP-RCT svařovaných polyfúzně D 32 x 4,4</t>
  </si>
  <si>
    <t>-529766446</t>
  </si>
  <si>
    <t>https://podminky.urs.cz/item/CS_URS_2024_01/722175004</t>
  </si>
  <si>
    <t>722175005</t>
  </si>
  <si>
    <t>Potrubí z plastových trubek z polypropylenu PP-RCT svařovaných polyfúzně D 40 x 5,5</t>
  </si>
  <si>
    <t>710255278</t>
  </si>
  <si>
    <t>https://podminky.urs.cz/item/CS_URS_2024_01/722175005</t>
  </si>
  <si>
    <t>722175006</t>
  </si>
  <si>
    <t>Potrubí z plastových trubek z polypropylenu PP-RCT svařovaných polyfúzně D 50 x 6,9</t>
  </si>
  <si>
    <t>1789948166</t>
  </si>
  <si>
    <t>https://podminky.urs.cz/item/CS_URS_2024_01/722175006</t>
  </si>
  <si>
    <t>722181212</t>
  </si>
  <si>
    <t>Ochrana potrubí termoizolačními trubicemi z pěnového polyetylenu PE přilepenými v příčných a podélných spojích, tloušťky izolace do 6 mm, vnitřního průměru izolace DN přes 22 do 32 mm</t>
  </si>
  <si>
    <t>1931077447</t>
  </si>
  <si>
    <t>https://podminky.urs.cz/item/CS_URS_2024_01/722181212</t>
  </si>
  <si>
    <t>722181231</t>
  </si>
  <si>
    <t>Ochrana potrubí termoizolačními trubicemi z pěnového polyetylenu PE přilepenými v příčných a podélných spojích, tloušťky izolace přes 9 do 13 mm, vnitřního průměru izolace DN do 22 mm</t>
  </si>
  <si>
    <t>-1771609546</t>
  </si>
  <si>
    <t>https://podminky.urs.cz/item/CS_URS_2024_01/722181231</t>
  </si>
  <si>
    <t>722181245</t>
  </si>
  <si>
    <t>Ochrana potrubí termoizolačními trubicemi z pěnového polyetylenu PE přilepenými v příčných a podélných spojích, tloušťky izolace přes 13 do 20 mm, vnitřního průměru izolace DN přes 89 do 110 mm</t>
  </si>
  <si>
    <t>-456648686</t>
  </si>
  <si>
    <t>https://podminky.urs.cz/item/CS_URS_2024_01/722181245</t>
  </si>
  <si>
    <t>722181252</t>
  </si>
  <si>
    <t>Ochrana potrubí termoizolačními trubicemi z pěnového polyetylenu PE přilepenými v příčných a podélných spojích, tloušťky izolace přes 20 do 25 mm, vnitřního průměru izolace DN přes 22 do 45 mm</t>
  </si>
  <si>
    <t>-2013066991</t>
  </si>
  <si>
    <t>https://podminky.urs.cz/item/CS_URS_2024_01/722181252</t>
  </si>
  <si>
    <t>722181812</t>
  </si>
  <si>
    <t>Demontáž ochrany potrubí plstěných pásů z trub, průměru do 50 mm</t>
  </si>
  <si>
    <t>347740610</t>
  </si>
  <si>
    <t>https://podminky.urs.cz/item/CS_URS_2024_01/722181812</t>
  </si>
  <si>
    <t>722181851</t>
  </si>
  <si>
    <t>Demontáž ochrany potrubí termoizolačních trubic z trub, průměru do 45 mm</t>
  </si>
  <si>
    <t>-294988125</t>
  </si>
  <si>
    <t>https://podminky.urs.cz/item/CS_URS_2024_01/722181851</t>
  </si>
  <si>
    <t>722182012</t>
  </si>
  <si>
    <t>Podpůrný žlab pro potrubí průměru D 25</t>
  </si>
  <si>
    <t>1914281623</t>
  </si>
  <si>
    <t>https://podminky.urs.cz/item/CS_URS_2024_01/722182012</t>
  </si>
  <si>
    <t>722182013</t>
  </si>
  <si>
    <t>Podpůrný žlab pro potrubí průměru D 32</t>
  </si>
  <si>
    <t>-771718785</t>
  </si>
  <si>
    <t>https://podminky.urs.cz/item/CS_URS_2024_01/722182013</t>
  </si>
  <si>
    <t>722182014</t>
  </si>
  <si>
    <t>Podpůrný žlab pro potrubí průměru D 40</t>
  </si>
  <si>
    <t>-813227210</t>
  </si>
  <si>
    <t>https://podminky.urs.cz/item/CS_URS_2024_01/722182014</t>
  </si>
  <si>
    <t>722190401</t>
  </si>
  <si>
    <t>Zřízení přípojek na potrubí vyvedení a upevnění výpustek do DN 25</t>
  </si>
  <si>
    <t>395633598</t>
  </si>
  <si>
    <t>https://podminky.urs.cz/item/CS_URS_2024_01/722190401</t>
  </si>
  <si>
    <t>722220111</t>
  </si>
  <si>
    <t>Armatury s jedním závitem nástěnky pro výtokový ventil G 1/2"</t>
  </si>
  <si>
    <t>-1234277609</t>
  </si>
  <si>
    <t>https://podminky.urs.cz/item/CS_URS_2024_01/722220111</t>
  </si>
  <si>
    <t>722220851</t>
  </si>
  <si>
    <t>Demontáž armatur závitových s jedním závitem do G 3/4</t>
  </si>
  <si>
    <t>1492788934</t>
  </si>
  <si>
    <t>https://podminky.urs.cz/item/CS_URS_2024_01/722220851</t>
  </si>
  <si>
    <t>722220861</t>
  </si>
  <si>
    <t>Demontáž armatur závitových se dvěma závity do G 3/4</t>
  </si>
  <si>
    <t>-184942452</t>
  </si>
  <si>
    <t>https://podminky.urs.cz/item/CS_URS_2024_01/722220861</t>
  </si>
  <si>
    <t>722220862</t>
  </si>
  <si>
    <t>Demontáž armatur závitových se dvěma závity přes 3/4 do G 5/4</t>
  </si>
  <si>
    <t>1514866813</t>
  </si>
  <si>
    <t>https://podminky.urs.cz/item/CS_URS_2024_01/722220862</t>
  </si>
  <si>
    <t>722224115</t>
  </si>
  <si>
    <t>Armatury s jedním závitem kohouty plnicí a vypouštěcí PN 10 G 1/2"</t>
  </si>
  <si>
    <t>-1317399125</t>
  </si>
  <si>
    <t>https://podminky.urs.cz/item/CS_URS_2024_01/722224115</t>
  </si>
  <si>
    <t>722224152</t>
  </si>
  <si>
    <t>Armatury s jedním závitem ventily kulové zahradní uzávěry PN 15 do 120° C G 1/2" - 3/4"</t>
  </si>
  <si>
    <t>1805196778</t>
  </si>
  <si>
    <t>https://podminky.urs.cz/item/CS_URS_2024_01/722224152</t>
  </si>
  <si>
    <t>722230102</t>
  </si>
  <si>
    <t>Armatury se dvěma závity ventily přímé G 3/4"</t>
  </si>
  <si>
    <t>-484169526</t>
  </si>
  <si>
    <t>https://podminky.urs.cz/item/CS_URS_2024_01/722230102</t>
  </si>
  <si>
    <t>722230103</t>
  </si>
  <si>
    <t>Armatury se dvěma závity ventily přímé G 1"</t>
  </si>
  <si>
    <t>645367659</t>
  </si>
  <si>
    <t>https://podminky.urs.cz/item/CS_URS_2024_01/722230103</t>
  </si>
  <si>
    <t>722230104</t>
  </si>
  <si>
    <t>Armatury se dvěma závity ventily přímé G 5/4"</t>
  </si>
  <si>
    <t>-2092442216</t>
  </si>
  <si>
    <t>https://podminky.urs.cz/item/CS_URS_2024_01/722230104</t>
  </si>
  <si>
    <t>722230105</t>
  </si>
  <si>
    <t>Armatury se dvěma závity ventily přímé G 6/4"</t>
  </si>
  <si>
    <t>-53090098</t>
  </si>
  <si>
    <t>https://podminky.urs.cz/item/CS_URS_2024_01/722230105</t>
  </si>
  <si>
    <t>722231072</t>
  </si>
  <si>
    <t>Armatury se dvěma závity ventily zpětné mosazné PN 10 do 110°C G 1/2"</t>
  </si>
  <si>
    <t>2102629997</t>
  </si>
  <si>
    <t>https://podminky.urs.cz/item/CS_URS_2024_01/722231072</t>
  </si>
  <si>
    <t>722231073</t>
  </si>
  <si>
    <t>Armatury se dvěma závity ventily zpětné mosazné PN 10 do 110°C G 3/4"</t>
  </si>
  <si>
    <t>-494912982</t>
  </si>
  <si>
    <t>https://podminky.urs.cz/item/CS_URS_2024_01/722231073</t>
  </si>
  <si>
    <t>722231075</t>
  </si>
  <si>
    <t>Armatury se dvěma závity ventily zpětné mosazné PN 10 do 110°C G 5/4"</t>
  </si>
  <si>
    <t>-257709820</t>
  </si>
  <si>
    <t>https://podminky.urs.cz/item/CS_URS_2024_01/722231075</t>
  </si>
  <si>
    <t>722231076</t>
  </si>
  <si>
    <t>Armatury se dvěma závity ventily zpětné mosazné PN 10 do 110°C G 6/4"</t>
  </si>
  <si>
    <t>-1422753022</t>
  </si>
  <si>
    <t>https://podminky.urs.cz/item/CS_URS_2024_01/722231076</t>
  </si>
  <si>
    <t>722231141</t>
  </si>
  <si>
    <t>Armatury se dvěma závity ventily pojistné rohové G 1/2"</t>
  </si>
  <si>
    <t>1367269203</t>
  </si>
  <si>
    <t>https://podminky.urs.cz/item/CS_URS_2024_01/722231141</t>
  </si>
  <si>
    <t>722231204</t>
  </si>
  <si>
    <t>Armatury se dvěma závity ventily redukční tlakové mosazné bez manometru PN 6 do 25 °C G 5/4"</t>
  </si>
  <si>
    <t>-919492664</t>
  </si>
  <si>
    <t>https://podminky.urs.cz/item/CS_URS_2024_01/722231204</t>
  </si>
  <si>
    <t>722232153</t>
  </si>
  <si>
    <t>Armatury se dvěma závity kulové kohouty PN 42 do 185 °C plnoprůtokové vnitřní závit těžká řada G 1/2"</t>
  </si>
  <si>
    <t>1380417971</t>
  </si>
  <si>
    <t>https://podminky.urs.cz/item/CS_URS_2024_01/722232153</t>
  </si>
  <si>
    <t>722232501</t>
  </si>
  <si>
    <t>Armatury se dvěma závity potrubní oddělovače vnější závit PN 10 do 65 °C G 1/2"</t>
  </si>
  <si>
    <t>1424103983</t>
  </si>
  <si>
    <t>https://podminky.urs.cz/item/CS_URS_2024_01/722232501</t>
  </si>
  <si>
    <t>722234263</t>
  </si>
  <si>
    <t>Armatury se dvěma závity filtry mosazný PN 20 do 80 °C G 1/2"</t>
  </si>
  <si>
    <t>1684525393</t>
  </si>
  <si>
    <t>https://podminky.urs.cz/item/CS_URS_2024_01/722234263</t>
  </si>
  <si>
    <t>722234264</t>
  </si>
  <si>
    <t>Armatury se dvěma závity filtry mosazný PN 20 do 80 °C G 3/4"</t>
  </si>
  <si>
    <t>-1697566130</t>
  </si>
  <si>
    <t>https://podminky.urs.cz/item/CS_URS_2024_01/722234264</t>
  </si>
  <si>
    <t>722234266</t>
  </si>
  <si>
    <t>Armatury se dvěma závity filtry mosazný PN 20 do 80 °C G 5/4"</t>
  </si>
  <si>
    <t>1309698263</t>
  </si>
  <si>
    <t>https://podminky.urs.cz/item/CS_URS_2024_01/722234266</t>
  </si>
  <si>
    <t>722234267</t>
  </si>
  <si>
    <t>Armatury se dvěma závity filtry mosazný PN 20 do 80 °C G 6/4"</t>
  </si>
  <si>
    <t>150682954</t>
  </si>
  <si>
    <t>https://podminky.urs.cz/item/CS_URS_2024_01/722234267</t>
  </si>
  <si>
    <t>722250133</t>
  </si>
  <si>
    <t>Požární příslušenství a armatury hydrantový systém s tvarově stálou hadicí celoplechový D 25 x 30 m</t>
  </si>
  <si>
    <t>soubor</t>
  </si>
  <si>
    <t>-738089347</t>
  </si>
  <si>
    <t>https://podminky.urs.cz/item/CS_URS_2024_01/722250133</t>
  </si>
  <si>
    <t>722260813</t>
  </si>
  <si>
    <t>Demontáž vodoměrů závitových G 1</t>
  </si>
  <si>
    <t>-1114758546</t>
  </si>
  <si>
    <t>https://podminky.urs.cz/item/CS_URS_2024_01/722260813</t>
  </si>
  <si>
    <t>722262211</t>
  </si>
  <si>
    <t>Vodoměry pro vodu do 40°C závitové horizontální jednovtokové suchoběžné G 1/2" x 80 mm Qn 1,5</t>
  </si>
  <si>
    <t>-507163783</t>
  </si>
  <si>
    <t>https://podminky.urs.cz/item/CS_URS_2024_01/722262211</t>
  </si>
  <si>
    <t>722263213</t>
  </si>
  <si>
    <t>Vodoměry pro vodu do 100°C závitové horizontální vícevtokové mokroběžné G 1"x 260 mm Qn 3,5</t>
  </si>
  <si>
    <t>302522486</t>
  </si>
  <si>
    <t>https://podminky.urs.cz/item/CS_URS_2024_01/722263213</t>
  </si>
  <si>
    <t>722270104</t>
  </si>
  <si>
    <t>Vodoměrové sestavy závitové G 6/4"</t>
  </si>
  <si>
    <t>1552002112</t>
  </si>
  <si>
    <t>https://podminky.urs.cz/item/CS_URS_2024_01/722270104</t>
  </si>
  <si>
    <t>722290226</t>
  </si>
  <si>
    <t>Zkoušky, proplach a desinfekce vodovodního potrubí zkoušky těsnosti vodovodního potrubí závitového do DN 50</t>
  </si>
  <si>
    <t>1139984961</t>
  </si>
  <si>
    <t>https://podminky.urs.cz/item/CS_URS_2024_01/722290226</t>
  </si>
  <si>
    <t>722290234</t>
  </si>
  <si>
    <t>Zkoušky, proplach a desinfekce vodovodního potrubí proplach a desinfekce vodovodního potrubí do DN 80</t>
  </si>
  <si>
    <t>131753739</t>
  </si>
  <si>
    <t>https://podminky.urs.cz/item/CS_URS_2024_01/722290234</t>
  </si>
  <si>
    <t>72299001x</t>
  </si>
  <si>
    <t>Ostatní přepojovací práce na vnitřním vodovodu</t>
  </si>
  <si>
    <t>649570120</t>
  </si>
  <si>
    <t>72299002x</t>
  </si>
  <si>
    <t>Ostatní zednické přípomoce na vnitřním vodovodu (3% z ceny vnitřního vodovodu)</t>
  </si>
  <si>
    <t>-870175403</t>
  </si>
  <si>
    <t>72299003x</t>
  </si>
  <si>
    <t>864717348</t>
  </si>
  <si>
    <t>72299004x</t>
  </si>
  <si>
    <t>Štítky s popisem větví a sekcí u jednotlivých uzávěrů (dle požadavků a standardů investora) - včetně označení směru proudění vody, barvy šipek, popis stoupaček..</t>
  </si>
  <si>
    <t>727634600</t>
  </si>
  <si>
    <t>72299006x</t>
  </si>
  <si>
    <t>Vyvažovací /regulační) ventil pro teplou vodu DN20, vnější závit, s vypouštěním, včetně izolačního pouzdra</t>
  </si>
  <si>
    <t>-58323121</t>
  </si>
  <si>
    <t>72299010x</t>
  </si>
  <si>
    <t>Tlaková expanzní nádoba na pitnou vodu DD 8/10 včetně armatury flowjet</t>
  </si>
  <si>
    <t>-1999618516</t>
  </si>
  <si>
    <t>998722101</t>
  </si>
  <si>
    <t>Přesun hmot pro vnitřní vodovod stanovený z hmotnosti přesunovaného materiálu vodorovná dopravní vzdálenost do 50 m základní v objektech výšky do 6 m</t>
  </si>
  <si>
    <t>-492870490</t>
  </si>
  <si>
    <t>https://podminky.urs.cz/item/CS_URS_2024_01/998722101</t>
  </si>
  <si>
    <t>725</t>
  </si>
  <si>
    <t>Zdravotechnika - zařizovací předměty</t>
  </si>
  <si>
    <t>725110814</t>
  </si>
  <si>
    <t>Demontáž klozetů kombi</t>
  </si>
  <si>
    <t>-536057953</t>
  </si>
  <si>
    <t>https://podminky.urs.cz/item/CS_URS_2024_01/725110814</t>
  </si>
  <si>
    <t>725112022</t>
  </si>
  <si>
    <t>Zařízení záchodů klozety keramické závěsné na nosné stěny s hlubokým splachováním odpad vodorovný</t>
  </si>
  <si>
    <t>15578708</t>
  </si>
  <si>
    <t>https://podminky.urs.cz/item/CS_URS_2024_01/725112022</t>
  </si>
  <si>
    <t>725119125</t>
  </si>
  <si>
    <t>Zařízení záchodů montáž klozetových mís závěsných na nosné stěny</t>
  </si>
  <si>
    <t>659523</t>
  </si>
  <si>
    <t>https://podminky.urs.cz/item/CS_URS_2024_01/725119125</t>
  </si>
  <si>
    <t>64236051</t>
  </si>
  <si>
    <t>klozet keramický bílý závěsný hluboké splachování pro handicapované</t>
  </si>
  <si>
    <t>-312248743</t>
  </si>
  <si>
    <t>64236001x</t>
  </si>
  <si>
    <t>Dálkové pneumatické ovládání pro WC</t>
  </si>
  <si>
    <t>2076853502</t>
  </si>
  <si>
    <t>725122813</t>
  </si>
  <si>
    <t>Demontáž pisoárů s nádrží a 1 záchodkem</t>
  </si>
  <si>
    <t>-640564196</t>
  </si>
  <si>
    <t>https://podminky.urs.cz/item/CS_URS_2024_01/725122813</t>
  </si>
  <si>
    <t>725210821</t>
  </si>
  <si>
    <t>Demontáž umyvadel bez výtokových armatur umyvadel</t>
  </si>
  <si>
    <t>1060057038</t>
  </si>
  <si>
    <t>https://podminky.urs.cz/item/CS_URS_2024_01/725210821</t>
  </si>
  <si>
    <t>725211616</t>
  </si>
  <si>
    <t>Umyvadla keramická bílá bez výtokových armatur připevněná na stěnu šrouby s krytem na sifon (polosloupem), šířka umyvadla 550 mm</t>
  </si>
  <si>
    <t>1624819487</t>
  </si>
  <si>
    <t>https://podminky.urs.cz/item/CS_URS_2024_01/725211616</t>
  </si>
  <si>
    <t>725211681</t>
  </si>
  <si>
    <t>Umyvadla keramická bílá bez výtokových armatur připevněná na stěnu šrouby zdravotní, šířka umyvadla 640 mm</t>
  </si>
  <si>
    <t>-1382133706</t>
  </si>
  <si>
    <t>https://podminky.urs.cz/item/CS_URS_2024_01/725211681</t>
  </si>
  <si>
    <t>725240811</t>
  </si>
  <si>
    <t>Demontáž sprchových kabin a vaniček bez výtokových armatur kabin</t>
  </si>
  <si>
    <t>158919303</t>
  </si>
  <si>
    <t>https://podminky.urs.cz/item/CS_URS_2024_01/725240811</t>
  </si>
  <si>
    <t>725244312</t>
  </si>
  <si>
    <t>Sprchové dveře a zástěny zástěny sprchové do niky rámové se skleněnou výplní tl. 4 a 5 mm dveře posuvné jednodílné, na vaničku šířky 1000 mm</t>
  </si>
  <si>
    <t>-277561711</t>
  </si>
  <si>
    <t>https://podminky.urs.cz/item/CS_URS_2024_01/725244312</t>
  </si>
  <si>
    <t>72529001x</t>
  </si>
  <si>
    <t>Sklopné nerezové zrcadlo na, toalety pro tělesně postižené, montáž na stěnu pomocí, montážní lišty, rozměr zrcadla 400 x 600 mm</t>
  </si>
  <si>
    <t>-1574707736</t>
  </si>
  <si>
    <t>725291652</t>
  </si>
  <si>
    <t>Montáž doplňků zařízení koupelen a záchodů dávkovače tekutého mýdla</t>
  </si>
  <si>
    <t>391494215</t>
  </si>
  <si>
    <t>https://podminky.urs.cz/item/CS_URS_2024_01/725291652</t>
  </si>
  <si>
    <t>55431098</t>
  </si>
  <si>
    <t>dávkovač tekutého mýdla bílý 0,8L</t>
  </si>
  <si>
    <t>-1334383306</t>
  </si>
  <si>
    <t>725291653</t>
  </si>
  <si>
    <t>Montáž doplňků zařízení koupelen a záchodů zásobníku toaletních papírů</t>
  </si>
  <si>
    <t>-451955328</t>
  </si>
  <si>
    <t>https://podminky.urs.cz/item/CS_URS_2024_01/725291653</t>
  </si>
  <si>
    <t>55431092</t>
  </si>
  <si>
    <t>zásobník toaletních papírů komaxit bílý D 310mm</t>
  </si>
  <si>
    <t>-1117001678</t>
  </si>
  <si>
    <t>725291654</t>
  </si>
  <si>
    <t>Montáž doplňků zařízení koupelen a záchodů zásobníku papírových ručníků</t>
  </si>
  <si>
    <t>-914342320</t>
  </si>
  <si>
    <t>https://podminky.urs.cz/item/CS_URS_2024_01/725291654</t>
  </si>
  <si>
    <t>55431086</t>
  </si>
  <si>
    <t>zásobník papírových ručníků skládaných komaxit bílý</t>
  </si>
  <si>
    <t>1892784449</t>
  </si>
  <si>
    <t>725291664</t>
  </si>
  <si>
    <t>Montáž doplňků zařízení koupelen a záchodů štětky závěsné</t>
  </si>
  <si>
    <t>555742358</t>
  </si>
  <si>
    <t>https://podminky.urs.cz/item/CS_URS_2024_01/725291664</t>
  </si>
  <si>
    <t>55779012</t>
  </si>
  <si>
    <t>štětka na WC závěsná nebo na podlahu kartáč nylon nerezové záchytné pouzdro lesk</t>
  </si>
  <si>
    <t>-670041301</t>
  </si>
  <si>
    <t>725291666</t>
  </si>
  <si>
    <t>Montáž doplňků zařízení koupelen a záchodů háčku</t>
  </si>
  <si>
    <t>-672772250</t>
  </si>
  <si>
    <t>https://podminky.urs.cz/item/CS_URS_2024_01/725291666</t>
  </si>
  <si>
    <t>55441011</t>
  </si>
  <si>
    <t>háček koupelnový</t>
  </si>
  <si>
    <t>1022599883</t>
  </si>
  <si>
    <t>725310821</t>
  </si>
  <si>
    <t>Demontáž dřezů jednodílných bez výtokových armatur na konzolách</t>
  </si>
  <si>
    <t>-980375540</t>
  </si>
  <si>
    <t>https://podminky.urs.cz/item/CS_URS_2024_01/725310821</t>
  </si>
  <si>
    <t>725311121</t>
  </si>
  <si>
    <t>Dřezy bez výtokových armatur jednoduché se zápachovou uzávěrkou nerezové s odkapávací plochou 560x480 mm a miskou</t>
  </si>
  <si>
    <t>-502179004</t>
  </si>
  <si>
    <t>https://podminky.urs.cz/item/CS_URS_2024_01/725311121</t>
  </si>
  <si>
    <t>725330820</t>
  </si>
  <si>
    <t>Demontáž výlevek bez výtokových armatur a bez nádrže a splachovacího potrubí diturvitových</t>
  </si>
  <si>
    <t>-80635638</t>
  </si>
  <si>
    <t>https://podminky.urs.cz/item/CS_URS_2024_01/725330820</t>
  </si>
  <si>
    <t>725339111</t>
  </si>
  <si>
    <t>Výlevky montáž výlevky</t>
  </si>
  <si>
    <t>1431021497</t>
  </si>
  <si>
    <t>https://podminky.urs.cz/item/CS_URS_2024_01/725339111</t>
  </si>
  <si>
    <t>72533001x</t>
  </si>
  <si>
    <t>Výlevka keramická závěsná  s odpadem DN100 + závěsný modul pro zazdění</t>
  </si>
  <si>
    <t>2105099107</t>
  </si>
  <si>
    <t>725530823</t>
  </si>
  <si>
    <t>Demontáž elektrických zásobníkových ohřívačů vody tlakových od 50 do 200 l</t>
  </si>
  <si>
    <t>1216743063</t>
  </si>
  <si>
    <t>https://podminky.urs.cz/item/CS_URS_2024_01/725530823</t>
  </si>
  <si>
    <t>725813111</t>
  </si>
  <si>
    <t>Ventily rohové bez připojovací trubičky nebo flexi hadičky G 1/2"</t>
  </si>
  <si>
    <t>-42885144</t>
  </si>
  <si>
    <t>https://podminky.urs.cz/item/CS_URS_2024_01/725813111</t>
  </si>
  <si>
    <t>725813112</t>
  </si>
  <si>
    <t>Ventily rohové bez připojovací trubičky nebo flexi hadičky pračkové G 3/4"</t>
  </si>
  <si>
    <t>1623526722</t>
  </si>
  <si>
    <t>https://podminky.urs.cz/item/CS_URS_2024_01/725813112</t>
  </si>
  <si>
    <t>725820801</t>
  </si>
  <si>
    <t>Demontáž baterií nástěnných do G 3/4</t>
  </si>
  <si>
    <t>-1773718467</t>
  </si>
  <si>
    <t>https://podminky.urs.cz/item/CS_URS_2024_01/725820801</t>
  </si>
  <si>
    <t>725821312</t>
  </si>
  <si>
    <t>Baterie dřezové nástěnné pákové s otáčivým kulatým ústím a délkou ramínka 300 mm</t>
  </si>
  <si>
    <t>2084976559</t>
  </si>
  <si>
    <t>https://podminky.urs.cz/item/CS_URS_2024_01/725821312</t>
  </si>
  <si>
    <t>725821325</t>
  </si>
  <si>
    <t>Baterie dřezové stojánkové pákové s otáčivým ústím a délkou ramínka 220 mm</t>
  </si>
  <si>
    <t>29586807</t>
  </si>
  <si>
    <t>https://podminky.urs.cz/item/CS_URS_2024_01/725821325</t>
  </si>
  <si>
    <t>725822611</t>
  </si>
  <si>
    <t>Baterie umyvadlové stojánkové pákové bez výpusti</t>
  </si>
  <si>
    <t>-1661886730</t>
  </si>
  <si>
    <t>https://podminky.urs.cz/item/CS_URS_2024_01/725822611</t>
  </si>
  <si>
    <t>725841332</t>
  </si>
  <si>
    <t>Baterie sprchové podomítkové (zápustné) s přepínačem a pohyblivým držákem</t>
  </si>
  <si>
    <t>924210871</t>
  </si>
  <si>
    <t>https://podminky.urs.cz/item/CS_URS_2024_01/725841332</t>
  </si>
  <si>
    <t>725849411</t>
  </si>
  <si>
    <t>Baterie sprchové montáž nástěnných baterií s nastavitelnou výškou sprchy</t>
  </si>
  <si>
    <t>-752698507</t>
  </si>
  <si>
    <t>https://podminky.urs.cz/item/CS_URS_2024_01/725849411</t>
  </si>
  <si>
    <t>725850800</t>
  </si>
  <si>
    <t>Demontáž odpadních ventilů všech připojovacích dimenzí</t>
  </si>
  <si>
    <t>-1258350139</t>
  </si>
  <si>
    <t>https://podminky.urs.cz/item/CS_URS_2024_01/725850800</t>
  </si>
  <si>
    <t>725851305</t>
  </si>
  <si>
    <t>Ventily odpadní pro zařizovací předměty dřezové bez přepadu G 6/4"</t>
  </si>
  <si>
    <t>741972817</t>
  </si>
  <si>
    <t>https://podminky.urs.cz/item/CS_URS_2024_01/725851305</t>
  </si>
  <si>
    <t>725851325</t>
  </si>
  <si>
    <t>Ventily odpadní pro zařizovací předměty umyvadlové bez přepadu G 5/4"</t>
  </si>
  <si>
    <t>1443141475</t>
  </si>
  <si>
    <t>https://podminky.urs.cz/item/CS_URS_2024_01/725851325</t>
  </si>
  <si>
    <t>725860811</t>
  </si>
  <si>
    <t>Demontáž zápachových uzávěrek pro zařizovací předměty jednoduchých</t>
  </si>
  <si>
    <t>-876055112</t>
  </si>
  <si>
    <t>https://podminky.urs.cz/item/CS_URS_2024_01/725860811</t>
  </si>
  <si>
    <t>725861102</t>
  </si>
  <si>
    <t>Zápachové uzávěrky zařizovacích předmětů pro umyvadla DN 40</t>
  </si>
  <si>
    <t>636578773</t>
  </si>
  <si>
    <t>https://podminky.urs.cz/item/CS_URS_2024_01/725861102</t>
  </si>
  <si>
    <t>725861312</t>
  </si>
  <si>
    <t>Zápachové uzávěrky zařizovacích předmětů pro umyvadla podomítkové DN 40/50</t>
  </si>
  <si>
    <t>-1932849570</t>
  </si>
  <si>
    <t>https://podminky.urs.cz/item/CS_URS_2024_01/725861312</t>
  </si>
  <si>
    <t>725862103</t>
  </si>
  <si>
    <t>Zápachové uzávěrky zařizovacích předmětů pro dřezy DN 40/50</t>
  </si>
  <si>
    <t>-903521903</t>
  </si>
  <si>
    <t>https://podminky.urs.cz/item/CS_URS_2024_01/725862103</t>
  </si>
  <si>
    <t>725980123</t>
  </si>
  <si>
    <t>Dvířka 30/30</t>
  </si>
  <si>
    <t>-2073184180</t>
  </si>
  <si>
    <t>https://podminky.urs.cz/item/CS_URS_2024_01/725980123</t>
  </si>
  <si>
    <t>998725101</t>
  </si>
  <si>
    <t>Přesun hmot pro zařizovací předměty stanovený z hmotnosti přesunovaného materiálu vodorovná dopravní vzdálenost do 50 m základní v objektech výšky do 6 m</t>
  </si>
  <si>
    <t>-1103932803</t>
  </si>
  <si>
    <t>https://podminky.urs.cz/item/CS_URS_2024_01/998725101</t>
  </si>
  <si>
    <t>726</t>
  </si>
  <si>
    <t>Zdravotechnika - předstěnové instalace</t>
  </si>
  <si>
    <t>726111031</t>
  </si>
  <si>
    <t>Předstěnové instalační systémy pro zazdění do masivních zděných konstrukcí pro závěsné klozety ovládání zepředu, stavební výška 1080 mm</t>
  </si>
  <si>
    <t>-700076863</t>
  </si>
  <si>
    <t>https://podminky.urs.cz/item/CS_URS_2024_01/726111031</t>
  </si>
  <si>
    <t>726131043</t>
  </si>
  <si>
    <t>Předstěnové instalační systémy do lehkých stěn s kovovou konstrukcí pro závěsné klozety ovládání zepředu, stavební výšky 1120 mm pro tělesně postižené</t>
  </si>
  <si>
    <t>-1036397418</t>
  </si>
  <si>
    <t>https://podminky.urs.cz/item/CS_URS_2024_01/726131043</t>
  </si>
  <si>
    <t>726191001</t>
  </si>
  <si>
    <t>Ostatní příslušenství instalačních systémů zvukoizolační souprava pro WC a bidet</t>
  </si>
  <si>
    <t>-567409276</t>
  </si>
  <si>
    <t>https://podminky.urs.cz/item/CS_URS_2024_01/726191001</t>
  </si>
  <si>
    <t>726191002</t>
  </si>
  <si>
    <t>Ostatní příslušenství instalačních systémů souprava pro předstěnovou montáž</t>
  </si>
  <si>
    <t>357620507</t>
  </si>
  <si>
    <t>https://podminky.urs.cz/item/CS_URS_2024_01/726191002</t>
  </si>
  <si>
    <t>998726111</t>
  </si>
  <si>
    <t>Přesun hmot pro instalační prefabrikáty stanovený z hmotnosti přesunovaného materiálu vodorovná dopravní vzdálenost do 50 m základní v objektech výšky do 6 m</t>
  </si>
  <si>
    <t>-1485721251</t>
  </si>
  <si>
    <t>https://podminky.urs.cz/item/CS_URS_2024_01/998726111</t>
  </si>
  <si>
    <t>727</t>
  </si>
  <si>
    <t>Zdravotechnika - požární ochrana</t>
  </si>
  <si>
    <t>727222002</t>
  </si>
  <si>
    <t>Protipožární ochranné manžety plastového potrubí prostup stěnou tloušťky 100 mm požární odolnost EI 90 D 40</t>
  </si>
  <si>
    <t>-1183369887</t>
  </si>
  <si>
    <t>https://podminky.urs.cz/item/CS_URS_2024_01/727222002</t>
  </si>
  <si>
    <t>727222003</t>
  </si>
  <si>
    <t>Protipožární ochranné manžety plastového potrubí prostup stěnou tloušťky 100 mm požární odolnost EI 90 D 50</t>
  </si>
  <si>
    <t>-19615890</t>
  </si>
  <si>
    <t>https://podminky.urs.cz/item/CS_URS_2024_01/727222003</t>
  </si>
  <si>
    <t>727222005</t>
  </si>
  <si>
    <t>Protipožární ochranné manžety plastového potrubí prostup stěnou tloušťky 100 mm požární odolnost EI 90 D 75</t>
  </si>
  <si>
    <t>-1138344303</t>
  </si>
  <si>
    <t>https://podminky.urs.cz/item/CS_URS_2024_01/727222005</t>
  </si>
  <si>
    <t>727222007</t>
  </si>
  <si>
    <t>Protipožární ochranné manžety plastového potrubí prostup stěnou tloušťky 100 mm požární odolnost EI 90 D 110</t>
  </si>
  <si>
    <t>-1502489847</t>
  </si>
  <si>
    <t>https://podminky.urs.cz/item/CS_URS_2024_01/727222007</t>
  </si>
  <si>
    <t>732</t>
  </si>
  <si>
    <t>Ústřední vytápění - strojovny</t>
  </si>
  <si>
    <t>732421212.GRS</t>
  </si>
  <si>
    <t>Čerpadlo teplovodní mokroběžné závitové cirkulační 25-40N DN 25 výtlak do 4,0 m průtok 2,20 m3/h pro TUV</t>
  </si>
  <si>
    <t>926919880</t>
  </si>
  <si>
    <t>2 - ZTI - hlavní objekt - 2.NP</t>
  </si>
  <si>
    <t>179143103</t>
  </si>
  <si>
    <t>351595359</t>
  </si>
  <si>
    <t>-1898918909</t>
  </si>
  <si>
    <t>"odvoz 16 km"  16*0,374</t>
  </si>
  <si>
    <t>-894989864</t>
  </si>
  <si>
    <t>721239114</t>
  </si>
  <si>
    <t>Střešní vtoky (vpusti) montáž střešních vtoků ostatních typů se svislým odtokem do DN 160</t>
  </si>
  <si>
    <t>-785090679</t>
  </si>
  <si>
    <t>https://podminky.urs.cz/item/CS_URS_2024_01/721239114</t>
  </si>
  <si>
    <t>56231112</t>
  </si>
  <si>
    <t>vtok střešní svislý pro PVC-P hydroizolaci plochých střech s vyhříváním DN 75, DN 110, DN 125, DN 160</t>
  </si>
  <si>
    <t>-289530728</t>
  </si>
  <si>
    <t>721273153</t>
  </si>
  <si>
    <t>Ventilační hlavice z polypropylenu (PP) DN 110</t>
  </si>
  <si>
    <t>1813620706</t>
  </si>
  <si>
    <t>https://podminky.urs.cz/item/CS_URS_2024_01/721273153</t>
  </si>
  <si>
    <t>72218001x</t>
  </si>
  <si>
    <t>Izolace potrubí DN50 (pouzdro tl. 20 mm) dl. 2 m + elektrický topný kabel včetně připojení (kondenzátní potrubí nad střechou)</t>
  </si>
  <si>
    <t>-1026243337</t>
  </si>
  <si>
    <t>1878437129</t>
  </si>
  <si>
    <t>-402033007</t>
  </si>
  <si>
    <t>-243258923</t>
  </si>
  <si>
    <t>1040397101</t>
  </si>
  <si>
    <t>-228918846</t>
  </si>
  <si>
    <t>1430066567</t>
  </si>
  <si>
    <t>1303748020</t>
  </si>
  <si>
    <t>1621080385</t>
  </si>
  <si>
    <t>-1297203536</t>
  </si>
  <si>
    <t>812841985</t>
  </si>
  <si>
    <t>84030284</t>
  </si>
  <si>
    <t>01c - SO 01.03  Elektroinstalace</t>
  </si>
  <si>
    <t>C21M - ELEKTROMONTÁŽE</t>
  </si>
  <si>
    <t>C46M - ZEMNÍ PRÁCE</t>
  </si>
  <si>
    <t>D1 - ROZVADĚČ RS1</t>
  </si>
  <si>
    <t>D2 - ROZVADĚČ RS2</t>
  </si>
  <si>
    <t>D3 - ROZVADĚČ RTČ</t>
  </si>
  <si>
    <t>D4 - MATERIÁLY SILNOPROUD</t>
  </si>
  <si>
    <t>D5 - MATERIÁLY BLESKOSVOD</t>
  </si>
  <si>
    <t>D6 - PRÁCE V HZS</t>
  </si>
  <si>
    <t>D7 - VEDLEJŠÍ ROZPOČTOVÉ NÁKLADY</t>
  </si>
  <si>
    <t>VC 7/32 - ROZVADĚČ RE</t>
  </si>
  <si>
    <t>C21M</t>
  </si>
  <si>
    <t>ELEKTROMONTÁŽE</t>
  </si>
  <si>
    <t>210000000</t>
  </si>
  <si>
    <t>demontáže</t>
  </si>
  <si>
    <t>h</t>
  </si>
  <si>
    <t>711868781</t>
  </si>
  <si>
    <t>210000001</t>
  </si>
  <si>
    <t>elektromontáže</t>
  </si>
  <si>
    <t>2085088879</t>
  </si>
  <si>
    <t>210000002</t>
  </si>
  <si>
    <t>Podíl přidružených výkonů z C21M a navázaného materiálu</t>
  </si>
  <si>
    <t>%</t>
  </si>
  <si>
    <t>-1204590623</t>
  </si>
  <si>
    <t>210000003</t>
  </si>
  <si>
    <t>Provoz investora z C21M a navázaného materiálu</t>
  </si>
  <si>
    <t>910155435</t>
  </si>
  <si>
    <t>C46M</t>
  </si>
  <si>
    <t>ZEMNÍ PRÁCE</t>
  </si>
  <si>
    <t>000258</t>
  </si>
  <si>
    <t>kompl. výkop š. 35cm do hl. 70cm v trénu vč.záhozu a úpr. terénu</t>
  </si>
  <si>
    <t>1987701137</t>
  </si>
  <si>
    <t>000633</t>
  </si>
  <si>
    <t>kompl. výkop š. 50cm do hl. 120cm pod komunikací vč. konečné povrchové úpravy (tj. zaasfaltování výkopu)</t>
  </si>
  <si>
    <t>756574025</t>
  </si>
  <si>
    <t>000812</t>
  </si>
  <si>
    <t>odvoz zeminy do 1 km</t>
  </si>
  <si>
    <t>-1788134322</t>
  </si>
  <si>
    <t>Podíl přidružených výkonů z C46M</t>
  </si>
  <si>
    <t>-1078339473</t>
  </si>
  <si>
    <t>-2948197</t>
  </si>
  <si>
    <t>D1</t>
  </si>
  <si>
    <t>ROZVADĚČ RS1</t>
  </si>
  <si>
    <t>A-0185-0</t>
  </si>
  <si>
    <t>oceloplechová skříň pod omítku 1000x2000x250mm, IP40/20</t>
  </si>
  <si>
    <t>ks</t>
  </si>
  <si>
    <t>-1574619170</t>
  </si>
  <si>
    <t>B-1521-1</t>
  </si>
  <si>
    <t>připojení jednožil. vodiče do 200A</t>
  </si>
  <si>
    <t>1349668425</t>
  </si>
  <si>
    <t>B-1551-1</t>
  </si>
  <si>
    <t>přípojnice Cu 30x10 mm 2m</t>
  </si>
  <si>
    <t>1754746590</t>
  </si>
  <si>
    <t>B-1600-1</t>
  </si>
  <si>
    <t>universální nosič sbernic</t>
  </si>
  <si>
    <t>919056342</t>
  </si>
  <si>
    <t>B-9000-1</t>
  </si>
  <si>
    <t>propojení pomocných obvodů</t>
  </si>
  <si>
    <t>1241350402</t>
  </si>
  <si>
    <t>B-9010-1</t>
  </si>
  <si>
    <t>technologicky složité zapojení</t>
  </si>
  <si>
    <t>-308100800</t>
  </si>
  <si>
    <t>B-9030-1</t>
  </si>
  <si>
    <t>drobný spojovací materiál</t>
  </si>
  <si>
    <t>-1167633498</t>
  </si>
  <si>
    <t>C-0119-1</t>
  </si>
  <si>
    <t>výkonový vypínač 3x630A</t>
  </si>
  <si>
    <t>607522144</t>
  </si>
  <si>
    <t>E-0001-1</t>
  </si>
  <si>
    <t>jistič B6/1</t>
  </si>
  <si>
    <t>1457964340</t>
  </si>
  <si>
    <t>E-0002-1</t>
  </si>
  <si>
    <t>jistič B10/1</t>
  </si>
  <si>
    <t>-1920968373</t>
  </si>
  <si>
    <t>E-0003-1</t>
  </si>
  <si>
    <t>jistič B16/1</t>
  </si>
  <si>
    <t>402799344</t>
  </si>
  <si>
    <t>E-0003-1.1</t>
  </si>
  <si>
    <t>jistič C16/1</t>
  </si>
  <si>
    <t>859254173</t>
  </si>
  <si>
    <t>E-0021-1</t>
  </si>
  <si>
    <t>jistič B10/3</t>
  </si>
  <si>
    <t>732459544</t>
  </si>
  <si>
    <t>E-0022-1</t>
  </si>
  <si>
    <t>jistič B16/3</t>
  </si>
  <si>
    <t>-1961070844</t>
  </si>
  <si>
    <t>E-0025-1</t>
  </si>
  <si>
    <t>jistič B32/3</t>
  </si>
  <si>
    <t>-323227114</t>
  </si>
  <si>
    <t>E-0026-1</t>
  </si>
  <si>
    <t>jistič B40/3</t>
  </si>
  <si>
    <t>-629400566</t>
  </si>
  <si>
    <t>E-0028-1</t>
  </si>
  <si>
    <t>jistič B63/3</t>
  </si>
  <si>
    <t>-1037352780</t>
  </si>
  <si>
    <t>E-0031-1</t>
  </si>
  <si>
    <t>jistič B100/3</t>
  </si>
  <si>
    <t>-743636417</t>
  </si>
  <si>
    <t>E-0068-1</t>
  </si>
  <si>
    <t>proudový chránič 25/4/0,03</t>
  </si>
  <si>
    <t>-716151949</t>
  </si>
  <si>
    <t>E-0070-1</t>
  </si>
  <si>
    <t>proudový chránič 63/4/0,03</t>
  </si>
  <si>
    <t>-321139414</t>
  </si>
  <si>
    <t>E-0076-1</t>
  </si>
  <si>
    <t>proudový chránič s jističem 10/1N/0,03</t>
  </si>
  <si>
    <t>1884831971</t>
  </si>
  <si>
    <t>E-0084-1</t>
  </si>
  <si>
    <t>svodič přepětí 3+0 typ1+2</t>
  </si>
  <si>
    <t>936145292</t>
  </si>
  <si>
    <t>E-0155-1</t>
  </si>
  <si>
    <t>jistič 3x200A</t>
  </si>
  <si>
    <t>-7538257</t>
  </si>
  <si>
    <t>E-0156-1</t>
  </si>
  <si>
    <t>jistič 3x315A</t>
  </si>
  <si>
    <t>-1582883041</t>
  </si>
  <si>
    <t>F-0200-1</t>
  </si>
  <si>
    <t>stykač 230V/3x25A</t>
  </si>
  <si>
    <t>1616493795</t>
  </si>
  <si>
    <t>H-0921-1</t>
  </si>
  <si>
    <t>relé instalační</t>
  </si>
  <si>
    <t>859523353</t>
  </si>
  <si>
    <t>M-0361-1</t>
  </si>
  <si>
    <t>spínací hodiny digitální týdenní</t>
  </si>
  <si>
    <t>89467147</t>
  </si>
  <si>
    <t>M-0365-1</t>
  </si>
  <si>
    <t>Digi astro spínací hodiny na DIN</t>
  </si>
  <si>
    <t>-637481261</t>
  </si>
  <si>
    <t>O-0662-1</t>
  </si>
  <si>
    <t>pojistkový odpínač 3x 250A</t>
  </si>
  <si>
    <t>758453508</t>
  </si>
  <si>
    <t>O-0663-1</t>
  </si>
  <si>
    <t>pojistka nožová 200A</t>
  </si>
  <si>
    <t>2129831028</t>
  </si>
  <si>
    <t>S-0102-1</t>
  </si>
  <si>
    <t>svorkovnice N- 15p modrá</t>
  </si>
  <si>
    <t>858530939</t>
  </si>
  <si>
    <t>S-0103-1</t>
  </si>
  <si>
    <t>svorkovnice PE- 15p zelená</t>
  </si>
  <si>
    <t>1039312850</t>
  </si>
  <si>
    <t>D2</t>
  </si>
  <si>
    <t>ROZVADĚČ RS2</t>
  </si>
  <si>
    <t>A-0120-0</t>
  </si>
  <si>
    <t>oceloplechová skříň pod omítku 800x1400x250 mm, IP40/20</t>
  </si>
  <si>
    <t>1533966700</t>
  </si>
  <si>
    <t>B-1550-1</t>
  </si>
  <si>
    <t>přípojnice Cu 20x5 mm 1m</t>
  </si>
  <si>
    <t>-1163568540</t>
  </si>
  <si>
    <t>-1459184887</t>
  </si>
  <si>
    <t>983891786</t>
  </si>
  <si>
    <t>-1842523197</t>
  </si>
  <si>
    <t>1521442372</t>
  </si>
  <si>
    <t>C-0116-1</t>
  </si>
  <si>
    <t>vypinač 3x160A</t>
  </si>
  <si>
    <t>-900532557</t>
  </si>
  <si>
    <t>E-0001-1.1</t>
  </si>
  <si>
    <t>jistič PL6-B6/1</t>
  </si>
  <si>
    <t>-1425875891</t>
  </si>
  <si>
    <t>704128782</t>
  </si>
  <si>
    <t>561280521</t>
  </si>
  <si>
    <t>-425226860</t>
  </si>
  <si>
    <t>1464340628</t>
  </si>
  <si>
    <t>34854994</t>
  </si>
  <si>
    <t>-568278246</t>
  </si>
  <si>
    <t>H-0920-1</t>
  </si>
  <si>
    <t>relé paměťové</t>
  </si>
  <si>
    <t>-1279791014</t>
  </si>
  <si>
    <t>-1089371571</t>
  </si>
  <si>
    <t>1542320616</t>
  </si>
  <si>
    <t>D3</t>
  </si>
  <si>
    <t>ROZVADĚČ RTČ</t>
  </si>
  <si>
    <t>A-0103-0</t>
  </si>
  <si>
    <t>plastová rozvodnice pod omítku 42 modulů</t>
  </si>
  <si>
    <t>-1353832460</t>
  </si>
  <si>
    <t>B-1511-1</t>
  </si>
  <si>
    <t>připojení jednožil. vodiče do 100A</t>
  </si>
  <si>
    <t>262406323</t>
  </si>
  <si>
    <t>-558163287</t>
  </si>
  <si>
    <t>457277446</t>
  </si>
  <si>
    <t>-83362066</t>
  </si>
  <si>
    <t>C-0102-1</t>
  </si>
  <si>
    <t>vypinač 63/3</t>
  </si>
  <si>
    <t>-914989293</t>
  </si>
  <si>
    <t>E-0022-1.1</t>
  </si>
  <si>
    <t>jistič C16/3</t>
  </si>
  <si>
    <t>619050078</t>
  </si>
  <si>
    <t>2120789387</t>
  </si>
  <si>
    <t>1193899241</t>
  </si>
  <si>
    <t>1695096560</t>
  </si>
  <si>
    <t>1279533074</t>
  </si>
  <si>
    <t>D4</t>
  </si>
  <si>
    <t>MATERIÁLY SILNOPROUD</t>
  </si>
  <si>
    <t>00052</t>
  </si>
  <si>
    <t>krabice instalační pod omítku o 125 mm</t>
  </si>
  <si>
    <t>-1423696311</t>
  </si>
  <si>
    <t>00060</t>
  </si>
  <si>
    <t>krabice instalační pod omítku o 68 mm</t>
  </si>
  <si>
    <t>752474024</t>
  </si>
  <si>
    <t>00062</t>
  </si>
  <si>
    <t>krabice odbočná pod omítku s víčkem o 68 mm</t>
  </si>
  <si>
    <t>-740437866</t>
  </si>
  <si>
    <t>00138</t>
  </si>
  <si>
    <t>kabel s Al jádrem 4x70mm2</t>
  </si>
  <si>
    <t>-1838459156</t>
  </si>
  <si>
    <t>00143</t>
  </si>
  <si>
    <t>kabel s Al jádrem 3x240+120mm2</t>
  </si>
  <si>
    <t>-1577515005</t>
  </si>
  <si>
    <t>00201</t>
  </si>
  <si>
    <t>trubka ohebná instalační o 16 mm</t>
  </si>
  <si>
    <t>1033642152</t>
  </si>
  <si>
    <t>00203</t>
  </si>
  <si>
    <t>trubka ohebná instalační o 25 mm</t>
  </si>
  <si>
    <t>1386124251</t>
  </si>
  <si>
    <t>00600</t>
  </si>
  <si>
    <t>kabel s Cu jádrem 2Ax1.5mm2</t>
  </si>
  <si>
    <t>-1009567695</t>
  </si>
  <si>
    <t>00602</t>
  </si>
  <si>
    <t>kabel s Cu jádrem 3Ax1.5mm2</t>
  </si>
  <si>
    <t>-1778055446</t>
  </si>
  <si>
    <t>00604</t>
  </si>
  <si>
    <t>kabel s Cu jádrem 3Cx1.5mm2</t>
  </si>
  <si>
    <t>-415493682</t>
  </si>
  <si>
    <t>00606</t>
  </si>
  <si>
    <t>kabel s Cu jádrem 5Cx1.5mm2</t>
  </si>
  <si>
    <t>-1072311257</t>
  </si>
  <si>
    <t>00624</t>
  </si>
  <si>
    <t>kabel s Cu jádrem 3Cx2,5mm2</t>
  </si>
  <si>
    <t>1844943420</t>
  </si>
  <si>
    <t>00626</t>
  </si>
  <si>
    <t>kabel s Cu jádrem 5Cx2.5mm2</t>
  </si>
  <si>
    <t>67828950</t>
  </si>
  <si>
    <t>00650</t>
  </si>
  <si>
    <t>kabel s Cu jádrem 4Bx10mm2</t>
  </si>
  <si>
    <t>774402704</t>
  </si>
  <si>
    <t>00651</t>
  </si>
  <si>
    <t>kabel s Cu jádrem 4Bx16mm2</t>
  </si>
  <si>
    <t>1394574040</t>
  </si>
  <si>
    <t>00660</t>
  </si>
  <si>
    <t>kabel s Cu jádrem 5Cx6mm2</t>
  </si>
  <si>
    <t>-1115875521</t>
  </si>
  <si>
    <t>00661</t>
  </si>
  <si>
    <t>kabel s Cu jádrem 5Cx10mm2</t>
  </si>
  <si>
    <t>-1941252837</t>
  </si>
  <si>
    <t>00785</t>
  </si>
  <si>
    <t>slaněný vodič s Cu jádrem 16mm2 zelenožlutý</t>
  </si>
  <si>
    <t>-1085455093</t>
  </si>
  <si>
    <t>00786</t>
  </si>
  <si>
    <t>slaněný vodič s Cu jádrem 25mm2 zelenožlutý</t>
  </si>
  <si>
    <t>-296987144</t>
  </si>
  <si>
    <t>01051</t>
  </si>
  <si>
    <t>výstražná fólie červená šíře 33 cm</t>
  </si>
  <si>
    <t>-1395273252</t>
  </si>
  <si>
    <t>01062</t>
  </si>
  <si>
    <t>hmoždinka o 10 mm</t>
  </si>
  <si>
    <t>-1546387907</t>
  </si>
  <si>
    <t>01081</t>
  </si>
  <si>
    <t>hmoždinka 6x40 + vrut</t>
  </si>
  <si>
    <t>944898986</t>
  </si>
  <si>
    <t>01530</t>
  </si>
  <si>
    <t>vypínač jednopólový bílý pod omítku komplet</t>
  </si>
  <si>
    <t>912317016</t>
  </si>
  <si>
    <t>01531</t>
  </si>
  <si>
    <t>vypínač dvojpólový bílý pod omítku komplet</t>
  </si>
  <si>
    <t>-1756345690</t>
  </si>
  <si>
    <t>01533</t>
  </si>
  <si>
    <t>přepínač střídavý bílý pod omítku komplet</t>
  </si>
  <si>
    <t>1238880119</t>
  </si>
  <si>
    <t>01550</t>
  </si>
  <si>
    <t>tlačítko bílé pod omítku komplet</t>
  </si>
  <si>
    <t>-373040486</t>
  </si>
  <si>
    <t>01553</t>
  </si>
  <si>
    <t>tlačítko s aretací a signálkou</t>
  </si>
  <si>
    <t>624825269</t>
  </si>
  <si>
    <t>01624</t>
  </si>
  <si>
    <t>časový spínač do krabice</t>
  </si>
  <si>
    <t>1949670253</t>
  </si>
  <si>
    <t>01632</t>
  </si>
  <si>
    <t>pohybové čidlo venkovní 360°</t>
  </si>
  <si>
    <t>-283703706</t>
  </si>
  <si>
    <t>01702</t>
  </si>
  <si>
    <t>kabelová chránička do země o 63/52 mm</t>
  </si>
  <si>
    <t>-688908664</t>
  </si>
  <si>
    <t>01705</t>
  </si>
  <si>
    <t>kabelová chránička do země o 110/94 mm</t>
  </si>
  <si>
    <t>-2147114138</t>
  </si>
  <si>
    <t>05002</t>
  </si>
  <si>
    <t>"A" - svítidlo LED vestavné kancelářské 600x600mm, 36W, 4000K, 4300lm, IP20</t>
  </si>
  <si>
    <t>699382780</t>
  </si>
  <si>
    <t>05012</t>
  </si>
  <si>
    <t>"B" - svítidlo LED kulaté vestavné o 170mm, 12W, 4000K, 1200lm, IP20</t>
  </si>
  <si>
    <t>-1272032946</t>
  </si>
  <si>
    <t>05021</t>
  </si>
  <si>
    <t>"C" - svítidlo LED kulaté přisazené o 170mm, 12W, 4000K, 860lm, IP20</t>
  </si>
  <si>
    <t>1477493817</t>
  </si>
  <si>
    <t>05029</t>
  </si>
  <si>
    <t>"D" - svítidlo LED pod kuchyňskou linku s vypínačem 58vm, 10W, 4100K, 880lm, IP20</t>
  </si>
  <si>
    <t>665545857</t>
  </si>
  <si>
    <t>05034</t>
  </si>
  <si>
    <t>"E" - svítidlo LED vestavné venkovní 25x9,8x9cm, 11W, 2700K, 545lm, IP65</t>
  </si>
  <si>
    <t>-1253277327</t>
  </si>
  <si>
    <t>05060</t>
  </si>
  <si>
    <t>"G" - svítidlo LED kulaté přisazené s čidlem 18W, 4000K, 1350lm, IP54</t>
  </si>
  <si>
    <t>-83573199</t>
  </si>
  <si>
    <t>05101</t>
  </si>
  <si>
    <t>"H" - svítidlo LED kulaté vestavné s čidlem 11W, 4000K, 1200lm, IP20</t>
  </si>
  <si>
    <t>1021857281</t>
  </si>
  <si>
    <t>05130</t>
  </si>
  <si>
    <t>"N" - svítidlo LED nouzové 195x350cm, 2,5W, 6000K, 100lm, IP20</t>
  </si>
  <si>
    <t>127153691</t>
  </si>
  <si>
    <t>07040</t>
  </si>
  <si>
    <t>svorka 4x1,5 mm</t>
  </si>
  <si>
    <t>299815465</t>
  </si>
  <si>
    <t>07044</t>
  </si>
  <si>
    <t>svorka 3x2,5 mm</t>
  </si>
  <si>
    <t>-481327067</t>
  </si>
  <si>
    <t>09041</t>
  </si>
  <si>
    <t>zásuvka na povrch bílá IP44</t>
  </si>
  <si>
    <t>-1953177841</t>
  </si>
  <si>
    <t>09050</t>
  </si>
  <si>
    <t>zásuvka 3f nástěnná 5x16A IP44</t>
  </si>
  <si>
    <t>823209152</t>
  </si>
  <si>
    <t>09101</t>
  </si>
  <si>
    <t>zásuvka dvojitá bílá pod omítku komplet</t>
  </si>
  <si>
    <t>1050542675</t>
  </si>
  <si>
    <t>09111</t>
  </si>
  <si>
    <t>zásuvka dvojitá bílá pod omítku s přepěťovou ochranou</t>
  </si>
  <si>
    <t>556377420</t>
  </si>
  <si>
    <t>11200</t>
  </si>
  <si>
    <t>sádra stavební</t>
  </si>
  <si>
    <t>413102982</t>
  </si>
  <si>
    <t>20227</t>
  </si>
  <si>
    <t>provizorní pilíř 374x1225x242 mm PP1/P2</t>
  </si>
  <si>
    <t>1917337239</t>
  </si>
  <si>
    <t>20400</t>
  </si>
  <si>
    <t>multifunkční relé</t>
  </si>
  <si>
    <t>-794203471</t>
  </si>
  <si>
    <t>21100</t>
  </si>
  <si>
    <t>podkladní beton</t>
  </si>
  <si>
    <t>2026312458</t>
  </si>
  <si>
    <t>D5</t>
  </si>
  <si>
    <t>MATERIÁLY BLESKOSVOD</t>
  </si>
  <si>
    <t>90302</t>
  </si>
  <si>
    <t>pásek pozinkovaný 30x4 mm</t>
  </si>
  <si>
    <t>699179829</t>
  </si>
  <si>
    <t>90311</t>
  </si>
  <si>
    <t>vodič pozinkovaný o 10 mm (0,62 kg/m)</t>
  </si>
  <si>
    <t>585804414</t>
  </si>
  <si>
    <t>90313</t>
  </si>
  <si>
    <t>vodič hliníkový o 8 mm</t>
  </si>
  <si>
    <t>570762678</t>
  </si>
  <si>
    <t>90341</t>
  </si>
  <si>
    <t>podpěra - do zdi 200mm</t>
  </si>
  <si>
    <t>-1101318108</t>
  </si>
  <si>
    <t>90354</t>
  </si>
  <si>
    <t>podpěra - na ploché střechy</t>
  </si>
  <si>
    <t>1084212732</t>
  </si>
  <si>
    <t>90368</t>
  </si>
  <si>
    <t>ochranná trubka 1,7 zinek</t>
  </si>
  <si>
    <t>-1306062943</t>
  </si>
  <si>
    <t>90369</t>
  </si>
  <si>
    <t>držák ochranné trubky do zdiva</t>
  </si>
  <si>
    <t>-1288852322</t>
  </si>
  <si>
    <t>90380</t>
  </si>
  <si>
    <t>svorka spojovací</t>
  </si>
  <si>
    <t>-114189817</t>
  </si>
  <si>
    <t>90381</t>
  </si>
  <si>
    <t>svorka křížová</t>
  </si>
  <si>
    <t>-927671174</t>
  </si>
  <si>
    <t>90384</t>
  </si>
  <si>
    <t>svorka zkušební</t>
  </si>
  <si>
    <t>-1634655946</t>
  </si>
  <si>
    <t>90386</t>
  </si>
  <si>
    <t>svorka pro spojení dvou pásků</t>
  </si>
  <si>
    <t>1105433531</t>
  </si>
  <si>
    <t>90387</t>
  </si>
  <si>
    <t>svorka pro spojení pásku a kulatiny</t>
  </si>
  <si>
    <t>559830599</t>
  </si>
  <si>
    <t>90390</t>
  </si>
  <si>
    <t>svorka pro připojení jímací tyče 20mm</t>
  </si>
  <si>
    <t>268558647</t>
  </si>
  <si>
    <t>90415</t>
  </si>
  <si>
    <t>označovací štítek z umělé hmoty</t>
  </si>
  <si>
    <t>1082951875</t>
  </si>
  <si>
    <t>90421</t>
  </si>
  <si>
    <t>jímač trubkový 2 m bez závitu</t>
  </si>
  <si>
    <t>-1191924594</t>
  </si>
  <si>
    <t>90422</t>
  </si>
  <si>
    <t>jímač trubkový 2,5 m bez závitu</t>
  </si>
  <si>
    <t>1828028938</t>
  </si>
  <si>
    <t>90457</t>
  </si>
  <si>
    <t>podložka pod betonový podstavec</t>
  </si>
  <si>
    <t>1123280733</t>
  </si>
  <si>
    <t>90458</t>
  </si>
  <si>
    <t>podstavec betonový 16 kg s držákem</t>
  </si>
  <si>
    <t>1888498942</t>
  </si>
  <si>
    <t>D6</t>
  </si>
  <si>
    <t>PRÁCE V HZS</t>
  </si>
  <si>
    <t>Pol1</t>
  </si>
  <si>
    <t>Úprava stávajícího rozvaděče</t>
  </si>
  <si>
    <t>hod.</t>
  </si>
  <si>
    <t>-1119425351</t>
  </si>
  <si>
    <t>Pol2</t>
  </si>
  <si>
    <t>Úklid pracoviště</t>
  </si>
  <si>
    <t>-326950449</t>
  </si>
  <si>
    <t>Pol3</t>
  </si>
  <si>
    <t>Revize elektro</t>
  </si>
  <si>
    <t>1563261609</t>
  </si>
  <si>
    <t>Pol4</t>
  </si>
  <si>
    <t>Pomocné a přípravné práce</t>
  </si>
  <si>
    <t>1295389387</t>
  </si>
  <si>
    <t>Pol5</t>
  </si>
  <si>
    <t>Kontrola obvodů</t>
  </si>
  <si>
    <t>1303595540</t>
  </si>
  <si>
    <t>Pol6</t>
  </si>
  <si>
    <t>Vyhledání napojovacích bodů</t>
  </si>
  <si>
    <t>-2079064855</t>
  </si>
  <si>
    <t>Pol7</t>
  </si>
  <si>
    <t>Přepojování</t>
  </si>
  <si>
    <t>-2096047675</t>
  </si>
  <si>
    <t>D7</t>
  </si>
  <si>
    <t>VEDLEJŠÍ ROZPOČTOVÉ NÁKLADY</t>
  </si>
  <si>
    <t>Pol8</t>
  </si>
  <si>
    <t>GZS z C21M a navázaného materiálu</t>
  </si>
  <si>
    <t>111572371</t>
  </si>
  <si>
    <t>VC 7/32</t>
  </si>
  <si>
    <t>ROZVADĚČ RE</t>
  </si>
  <si>
    <t>A-0130-0</t>
  </si>
  <si>
    <t>elektroměrový rozvaděč 3x40A + 1x6A</t>
  </si>
  <si>
    <t>338739743</t>
  </si>
  <si>
    <t>A-0138-0</t>
  </si>
  <si>
    <t>elektroměrový rozvaděč pro nepřímé měření do 630A</t>
  </si>
  <si>
    <t>2078395211</t>
  </si>
  <si>
    <t>-1733069798</t>
  </si>
  <si>
    <t>-1457115248</t>
  </si>
  <si>
    <t>-997922997</t>
  </si>
  <si>
    <t>-1087086456</t>
  </si>
  <si>
    <t>1358117393</t>
  </si>
  <si>
    <t>E-0034-1</t>
  </si>
  <si>
    <t>jistič 3x160A</t>
  </si>
  <si>
    <t>351154586</t>
  </si>
  <si>
    <t>M-0469-1</t>
  </si>
  <si>
    <t>měřící transformátor proudu 150/5A 10VA tř.př. 0,5S (cejch)</t>
  </si>
  <si>
    <t>-1073187026</t>
  </si>
  <si>
    <t>O-0605-1</t>
  </si>
  <si>
    <t>pojistkový odpínač pro pojistky 10x38 -3P</t>
  </si>
  <si>
    <t>1268579054</t>
  </si>
  <si>
    <t>P-0102-1</t>
  </si>
  <si>
    <t>pojistka 10x38 / 10A</t>
  </si>
  <si>
    <t>-1844420868</t>
  </si>
  <si>
    <t>S-0137-1</t>
  </si>
  <si>
    <t>zkušební svorkovnice</t>
  </si>
  <si>
    <t>151962493</t>
  </si>
  <si>
    <t>01d - SO 01.04  Vytápění</t>
  </si>
  <si>
    <t>Ing. Kuře</t>
  </si>
  <si>
    <t>D1 - ZAŘÍZENÍ KOTELNY</t>
  </si>
  <si>
    <t>D2 - TOPNÁ TĚLESA</t>
  </si>
  <si>
    <t>D3 - PODLAHOVÉ VYTÁPĚNÍ (CENA MATERIÁLU VČETNĚ MONTÁŽNÍCH PRACÍ)</t>
  </si>
  <si>
    <t>D5 - MĚDĚNÉ POTRUBÍ SPOJOVANÉ LISOVÁNÍM (VČ. LISOVACÍCH FITINEK, KONZOL, VÝLOŽNÍKŮ, MONTÁŽE)</t>
  </si>
  <si>
    <t>D6 - PLASTOVÉ POTRUBÍ OSTATNÍ (odvod kondenzátu od tepelných čerpadel)</t>
  </si>
  <si>
    <t>D7 - PLASTOVÉ POTRUBÍ OSTATNÍ (napojení zásobníku teplé vody na rozvody)</t>
  </si>
  <si>
    <t>D8 - IZOLACE</t>
  </si>
  <si>
    <t>D9 - ARMATURY</t>
  </si>
  <si>
    <t>D10 - ZKOUŠKY, DOREGULOVÁNÍ SOUSTAVY, STAVEBNÍ PŘÍPOMOCE</t>
  </si>
  <si>
    <t>D11 - MONTÁŽE ELEKTRO</t>
  </si>
  <si>
    <t>ZAŘÍZENÍ KOTELNY</t>
  </si>
  <si>
    <t>724239112</t>
  </si>
  <si>
    <t>Montáž nádoby expanzní tlakové do 80 l vertikální ostatní typ</t>
  </si>
  <si>
    <t>-1494855265</t>
  </si>
  <si>
    <t>7312XX001</t>
  </si>
  <si>
    <t>Tepelné čerpadlo vzduch/voda: invertorové monoblokové provedení, topný výkon minimálně 9,95 kW při parametrech 2°C/35°C dle EN 14511; minimální topný faktor 4,22 při parametrech 2°C/35°C dle EN 14511; výstupní teplota 65°C (do venkovní teploty -23°C); kompresor spirálový (typu scroll); chladivo R 410A (náplň maximálně 3kg), ekvivalent CO2 6,26t, jmenovité napětí 400 V 50 Hz, maximální přípustná hladina akustického tlaku Lpa volně stojící jednotky ve 2 metrech je 39 dB (A), hmotnost tepelného čerpadla je 183 kg, maximální rozměry tepelného čerpadla jsou 1280 x 612 x 1165 mm (š x h x v). SCOP 55°C pro průměrné podnebí je 3,9, třída energetické účinnosti při vytápění místností a teplotě výstupní vody 55°C je A++, součástí dodávky jsou pružné připojovací hadice v kaučukové izolaci 1".</t>
  </si>
  <si>
    <t>-665232288</t>
  </si>
  <si>
    <t>7312XX002</t>
  </si>
  <si>
    <t>Ekvitermní regulátor pro řízení kaskády dvou tepelných čerpadel, řízení ohřevu teplé vody, možnost připojení k internetu, diagnostika poruch tepelného čerpadla, měření počtu provozních hodin, řízení druhého zdroje - elektrokotle a topné jednotky v zásobníku teplé vody, řízení oběhových čerpadel.</t>
  </si>
  <si>
    <t>-1988920575</t>
  </si>
  <si>
    <t>7312XX003</t>
  </si>
  <si>
    <t>Ohřev odtoku kondenzátu - topný kabel - příslušenství tepelného čerpadla k zajištění bezpečného odvodu kondenzátu od tepelného čerpadla do sběrného místa, délka 1 metr.</t>
  </si>
  <si>
    <t>1559833001</t>
  </si>
  <si>
    <t>7312XX004</t>
  </si>
  <si>
    <t>Autorizované spuštění tepelného čerpadla</t>
  </si>
  <si>
    <t>-1130001685</t>
  </si>
  <si>
    <t>7312XX005</t>
  </si>
  <si>
    <t>Montáž tepelných čerpadel</t>
  </si>
  <si>
    <t>-955827601</t>
  </si>
  <si>
    <t>7312XX006</t>
  </si>
  <si>
    <t>Bezúdržbové, mokroběžné, cirkulační čerpadlo OČ 1, OČ 2: pro montáž do potrubí s integrovanou elektronickou regulací pro zajištění konstantního tlaku čerpadla; DN 25; h = 7,5 m čerpané médium: voda jmenovitý tlak: PN10 druh napájení:1~230V/50Hz externí tlak 78kPa, průtok 3,8m3/hod krytí: IP44</t>
  </si>
  <si>
    <t>447878602</t>
  </si>
  <si>
    <t>7312XX007</t>
  </si>
  <si>
    <t>Ohřívač teplé vody (TeV): objem 286 litrů nepřímotopný stacionární zásobník teplé vody určený k přípravě teplé vody ve spojení s tepelným čerpadlem, výhřevná plocha výměníku 3,2 m2, objem výměníku 21 litrů, 1x hrdlo 6/4" s vnitřním závitem, výška 1588 mm, průměr 670 mm.</t>
  </si>
  <si>
    <t>-1559093330</t>
  </si>
  <si>
    <t>7312XX008</t>
  </si>
  <si>
    <t>Topná jednotka do zásobníků teplé vody TJ 6/4" - 2,5 kW</t>
  </si>
  <si>
    <t>-927244318</t>
  </si>
  <si>
    <t>7312XX009</t>
  </si>
  <si>
    <t>Montáž ohříváku vody stojatého kombinovaného do 300 litrů</t>
  </si>
  <si>
    <t>-795264164</t>
  </si>
  <si>
    <t>7312XX010</t>
  </si>
  <si>
    <t>Akumulační nádoba: objem 265 litrů; včetně tepelné izolace (odnímatelné); průměr nádrže s izolací 584 mm, průměr nádrže bez izolace 500 mm; výška nádrže 1572 mm, 4x hrdlo 1" s vnitřním závitem, 1x hrdlo 6/4" s vnitřním závitem.</t>
  </si>
  <si>
    <t>791544951</t>
  </si>
  <si>
    <t>7312XX011</t>
  </si>
  <si>
    <t>Montáž akumulační nádoby s objemem do 300 litrů topné vody.</t>
  </si>
  <si>
    <t>379026886</t>
  </si>
  <si>
    <t>7312XX016</t>
  </si>
  <si>
    <t>Zónový ventil - třícestný kulový kohout se servopohonem pro přepínání mezi vytápěním a ohřevem teplé vody, DN 25; G1"; napájení 230V 50 Hz, teplota topné vody maximálně 80°C, doba přeběhu 8 sec.</t>
  </si>
  <si>
    <t>676374418</t>
  </si>
  <si>
    <t>7312XX017</t>
  </si>
  <si>
    <t>Úpravana topné vody pro kotlenu: kapacita 40m3, maximální průtok 1 m3/hod; automatický řídící ventil, nerezové napojovací hadice, elktronické ovládání, připojení 230V, 50Hz, 5W; provozní tlak vody 0,2 - 0,8MPa, systémový oddělovač 3/4", mechanický předfiltr 3/4", chemie do filtru 25kg (regenerační sůl), montážní blok se zkušebním ventilem a obtokem.</t>
  </si>
  <si>
    <t>1088465250</t>
  </si>
  <si>
    <t>7312XX018</t>
  </si>
  <si>
    <t>Montáž úpravny vody</t>
  </si>
  <si>
    <t>-611943573</t>
  </si>
  <si>
    <t>7312XX021</t>
  </si>
  <si>
    <t>Teplovodní elektrokotel v kaskádě 3x 6 kW (celkový výkon18 kW), oběhové čerpadlo, stykače, pojistný ventil.</t>
  </si>
  <si>
    <t>-589800904</t>
  </si>
  <si>
    <t>7312XX022</t>
  </si>
  <si>
    <t>Montáž teplovodního elektrokotle</t>
  </si>
  <si>
    <t>1513761430</t>
  </si>
  <si>
    <t>732331211</t>
  </si>
  <si>
    <t>Nádoba tlaková expanzní pro topnou a chladicí soustavu s vyměnitelným vakem závitové připojení PN 0,6 o objemu 50 l</t>
  </si>
  <si>
    <t>2141018533</t>
  </si>
  <si>
    <t>732331778</t>
  </si>
  <si>
    <t>Příslušenství k expanzním nádobám bezpečnostní uzávěr G 1 k měření tlaku</t>
  </si>
  <si>
    <t>114836765</t>
  </si>
  <si>
    <t>732421453</t>
  </si>
  <si>
    <t>Čerpadlo teplovodní mokroběžné závitové oběhové DN 32 výtlak do 6,0 m průtok 4,5 m3/h pro vytápění.</t>
  </si>
  <si>
    <t>2060065228</t>
  </si>
  <si>
    <t>732429212</t>
  </si>
  <si>
    <t>Montáž čerpadla oběhového mokroběžného závitového DN 25</t>
  </si>
  <si>
    <t>331576410</t>
  </si>
  <si>
    <t>732429215</t>
  </si>
  <si>
    <t>Montáž čerpadla oběhového mokroběžného závitového DN 32</t>
  </si>
  <si>
    <t>-1093338101</t>
  </si>
  <si>
    <t>734209105</t>
  </si>
  <si>
    <t>Montáž armatury závitové s jedním závitem G 1</t>
  </si>
  <si>
    <t>1873913372</t>
  </si>
  <si>
    <t>734209125</t>
  </si>
  <si>
    <t>Montáž armatury závitové s třemi závity G 1</t>
  </si>
  <si>
    <t>175966547</t>
  </si>
  <si>
    <t>998732201</t>
  </si>
  <si>
    <t>Přesun hmot procentní pro strojovny v objektech v do 6 m</t>
  </si>
  <si>
    <t>1953214634</t>
  </si>
  <si>
    <t>TOPNÁ TĚLESA</t>
  </si>
  <si>
    <t>735152681</t>
  </si>
  <si>
    <t>Otopné těleso panelové VK třídeskové 3 přídavné přestupní plochy výška/délka 600/1600 mm výkon 3850 W</t>
  </si>
  <si>
    <t>-871459203</t>
  </si>
  <si>
    <t>735152683</t>
  </si>
  <si>
    <t>Otopné těleso panelové VK třídeskové 3 přídavné přestupní plochy výška/délka 600/2000 mm výkon 4812 W</t>
  </si>
  <si>
    <t>1846430396</t>
  </si>
  <si>
    <t>735164522</t>
  </si>
  <si>
    <t>Dvakrát montáž otopného tělesa trubkového na stěny výšky tělesa přes 1340 mm</t>
  </si>
  <si>
    <t>597037072</t>
  </si>
  <si>
    <t>7359XX001</t>
  </si>
  <si>
    <t>Termostatická hlavice s vestavěným čidlem, rozsah 6°C - 28°C, M30x1,5</t>
  </si>
  <si>
    <t>-1123697355</t>
  </si>
  <si>
    <t>7359XX012</t>
  </si>
  <si>
    <t>Jedenkrát demontáž otopného tělesa trubkového na stěny výšky tělesa přes 1340 mm</t>
  </si>
  <si>
    <t>-350111778</t>
  </si>
  <si>
    <t>7399XX001</t>
  </si>
  <si>
    <t>OCELOVÉ TRUBKOVÉ TĚLESO s rovnými profily, se spodním rohovým připojením 1495/500 (White RAL 9016), včetně sady pro upevnění na stěnu a včetně odvzdušňovací a zaslepovací zátky.</t>
  </si>
  <si>
    <t>906561327</t>
  </si>
  <si>
    <t>7399XX002</t>
  </si>
  <si>
    <t>Elektrické topné těleso bez integrovaného regulátoru teploty - výkon 400 W</t>
  </si>
  <si>
    <t>223699933</t>
  </si>
  <si>
    <t>998735201</t>
  </si>
  <si>
    <t>Přesun hmot procentní pro otopná tělesa v objektech v do 6 m</t>
  </si>
  <si>
    <t>2074776366</t>
  </si>
  <si>
    <t>PODLAHOVÉ VYTÁPĚNÍ (CENA MATERIÁLU VČETNĚ MONTÁŽNÍCH PRACÍ)</t>
  </si>
  <si>
    <t>735511061</t>
  </si>
  <si>
    <t>Podlahové vytápění - krycí a separační PE fólie</t>
  </si>
  <si>
    <t>-2027895645</t>
  </si>
  <si>
    <t>735511062</t>
  </si>
  <si>
    <t>Podlahové vytápění - obvodový dilatační pás samolepící s folií</t>
  </si>
  <si>
    <t>-1645315494</t>
  </si>
  <si>
    <t>735511063</t>
  </si>
  <si>
    <t>Podlahové vytápění - ochranná trubka potrubí podlahového topení</t>
  </si>
  <si>
    <t>594996116</t>
  </si>
  <si>
    <t>735511064</t>
  </si>
  <si>
    <t>Podlahové vytápění - středový (spárový) dilatační profil</t>
  </si>
  <si>
    <t>-1730594658</t>
  </si>
  <si>
    <t>735511084</t>
  </si>
  <si>
    <t>Podlahové vytápění - rozdělovač mosazný s průtokoměry pětiokruhový</t>
  </si>
  <si>
    <t>-843131898</t>
  </si>
  <si>
    <t>735511087</t>
  </si>
  <si>
    <t>Podlahové vytápění - rozdělovač mosazný s průtokoměry osmiokruhový</t>
  </si>
  <si>
    <t>-1724748431</t>
  </si>
  <si>
    <t>735511088</t>
  </si>
  <si>
    <t>Podlahové vytápění - rozdělovač mosazný s průtokoměry devítiokruhový</t>
  </si>
  <si>
    <t>1821706748</t>
  </si>
  <si>
    <t>735511090</t>
  </si>
  <si>
    <t>Podlahové vytápění - rozdělovač mosazný s průtokoměry jedenáctiokruhový</t>
  </si>
  <si>
    <t>1402821390</t>
  </si>
  <si>
    <t>7355110X01</t>
  </si>
  <si>
    <t>Trubka PE-Xb (podlahové vytápění) 18x2,0 ( 100, 240, 500 m )</t>
  </si>
  <si>
    <t>-955075139</t>
  </si>
  <si>
    <t>735511102</t>
  </si>
  <si>
    <t>Podlahové vytápění - skříň podomítková pro rozdělovač s 2-6 okruhy</t>
  </si>
  <si>
    <t>1642869620</t>
  </si>
  <si>
    <t>735511103</t>
  </si>
  <si>
    <t>Podlahové vytápění - skříň podomítková pro rozdělovač s 6-9 okruhy</t>
  </si>
  <si>
    <t>1056908108</t>
  </si>
  <si>
    <t>735511105</t>
  </si>
  <si>
    <t>Podlahové vytápění - skříň podomítková pro rozdělovač s 9-12 okruhy</t>
  </si>
  <si>
    <t>2143991785</t>
  </si>
  <si>
    <t>735511139</t>
  </si>
  <si>
    <t>Podlahové vytápění - svěrné šroubení se závitem EK 3/4" pro připojení potrubí 18x2,0 mm na rozdělovač</t>
  </si>
  <si>
    <t>-615850009</t>
  </si>
  <si>
    <t>735511X02</t>
  </si>
  <si>
    <t>Podlahové vytápění - spona pro přichycení hadic k izolaci min. tloušťka izolace 25 mm</t>
  </si>
  <si>
    <t>-501075108</t>
  </si>
  <si>
    <t>735511X03</t>
  </si>
  <si>
    <t>Přesun hmot procentní pro podlahové topení v objektech v do 6 m</t>
  </si>
  <si>
    <t>-518335862</t>
  </si>
  <si>
    <t>MĚDĚNÉ POTRUBÍ SPOJOVANÉ LISOVÁNÍM (VČ. LISOVACÍCH FITINEK, KONZOL, VÝLOŽNÍKŮ, MONTÁŽE)</t>
  </si>
  <si>
    <t>727112052</t>
  </si>
  <si>
    <t>Trubní ucpávka ocelového potrubí s hořlavou izolací DN 32 stropem tl 150 mm požární odolnost EI 90-120</t>
  </si>
  <si>
    <t>-2086136842</t>
  </si>
  <si>
    <t>733223301</t>
  </si>
  <si>
    <t>Potrubí měděné tvrdé spojované lisováním D 15x1 mm</t>
  </si>
  <si>
    <t>1191582081</t>
  </si>
  <si>
    <t>733223302</t>
  </si>
  <si>
    <t>Potrubí měděné tvrdé spojované lisováním D 18x1 mm</t>
  </si>
  <si>
    <t>-1820389248</t>
  </si>
  <si>
    <t>733223303</t>
  </si>
  <si>
    <t>Potrubí měděné tvrdé spojované lisováním D 22x1 mm</t>
  </si>
  <si>
    <t>-1519215922</t>
  </si>
  <si>
    <t>733223304</t>
  </si>
  <si>
    <t>Potrubí měděné tvrdé spojované lisováním D 28x1,5 mm</t>
  </si>
  <si>
    <t>2285916</t>
  </si>
  <si>
    <t>733223305</t>
  </si>
  <si>
    <t>Potrubí měděné tvrdé spojované lisováním D 35x1,5 mm</t>
  </si>
  <si>
    <t>199709016</t>
  </si>
  <si>
    <t>733223306</t>
  </si>
  <si>
    <t>Potrubí měděné tvrdé spojované lisováním D 42x1,5 mm</t>
  </si>
  <si>
    <t>-2059659197</t>
  </si>
  <si>
    <t>733291101</t>
  </si>
  <si>
    <t>Zkouška těsnosti potrubí měděné D do 35x1,5</t>
  </si>
  <si>
    <t>-1623031650</t>
  </si>
  <si>
    <t>733291102</t>
  </si>
  <si>
    <t>Zkouška těsnosti potrubí měděné D přes 35x1,5 do 64x2</t>
  </si>
  <si>
    <t>-634260614</t>
  </si>
  <si>
    <t>998733201</t>
  </si>
  <si>
    <t>Přesun hmot procentní pro rozvody potrubí v objektech v do 6 m</t>
  </si>
  <si>
    <t>1889046934</t>
  </si>
  <si>
    <t>PLASTOVÉ POTRUBÍ OSTATNÍ (odvod kondenzátu od tepelných čerpadel)</t>
  </si>
  <si>
    <t>733433X01</t>
  </si>
  <si>
    <t>Plastová odpadní trubka HTEM DN 50, délka 1000 mm</t>
  </si>
  <si>
    <t>-1742300847</t>
  </si>
  <si>
    <t>733433X02</t>
  </si>
  <si>
    <t>Plastová odpadní trubka HTEM DN 75, délka 1000 mm</t>
  </si>
  <si>
    <t>-361878402</t>
  </si>
  <si>
    <t>733433X03</t>
  </si>
  <si>
    <t>Odbočka HTEA pro připojení boční kanalizační větve DN 75/50, úhel 45°</t>
  </si>
  <si>
    <t>2129597439</t>
  </si>
  <si>
    <t>733433X04</t>
  </si>
  <si>
    <t>Redukce HTR pro zvýšení profilu potrubí DN 50/75</t>
  </si>
  <si>
    <t>-2065888019</t>
  </si>
  <si>
    <t>733433X05</t>
  </si>
  <si>
    <t>Koleno s hrdlem HTB pro odpadní potrubí, DN 50, úhel 87°</t>
  </si>
  <si>
    <t>299193260</t>
  </si>
  <si>
    <t>733433X06</t>
  </si>
  <si>
    <t>Odbočka HTEA pro připojení boční kanalizační větve DN 50/50, úhel 87,5°</t>
  </si>
  <si>
    <t>-1658872906</t>
  </si>
  <si>
    <t>733433X07</t>
  </si>
  <si>
    <t>Montáže odpadního potrubí</t>
  </si>
  <si>
    <t>-505455280</t>
  </si>
  <si>
    <t>-1544292989</t>
  </si>
  <si>
    <t>PLASTOVÉ POTRUBÍ OSTATNÍ (napojení zásobníku teplé vody na rozvody)</t>
  </si>
  <si>
    <t>722174023</t>
  </si>
  <si>
    <t>Potrubí vodovodní plastové PPR svar polyfúze PN 20 D 25x4,2 mm</t>
  </si>
  <si>
    <t>248143088</t>
  </si>
  <si>
    <t>998722201</t>
  </si>
  <si>
    <t>Přesun hmot procentní pro vnitřní vodovod v objektech v do 6 m</t>
  </si>
  <si>
    <t>-599857079</t>
  </si>
  <si>
    <t>D8</t>
  </si>
  <si>
    <t>IZOLACE</t>
  </si>
  <si>
    <t>713463121</t>
  </si>
  <si>
    <t>Montáž izolace tepelné potrubí potrubními pouzdry bez úpravy uchycenými sponami 1x</t>
  </si>
  <si>
    <t>1491975009</t>
  </si>
  <si>
    <t>7139XX002</t>
  </si>
  <si>
    <t>Kaučuková izolace nadzemních částí potrubí u tepelných čerpadel 28/19, spoje lepeny</t>
  </si>
  <si>
    <t>7783702</t>
  </si>
  <si>
    <t>7139XX003</t>
  </si>
  <si>
    <t>Hliníková páska pro krytí kaučukové izolace 50 mm/ 50 m</t>
  </si>
  <si>
    <t>518203745</t>
  </si>
  <si>
    <t>7139XX004</t>
  </si>
  <si>
    <t>Termoizolační trubice z pěnového polyetylenu s uzavřenou buněčnou strukturou 15/20 (potrubí 15x1)</t>
  </si>
  <si>
    <t>-1086008565</t>
  </si>
  <si>
    <t>7139XX005</t>
  </si>
  <si>
    <t>Termoizolační trubice z pěnového polyetylenu s uzavřenou buněčnou strukturou 18/20 (potrubí 18x1)</t>
  </si>
  <si>
    <t>-103383429</t>
  </si>
  <si>
    <t>7139XX006</t>
  </si>
  <si>
    <t>Termoizolační trubice z pěnového polyetylenu s uzavřenou buněčnou strukturou 22/25 (potrubí 22x1)</t>
  </si>
  <si>
    <t>2027451659</t>
  </si>
  <si>
    <t>7139XX007</t>
  </si>
  <si>
    <t>Termoizolační trubice z pěnového polyetylenu s uzavřenou buněčnou strukturou 28/25 (potrubí 28x1,5)</t>
  </si>
  <si>
    <t>329403677</t>
  </si>
  <si>
    <t>7139XX008</t>
  </si>
  <si>
    <t>Termoizolační trubice z pěnového polyetylenu s uzavřenou buněčnou strukturou 35/25 (potrubí 35x1,5)</t>
  </si>
  <si>
    <t>1271140818</t>
  </si>
  <si>
    <t>7139XX009</t>
  </si>
  <si>
    <t>Termoizolační trubice z pěnového polyetylenu s uzavřenou buněčnou strukturou 45/25 (potrubí 42x1,5)</t>
  </si>
  <si>
    <t>-1416609067</t>
  </si>
  <si>
    <t>Ochrana vodovodního potrubí přilepenými termoizolačními trubicemi z PE tl přes 20 do 25 mm DN přes 22 do 45 mm</t>
  </si>
  <si>
    <t>-1941590491</t>
  </si>
  <si>
    <t>998713201</t>
  </si>
  <si>
    <t>Přesun hmot procentní pro izolace tepelné v objektech v do 6 m</t>
  </si>
  <si>
    <t>951357482</t>
  </si>
  <si>
    <t>D9</t>
  </si>
  <si>
    <t>ARMATURY</t>
  </si>
  <si>
    <t>722263207</t>
  </si>
  <si>
    <t>Vodoměr závitový jednovtokový suchoběžný do 100°C G 3/4"x 130 mm Qn 1,5 m3/h horizontální</t>
  </si>
  <si>
    <t>-103899455</t>
  </si>
  <si>
    <t>734209103</t>
  </si>
  <si>
    <t>Montáž armatury závitové s jedním závitem G 1/2</t>
  </si>
  <si>
    <t>553624517</t>
  </si>
  <si>
    <t>-1430817790</t>
  </si>
  <si>
    <t>708168491</t>
  </si>
  <si>
    <t>734209104</t>
  </si>
  <si>
    <t>Montáž armatury závitové s jedním závitem G 3/4</t>
  </si>
  <si>
    <t>-1811489380</t>
  </si>
  <si>
    <t>734209112</t>
  </si>
  <si>
    <t>Montáž armatury závitové s dvěma závity G 3/8</t>
  </si>
  <si>
    <t>782548152</t>
  </si>
  <si>
    <t>734209114</t>
  </si>
  <si>
    <t>Montáž armatury závitové s dvěma závity G 3/4</t>
  </si>
  <si>
    <t>576487586</t>
  </si>
  <si>
    <t>-1868063348</t>
  </si>
  <si>
    <t>-48540282</t>
  </si>
  <si>
    <t>480825962</t>
  </si>
  <si>
    <t>734209115</t>
  </si>
  <si>
    <t>Montáž armatury závitové s dvěma závity G 1</t>
  </si>
  <si>
    <t>-1640681813</t>
  </si>
  <si>
    <t>1640831630</t>
  </si>
  <si>
    <t>734209116</t>
  </si>
  <si>
    <t>Montáž armatury závitové s dvěma závity G 5/4</t>
  </si>
  <si>
    <t>1007183077</t>
  </si>
  <si>
    <t>734209117</t>
  </si>
  <si>
    <t>Montáž armatury závitové s dvěma závity G 6/4</t>
  </si>
  <si>
    <t>-3779955</t>
  </si>
  <si>
    <t>734209117.1</t>
  </si>
  <si>
    <t>1597476165</t>
  </si>
  <si>
    <t>734211120</t>
  </si>
  <si>
    <t>Ventil závitový odvzdušňovací G 1/2 PN 14 do 120°C automatický</t>
  </si>
  <si>
    <t>2044172329</t>
  </si>
  <si>
    <t>734220101</t>
  </si>
  <si>
    <t>Ventil závitový regulační přímý G 3/4 PN 20 do 100°C vyvažovací (pro rozdělovače podlahového vytápění)</t>
  </si>
  <si>
    <t>290146046</t>
  </si>
  <si>
    <t>734220102</t>
  </si>
  <si>
    <t>Ventil závitový regulační přímý G 1 PN 20 do 100°C vyvažovací (pro rozdělovač podlahového vytápění)</t>
  </si>
  <si>
    <t>-1300707327</t>
  </si>
  <si>
    <t>734242414</t>
  </si>
  <si>
    <t>Ventil závitový zpětný přímý G 1 PN 16 do 110°C</t>
  </si>
  <si>
    <t>1182129452</t>
  </si>
  <si>
    <t>734242415</t>
  </si>
  <si>
    <t>Ventil závitový zpětný přímý G 5/4 PN 16 do 110°C</t>
  </si>
  <si>
    <t>1794705372</t>
  </si>
  <si>
    <t>734242417</t>
  </si>
  <si>
    <t>Ventil závitový zpětný přímý G 6/4 PN 16 do 110°C</t>
  </si>
  <si>
    <t>-1127883349</t>
  </si>
  <si>
    <t>734251212</t>
  </si>
  <si>
    <t>Ventil závitový pojistný rohový G 3/4 provozní tlak od 2,5 do 6 barů</t>
  </si>
  <si>
    <t>-702723488</t>
  </si>
  <si>
    <t>734261403</t>
  </si>
  <si>
    <t>Armatura připojovací rohová G 3/4x18 PN 10 do 110°C radiátorů typu VK</t>
  </si>
  <si>
    <t>169407208</t>
  </si>
  <si>
    <t>734291123</t>
  </si>
  <si>
    <t>Kohout plnící a vypouštěcí G 1/2 PN 10 do 90°C závitový</t>
  </si>
  <si>
    <t>2097561232</t>
  </si>
  <si>
    <t>734291264</t>
  </si>
  <si>
    <t>Filtr závitový přímý G 1 PN 30 do 110°C s vnitřními závity</t>
  </si>
  <si>
    <t>-776080346</t>
  </si>
  <si>
    <t>734291266</t>
  </si>
  <si>
    <t>Filtr závitový přímý G 1 1/2 PN 30 do 110°C s vnitřními závity</t>
  </si>
  <si>
    <t>1022775065</t>
  </si>
  <si>
    <t>734292714</t>
  </si>
  <si>
    <t>Kohout kulový přímý G 3/4 PN 42 do 185°C vnitřní závit</t>
  </si>
  <si>
    <t>1839832489</t>
  </si>
  <si>
    <t>734292715</t>
  </si>
  <si>
    <t>Kohout kulový přímý G 1 PN 42 do 185°C vnitřní závit</t>
  </si>
  <si>
    <t>-353044857</t>
  </si>
  <si>
    <t>734292716</t>
  </si>
  <si>
    <t>Kohout kulový přímý G 1 1/4 PN 42 do 185°C vnitřní závit</t>
  </si>
  <si>
    <t>-1679900403</t>
  </si>
  <si>
    <t>734292717</t>
  </si>
  <si>
    <t>Kohout kulový přímý G 1 1/2 PN 42 do 185°C vnitřní závit</t>
  </si>
  <si>
    <t>213569525</t>
  </si>
  <si>
    <t>734411102</t>
  </si>
  <si>
    <t>Teploměr technický s pevným stonkem a jímkou zadní připojení průměr 63 mm délky 75 mm</t>
  </si>
  <si>
    <t>-350931801</t>
  </si>
  <si>
    <t>734419111</t>
  </si>
  <si>
    <t>Montáž teploměrů s ochranným pouzdrem nebo pevným stonkem a jímkou</t>
  </si>
  <si>
    <t>-947127910</t>
  </si>
  <si>
    <t>7344XX001</t>
  </si>
  <si>
    <t>Manometr - tlakoměr 100mm 1/2" Radiál - spodní vývod 0-6 bar</t>
  </si>
  <si>
    <t>2041788869</t>
  </si>
  <si>
    <t>7344XX002</t>
  </si>
  <si>
    <t>Smyčka k manometru stočená M20x1,5</t>
  </si>
  <si>
    <t>-1998349912</t>
  </si>
  <si>
    <t>7344XX003</t>
  </si>
  <si>
    <t>Kohout k manometru 3-cestný mosazný M20x1,5</t>
  </si>
  <si>
    <t>-1316078700</t>
  </si>
  <si>
    <t>7344XX004</t>
  </si>
  <si>
    <t>Odlučovač nečistot s magnetem 5/4"</t>
  </si>
  <si>
    <t>68857925</t>
  </si>
  <si>
    <t>7344XX005</t>
  </si>
  <si>
    <t>Termostatický ventil rohový s plynulým přesným nastavením pro trubkové těleso DN 10 3/8"</t>
  </si>
  <si>
    <t>1231427928</t>
  </si>
  <si>
    <t>7344XX006</t>
  </si>
  <si>
    <t>Šroubení pro trubkové těleso rohové uzavírací s přednastavením DN 10 3/8" a vypouštěním</t>
  </si>
  <si>
    <t>-1964655167</t>
  </si>
  <si>
    <t>998734201</t>
  </si>
  <si>
    <t>Přesun hmot procentní pro armatury v objektech v do 6 m</t>
  </si>
  <si>
    <t>-878233048</t>
  </si>
  <si>
    <t>D10</t>
  </si>
  <si>
    <t>ZKOUŠKY, DOREGULOVÁNÍ SOUSTAVY, STAVEBNÍ PŘÍPOMOCE</t>
  </si>
  <si>
    <t>H1</t>
  </si>
  <si>
    <t>topná a dilatační zkouška podlahových okruhů</t>
  </si>
  <si>
    <t>341259999</t>
  </si>
  <si>
    <t>H2</t>
  </si>
  <si>
    <t>doregulování radiátorových ventilů a osazení hlavic</t>
  </si>
  <si>
    <t>22738039</t>
  </si>
  <si>
    <t>H3</t>
  </si>
  <si>
    <t>propláchnutí topného systému</t>
  </si>
  <si>
    <t>800452860</t>
  </si>
  <si>
    <t>H4</t>
  </si>
  <si>
    <t>stavební přípomoce</t>
  </si>
  <si>
    <t>60398224</t>
  </si>
  <si>
    <t>D11</t>
  </si>
  <si>
    <t>MONTÁŽE ELEKTRO</t>
  </si>
  <si>
    <t>7312XY001</t>
  </si>
  <si>
    <t>Montáž - elektro zapojení tepelných čerpadel, montáž regulace tepelných čerpadel</t>
  </si>
  <si>
    <t>510169297</t>
  </si>
  <si>
    <t>01e - SO 01.05  Měření a regulace</t>
  </si>
  <si>
    <t>D1 - MaR oblastní charita Náchod</t>
  </si>
  <si>
    <t>MaR oblastní charita Náchod</t>
  </si>
  <si>
    <t>1001-01</t>
  </si>
  <si>
    <t>DDC regulátor vč.LCD displeje, ethernet,web, vč.SW</t>
  </si>
  <si>
    <t>-471982088</t>
  </si>
  <si>
    <t>1001-02</t>
  </si>
  <si>
    <t>spínaný zdroj 24V DC, 60VA</t>
  </si>
  <si>
    <t>-1942585265</t>
  </si>
  <si>
    <t>1001-03</t>
  </si>
  <si>
    <t>modul 1x DO – ovl.zdroje tepla</t>
  </si>
  <si>
    <t>1640844014</t>
  </si>
  <si>
    <t>1001-04</t>
  </si>
  <si>
    <t>rozvaděč plastový na povrch, 36M, IP54, vč.vybavení</t>
  </si>
  <si>
    <t>140135835</t>
  </si>
  <si>
    <t>1001-05</t>
  </si>
  <si>
    <t>prostorový snímač teploty s displejem a korekcí nastavené hodnoty</t>
  </si>
  <si>
    <t>395339726</t>
  </si>
  <si>
    <t>1001-06</t>
  </si>
  <si>
    <t>modul 8 x DO – ovl.termopohonů</t>
  </si>
  <si>
    <t>35229124</t>
  </si>
  <si>
    <t>1001-07</t>
  </si>
  <si>
    <t>rozvaděč jednotky podlahového rozdělovače, plast.na povrch 12M</t>
  </si>
  <si>
    <t>613515174</t>
  </si>
  <si>
    <t>1001-08</t>
  </si>
  <si>
    <t>termopohon 230 V (podlaha) bez proudu otevřeno</t>
  </si>
  <si>
    <t>-186608299</t>
  </si>
  <si>
    <t>1001-09</t>
  </si>
  <si>
    <t>krabička přístrojová KP68</t>
  </si>
  <si>
    <t>-624790342</t>
  </si>
  <si>
    <t>1001-10</t>
  </si>
  <si>
    <t>kabel 3x1</t>
  </si>
  <si>
    <t>-650726040</t>
  </si>
  <si>
    <t>1001-11</t>
  </si>
  <si>
    <t>trubka ochranná FX20</t>
  </si>
  <si>
    <t>1836599633</t>
  </si>
  <si>
    <t>1001-12</t>
  </si>
  <si>
    <t>pomocný instalační materiál</t>
  </si>
  <si>
    <t>925493778</t>
  </si>
  <si>
    <t>1001-13</t>
  </si>
  <si>
    <t>montáž kabeláž, rozvody</t>
  </si>
  <si>
    <t>-1228011061</t>
  </si>
  <si>
    <t>1001-14</t>
  </si>
  <si>
    <t>montáž M+R</t>
  </si>
  <si>
    <t>1105650999</t>
  </si>
  <si>
    <t>1001-15</t>
  </si>
  <si>
    <t>naprogramování, zaregulování, zaškolení</t>
  </si>
  <si>
    <t>868897280</t>
  </si>
  <si>
    <t>1001-16</t>
  </si>
  <si>
    <t>předávací dokumentace</t>
  </si>
  <si>
    <t>1067970920</t>
  </si>
  <si>
    <t>1001-17</t>
  </si>
  <si>
    <t>revize el.</t>
  </si>
  <si>
    <t>-706822663</t>
  </si>
  <si>
    <t>1001-18</t>
  </si>
  <si>
    <t>přípravné práce, koordinace</t>
  </si>
  <si>
    <t>-511003576</t>
  </si>
  <si>
    <t>1001-19</t>
  </si>
  <si>
    <t>doprava</t>
  </si>
  <si>
    <t>1721658395</t>
  </si>
  <si>
    <t>01f - SO 01.06  Vzduchotechnika</t>
  </si>
  <si>
    <t>Objekt0 - Rozpočet 1NP</t>
  </si>
  <si>
    <t xml:space="preserve"> </t>
  </si>
  <si>
    <t>1. - Zařízení č. 1 – Větrání kanceláří</t>
  </si>
  <si>
    <t>2. - Zařízení č. 2 – Větrání hygienického zázemí</t>
  </si>
  <si>
    <t>21. - Zařízení č. 21 – Chlazení kanceláří</t>
  </si>
  <si>
    <t>22. - Zařízení č. 22 – Chlazení skladu - příprava</t>
  </si>
  <si>
    <t xml:space="preserve">99. - Ostatní </t>
  </si>
  <si>
    <t>1.</t>
  </si>
  <si>
    <t>Zařízení č. 1 – Větrání kanceláří</t>
  </si>
  <si>
    <t>1.A.1</t>
  </si>
  <si>
    <t>VZT jednotka přívodně odvodní ve vnitřním nástěnném provedení Přívod: 280 m3/h, 280 Pa Odvod: 280 m3/h, 280 Pa Hmotnost jednotky: 76kg Rozměr: (ŠxVxH): 930x900x485mm Přívodní část: - filtr kazetový G4 - by-passová klapka - deskový výměník s tepelnou účinností 87,2% - ventilátor s EC motorem, příkon motoru 91W, jmenovitý proud motoru 0,75A, napájecí napětí 230V, frekvence 50Hz - elektrický ohřívač s max. topným výkonem 1,1kW Odvodní část: - filtr kazetový G4 - ventilátor s EC motorem, příkon motoru 65W, jmenovitý proud motoru 0,75A, napájecí napětí 230V, frekvence 50Hz</t>
  </si>
  <si>
    <t>Vestavěný elektrický ohřívač - součást VZT jednotky 1.A.1 - elektrický ohřívač s max. topným výkonem 1,1kW</t>
  </si>
  <si>
    <t>Nástěnný dotykový ovladač s displejem - pro regulaci jednotky, bílá barva</t>
  </si>
  <si>
    <t>MaR - kabeláže a trasování systému zařízení - elektrické propojení jednotlivých prvků systému - kabely k externím signálům a k ovladači, jejich zapojení v jednotce na příslušné svorky</t>
  </si>
  <si>
    <t>soub.</t>
  </si>
  <si>
    <t>1.C.1</t>
  </si>
  <si>
    <t>Uzavírací klapka se servopohonem - kruhová uzavírací klapka se servopohonem bez havarijní pružiny na 24V Průměr: 200mm</t>
  </si>
  <si>
    <t>1.C.2</t>
  </si>
  <si>
    <t>Uzavírací klapka se servopohonem - kruhová uzavírací klapka se servopohonem bez havarijní pružiny na 24V Průměr: 160mm</t>
  </si>
  <si>
    <t>1.C.3</t>
  </si>
  <si>
    <t>Zpětná přetlaková klapka těsná - do kruhového potrubí Průměr: 200 mm</t>
  </si>
  <si>
    <t>1.D.1</t>
  </si>
  <si>
    <t>Protidešťová žaluzie - v hliníkovém provedení - se standartními úzkými lamelami - vybavena svařovaným sítem s oky 10x10mm Rozměr: 200x200 mm</t>
  </si>
  <si>
    <t>1.D.2</t>
  </si>
  <si>
    <t>Vyúsť s vířivým výtokem vzduchu pro přívod - čelní deska čtvercová, s vodorovným připojením, pro přívod vzduchu, s 8 lamelami, s regulační klapkou Jmenovitý rozměr: 300x300 mm</t>
  </si>
  <si>
    <t>1.D.3</t>
  </si>
  <si>
    <t>Vyúsť s vířivým výtokem vzduchu pro odvod - čelní deska čtvercová, s vodorovným připojením, pro odvod vzduchu, s 8 lamelami, s regulační klapkou Jmenovitý rozměr: 300x300 mm</t>
  </si>
  <si>
    <t>1.E.1</t>
  </si>
  <si>
    <t>Potrubí 4-hranné, pozinkované + 30% tvarovek. Miniální třída těsnosti potrubních rozvodů: "C" Do obvodu 1500 mm</t>
  </si>
  <si>
    <t>1.E.2</t>
  </si>
  <si>
    <t>Tepelně a hlukově izolované hadice - ohebná hadice obalena izolací tloušťky 25mm Průměr: 160 mm</t>
  </si>
  <si>
    <t>bm</t>
  </si>
  <si>
    <t>1.E.3</t>
  </si>
  <si>
    <t>Potrubí kruhové, pozinkované + 30% tvarovek Miniální třída těsnosti potrubních rozvodů: "C" Průměr: 160 mm</t>
  </si>
  <si>
    <t>1.H.1</t>
  </si>
  <si>
    <t>Tepelná a hluková izolace na hranaté potrubí - deska z kamenné vlny s AL polepem Tloušťka: 40mm</t>
  </si>
  <si>
    <t>1.J.1</t>
  </si>
  <si>
    <t>Závěsový, montážní, spojovací a těsnící materiál Plechové potrubí bude uloženo na závěsy, hadice budou na potrubí připevněny plastovou šedou samolepící spojovací páskou, izolace budou kryty stříbrnou AL samolepící páskou. Potrubí bude spojováno samořeznými šrouby. Použité hmoždinky budou natloukací do betonu. Nosný systém bude na hmoždinky vynesen pomocí závitových tyčí.</t>
  </si>
  <si>
    <t>2.</t>
  </si>
  <si>
    <t>Zařízení č. 2 – Větrání hygienického zázemí</t>
  </si>
  <si>
    <t>2.B.1</t>
  </si>
  <si>
    <t>Potrubní ventilátor - dvouotáčkový do kruhového potrubí o průměru 100mm Objemový průtok: 50m3/h Dopravní tlak: 110Pa</t>
  </si>
  <si>
    <t>2.B.2</t>
  </si>
  <si>
    <t>Potrubní ventilátor - dvouotáčkový do kruhového potrubí o průměru 100mm Objemový průtok: 50-80m3/h Dopravní tlak: 110Pa</t>
  </si>
  <si>
    <t>2.B.3</t>
  </si>
  <si>
    <t>Potrubní ventilátor - dvouotáčkový do kruhového potrubí o průměru 125mm Objemový průtok: 110-130m3/h Dopravní tlak: 90Pa</t>
  </si>
  <si>
    <t>2.B.4</t>
  </si>
  <si>
    <t>Potrubní ventilátor - tříotáčkový do kruhového potrubí o průměru 160mm Objemový průtok: 150-230m3/h Dopravní tlak: 180Pa</t>
  </si>
  <si>
    <t>2.B.5</t>
  </si>
  <si>
    <t>Nástěnný ventilátor - na omítku se zpětnou klapkou a filtrem s doběhem Objemový průtok: 50m3/h Dopravní tlak: 250Pa</t>
  </si>
  <si>
    <t>2.B.6</t>
  </si>
  <si>
    <t>Nástěnný ventilátor - pod omítku se zpětnou klapkou a filtrem s doběhem Objemový průtok: 50m3/h Dopravní tlak: 250Pa</t>
  </si>
  <si>
    <t>2.C.1</t>
  </si>
  <si>
    <t>Regulační klapka těsná - do kruhového potrubí s ručním kovovým ovládáním Průměr: 100 mm</t>
  </si>
  <si>
    <t>2.C.2</t>
  </si>
  <si>
    <t>Regulační klapka těsná - do kruhového potrubí s ručním kovovým ovládáním Průměr: 125 mm</t>
  </si>
  <si>
    <t>2.C.3</t>
  </si>
  <si>
    <t>Regulační klapka těsná - do kruhového potrubí s ručním kovovým ovládáním Průměr: 160 mm</t>
  </si>
  <si>
    <t>2.C.4</t>
  </si>
  <si>
    <t>Zpětná přetlaková klapka těsná - do kruhového potrubí Průměr: 100 mm</t>
  </si>
  <si>
    <t>2.C.5</t>
  </si>
  <si>
    <t>Zpětná přetlaková klapka těsná - do kruhového potrubí Průměr: 125 mm</t>
  </si>
  <si>
    <t>2.C.6</t>
  </si>
  <si>
    <t>Zpětná přetlaková klapka těsná - do kruhového potrubí Průměr: 160 mm</t>
  </si>
  <si>
    <t>2.D.1</t>
  </si>
  <si>
    <t>2.D.2</t>
  </si>
  <si>
    <t>Odvodní talířový ventil kovový - na kruhové potrubí včetně zděře Průměr: 100 mm</t>
  </si>
  <si>
    <t>2.D.3</t>
  </si>
  <si>
    <t>Odvodní talířový ventil kovový - na kruhové potrubí včetně zděře Průměr: 160 mm</t>
  </si>
  <si>
    <t>2.D.4</t>
  </si>
  <si>
    <t>Stěnová mřížka - dvouřadá, upínání se speciálním mechanismem včetně montážního rámečku, s uspořádnání lamel horizontálně a roztečí lamel 20mm Rozměr: 400x200 mm</t>
  </si>
  <si>
    <t>2.E.1</t>
  </si>
  <si>
    <t>2.E.2</t>
  </si>
  <si>
    <t>Tepelně a hlukově izolované hadice - ohebná hadice obalena izolací tloušťky 25mm Průměr: 100 mm</t>
  </si>
  <si>
    <t>2.E.3</t>
  </si>
  <si>
    <t>Tepelně a hlukově izolované hadice - ohebná hadice obalena izolací tloušťky 25mm Průměr: 125 mm</t>
  </si>
  <si>
    <t>2.E.4</t>
  </si>
  <si>
    <t>2.E.5</t>
  </si>
  <si>
    <t>Potrubí kruhové, pozinkované + 30% tvarovek Miniální třída těsnosti potrubních rozvodů: "C" Průměr: 100 mm</t>
  </si>
  <si>
    <t>2.E.6</t>
  </si>
  <si>
    <t>2.J.1</t>
  </si>
  <si>
    <t>21.</t>
  </si>
  <si>
    <t>Zařízení č. 21 – Chlazení kanceláří</t>
  </si>
  <si>
    <t>21.A.1</t>
  </si>
  <si>
    <t>Venkovní kondenzační jednotka - systém SPLIT Chladící výkon: 5,7kW Rozměr (VxŠxH): 734x870x373mm Hmotnost: 52kg Hladina akustického výkonu: 64dB Hladina akustického tlaku: 50dB Rozsah použití: chlazení / topení: -20~52°C / -20~24°C Typ chladiva: R32 Celková délka vedení 50m / max. výškový rozdíl 30m Zdroj napětí venkovní jednotky: (230V, 1f, 50Hz)</t>
  </si>
  <si>
    <t>21.A.2</t>
  </si>
  <si>
    <t>Venkovní kondenzační jednotka Chladící výkon: 7kW Rozměr (VxŠxH): 770x900x320mm Hmotnost: 60kg Hladina akustického výkonu: 65dB Hladina akustického tlaku: 46dB Rozsah použití: chlazení / topení: -15~46°C / -15~15,5°C Typ chladiva: R32 Celková délka vedení 50m / max. výškový rozdíl 30m Zdroj napětí venkovní jednotky: (230V, 1f, 50Hz)</t>
  </si>
  <si>
    <t>21.A.3</t>
  </si>
  <si>
    <t>Venkovní kondenzační jednotka - systém MULTISPLIT Chladící výkon: 9kW Max. výkon všech připojitelných vnitřních jednotek: 15,6kW Rozměr (VxŠxH): 734x958x340mm Hmotnost: 68kg Hladina akustického výkonu: 64dB Hladina akustického tlaku: 52dB Rozsah použití: chlazení / topení: -10~46°C / -15~18°C Typ chladiva: R32 Celková délka vedení 75m / max. výškový rozdíl 15m Zdroj napětí venkovní jednotky: (230V, 1f, 50Hz)</t>
  </si>
  <si>
    <t>21.A.4</t>
  </si>
  <si>
    <t>Venkovní kondenzační jednotka Chladící výkon: 12kW Rozměr (VxŠxH): 990x940x320mm Hmotnost: 70kg Hladina akustického výkonu: 71dB Hladina akustického tlaku: 53dB Rozsah použití: chlazení / topení: -15~46°C / -15~15,5°C Typ chladiva: R32 Celková délka vedení 85m / max. výškový rozdíl 30m Zdroj napětí venkovní jednotky: (230V, 1f, 50Hz)</t>
  </si>
  <si>
    <t>21.A.7</t>
  </si>
  <si>
    <t>Vnitřní nástěnná jednotka - pracuje při teplotách -20°C Chladící výkon: 1,5 (max. 2,6)kW Rozměr (VxŠxH): 295x778x272mm Hmotnost: 10kg Hladina akustického výkonu: 57dB Hladina akustického tlaku: 19/25/41dB</t>
  </si>
  <si>
    <t>21.A.9</t>
  </si>
  <si>
    <t>Vnitřní nástěnná jednotka - pracuje při teplotách -20°C Chladící výkon: 2 (max. 2,6)kW Rozměr (VxŠxH): 295x778x272mm Hmotnost: 10kg Hladina akustického výkonu: 57dB Hladina akustického tlaku: 19/25/41dB</t>
  </si>
  <si>
    <t>21.A.10</t>
  </si>
  <si>
    <t>Vnitřní kazetová jednotka s kruhovým výdechem - se 4 výdechy, pracuje při teplotách -20°C - s čerpadlem kondenzátu se zdvihem 675mm Chladící výkon: 3,4kW Rozměr (VxŠxH): 204x840x840mm Hmotnost: 18kg Hladina akustického výkonu: 49dB Hladina akustického tlaku: 31/27dB</t>
  </si>
  <si>
    <t>21.A.11</t>
  </si>
  <si>
    <t>Vnitřní kazetová jednotka s kruhovým výdechem - se 4 výdechy, pracuje při teplotách -20°C - s čerpadlem kondenzátu se zdvihem 675mm Chladící výkon: 5,7kW Rozměr (VxŠxH): 204x840x840mm Hmotnost: 19kg Hladina akustického výkonu: 51dB Hladina akustického tlaku: 33/28dB</t>
  </si>
  <si>
    <t>Dekorační panel - bílé barvy v RAL 9010 s bílými lamelami Rozměr (VxŠxH): 50x950x950mm Hmotnost: 5,4kg</t>
  </si>
  <si>
    <t>21.C.1</t>
  </si>
  <si>
    <t>Kabelový ovladač - v bílém provedení - s dotykovým ovládáním, obsahuje nastavení teploty, ventilátoru, režimu, klapek, stav filtru a indikaci poruchy</t>
  </si>
  <si>
    <t>21.C.2</t>
  </si>
  <si>
    <t>Originální rozpočka systému Twin Refnet Joint</t>
  </si>
  <si>
    <t>21.E.1</t>
  </si>
  <si>
    <t>Chladivové potrubí - předizolované měděné potrubí (izolace 9mm s parozábranou) Rozměr: 6,35/9,50mm</t>
  </si>
  <si>
    <t>21.E.2</t>
  </si>
  <si>
    <t>Chladivové potrubí - předizolované měděné potrubí (izolace 9mm s parozábranou) Rozměr: 6,35/12,7mm</t>
  </si>
  <si>
    <t>21.E.3</t>
  </si>
  <si>
    <t>Chladivové potrubí - předizolované měděné potrubí (izolace 9mm s parozábranou) Rozměr: 9,50/15,88mm</t>
  </si>
  <si>
    <t>21.J.1</t>
  </si>
  <si>
    <t>Povrchová úprava chladivového potrubí odolná proti UV záření a povětrnostným vlivům</t>
  </si>
  <si>
    <t>21.J.2</t>
  </si>
  <si>
    <t>Závěsový, montážní, spojovací a těsnící materiál</t>
  </si>
  <si>
    <t>21.S.1</t>
  </si>
  <si>
    <t>Dielektrická guma pod venkovní jednotku na přídlažbu - rozměry jednotky (VxŠxH): 734x870x373mm</t>
  </si>
  <si>
    <t>21.S.2</t>
  </si>
  <si>
    <t>Dielektrická guma pod venkovní jednotku na přídlažbu - rozměry jednotky (VxŠxH): 770x900x320mm</t>
  </si>
  <si>
    <t>21.S.3</t>
  </si>
  <si>
    <t>Dielektrická guma pod venkovní jednotku na přídlažbu - rozměry jednotky (VxŠxH): 734x958x340mm</t>
  </si>
  <si>
    <t>21.S.4</t>
  </si>
  <si>
    <t>Dielektrická guma pod venkovní jednotku na přídlažbu - rozměry jednotky (VxŠxH): 990x940x320mm</t>
  </si>
  <si>
    <t>21.S.5</t>
  </si>
  <si>
    <t>Betonová přídlažba pod oceloplechový kanál určený pro vedení chladivového potrubí Rozměry přídlažby (VxŠxH): 100x500x250mm</t>
  </si>
  <si>
    <t>21.S.6</t>
  </si>
  <si>
    <t>Oceloplechový kanál - velikost 100x300mm, tl. 0,8mm, neděrovaný, včetně víka, spojek, spojovacího a nosného materiálu. - kanál bude připevněn k betonové přídlažbě</t>
  </si>
  <si>
    <t>21.S.7</t>
  </si>
  <si>
    <t>Instalační plastový box - box do zdi na potrubí sloužící pro přípravu chlazení - do boxu budou dovedeno chladivové potrubí vč. komunikačního kabelu - profese ZTI přivede do boxu napojení na odvod kondenzátu Rozměry (ŠxHxV): 540x55x85/135mm</t>
  </si>
  <si>
    <t>21.S.8</t>
  </si>
  <si>
    <t>Krycí kryt instalačního plastového boxu - krycí šroubovací kryt</t>
  </si>
  <si>
    <t>21.S.9</t>
  </si>
  <si>
    <t>KG plastové potrubí vč. ohnutého kolene Průměr: 200mm</t>
  </si>
  <si>
    <t>21.S.10</t>
  </si>
  <si>
    <t>Utěsnění plastového potrubí - volný prostor v potrubí musí být důkladně utěsněn</t>
  </si>
  <si>
    <t>21.W.1</t>
  </si>
  <si>
    <t>Komunikační kabel</t>
  </si>
  <si>
    <t>21.W.2</t>
  </si>
  <si>
    <t>Komunikační kabel - mezi vnitřními chladícími jednotkami - jedna jednotka bude řídící jednotka (Master), druhá bude řízená jednotka pomocí řídící jednotky (Slave)</t>
  </si>
  <si>
    <t>21.X.1</t>
  </si>
  <si>
    <t>Doplnění chladiva R32</t>
  </si>
  <si>
    <t>21.Z.1</t>
  </si>
  <si>
    <t>Tlaková zkouška</t>
  </si>
  <si>
    <t>21.Z.2</t>
  </si>
  <si>
    <t>Revize chladícího zařízení</t>
  </si>
  <si>
    <t>21.Z.3</t>
  </si>
  <si>
    <t>22.</t>
  </si>
  <si>
    <t>Zařízení č. 22 – Chlazení skladu - příprava</t>
  </si>
  <si>
    <t>22.A.1</t>
  </si>
  <si>
    <t>Venkovní kondenzační jednotka - systém SPLIT Chladící výkon: 4,2kW Rozměr (VxŠxH): 734x954x401mm Hmotnost: 49kg Hladina akustického výkonu: 62dB Hladina akustického tlaku: 48dB Rozsah použití: chlazení / topení: -10~50°C / -20~24°C Typ chladiva: R32 Celková délka vedení 30m / max. výškový rozdíl 20m Zdroj napětí venkovní jednotky: (230V, 1f, 50Hz)</t>
  </si>
  <si>
    <t>22.A.2</t>
  </si>
  <si>
    <t>Vnitřní nástěnná jednotka - pracuje při teplotách -20°C Chladící výkon: 4,2 (max. 5)kW Rozměr (VxŠxH): 295x778x272mm Hmotnost: 10kg Hladina akustického výkonu: 60dB Hladina akustického tlaku: 21/29/45dB</t>
  </si>
  <si>
    <t>22.C.1</t>
  </si>
  <si>
    <t>22.E.1</t>
  </si>
  <si>
    <t>22.J.1</t>
  </si>
  <si>
    <t>22.J.2</t>
  </si>
  <si>
    <t>22.S.1</t>
  </si>
  <si>
    <t>22.S.2</t>
  </si>
  <si>
    <t>22.S.3</t>
  </si>
  <si>
    <t>22.W.1</t>
  </si>
  <si>
    <t>22.Z.1</t>
  </si>
  <si>
    <t>99.</t>
  </si>
  <si>
    <t xml:space="preserve">Ostatní </t>
  </si>
  <si>
    <t>99.1</t>
  </si>
  <si>
    <t>Zprovoznění zařízení, zaregulování</t>
  </si>
  <si>
    <t>99.2</t>
  </si>
  <si>
    <t>Zaškolení provozovatele</t>
  </si>
  <si>
    <t>99.3</t>
  </si>
  <si>
    <t>Dokumentace skutečného stavu (6 PARÉ) + 1x elektronická podoba</t>
  </si>
  <si>
    <t>99.4</t>
  </si>
  <si>
    <t>Dokumentace pro předání díla : - návod k obsluze - generální a jednotlivých strojů a zařízení, - protokol o zaškolení, - protokol o předání, - ostatní potřebné protokoly</t>
  </si>
  <si>
    <t>99.5</t>
  </si>
  <si>
    <t>Označení zařízení štítky - vytvoření štítků a šipek a označení zařízení VZT a CHL - potrubní rozvody budou opatřeny barevnými šipkami umístěnými ve směru proudění vzduchu - barvy šipek budou voleny dle typu potrubí (přívodní, odvodní, čerstvý vzduch, odpadní vzduch apod.)</t>
  </si>
  <si>
    <t>99.6</t>
  </si>
  <si>
    <t>Stavební přípomoce - sekání drážek, zhotovení prostupů apod.</t>
  </si>
  <si>
    <t>99.7</t>
  </si>
  <si>
    <t>Požární ucpávky - provedeny na potrubí VZT, které bude mít plochu do 0,04m2, a CHL potrubí - způsob provedení ucpávek bude proveden dle platných legislativ - způsob provedení ucpávek určí PBŘ</t>
  </si>
  <si>
    <t>99.8</t>
  </si>
  <si>
    <t>Doprava</t>
  </si>
  <si>
    <t>Objekt1 - Rozpočet 2NP</t>
  </si>
  <si>
    <t>2.D.5</t>
  </si>
  <si>
    <t>Protidešťová stříška - na kruhové potrubí s ochrannou mřížkou Průměr: 160 mm</t>
  </si>
  <si>
    <t>Potrubí kruhové, pozinkované + 30% tvarovek Miniální třída těsnosti potrubních rozvodů: "C" Průměr: 125 mm</t>
  </si>
  <si>
    <t>21.A.5</t>
  </si>
  <si>
    <t>21.A.6</t>
  </si>
  <si>
    <t>21.A.8</t>
  </si>
  <si>
    <t>21.A.12</t>
  </si>
  <si>
    <t>Vnitřní podstropní jednotka - pracuje při teplotách -20°C Chladící výkon: 3,4kW Rozměr (VxŠxH): 235x960x690mm Hmotnost: 24kg Hladina akustického výkonu: 53dB Hladina akustického tlaku: 36/31dB</t>
  </si>
  <si>
    <t>21.A.13</t>
  </si>
  <si>
    <t>01g - SO 01.07  Elektroinstalace slaboproud</t>
  </si>
  <si>
    <t>01-SO 01_SIT - Výkopové práce, chráničky</t>
  </si>
  <si>
    <t xml:space="preserve">Dobenínská 1994, 547 01 Náchod </t>
  </si>
  <si>
    <t>47452081</t>
  </si>
  <si>
    <t>Ing. Martin Smolák, AGCOM, s.r.o.</t>
  </si>
  <si>
    <t>CZ47452081</t>
  </si>
  <si>
    <t>AGCOM, s.r.o.</t>
  </si>
  <si>
    <t xml:space="preserve">    D1 - Příprava chrániček pro případnou realizaci parkoviště</t>
  </si>
  <si>
    <t xml:space="preserve">      D1.1 - Výkopové práce jsou součástí rozpočtu profese silnoproud včetně následného zhutnění a úpravy terénu</t>
  </si>
  <si>
    <t xml:space="preserve">    D2 - Výkopové práce</t>
  </si>
  <si>
    <t xml:space="preserve">      D2.1 - HDPE chráničky a kabely jsou součástí rozpočtu objektu</t>
  </si>
  <si>
    <t xml:space="preserve">    D3 - Ostatní</t>
  </si>
  <si>
    <t>Příprava chrániček pro případnou realizaci parkoviště</t>
  </si>
  <si>
    <t>34571829</t>
  </si>
  <si>
    <t>mikrotrubička HDPE zemní zodolněná vnitřní lubrikační vrstva D 14/10mm</t>
  </si>
  <si>
    <t>404632699</t>
  </si>
  <si>
    <t>34571802</t>
  </si>
  <si>
    <t>chránička optického kabelu HDPE jednoplášťová bezhalogenová D 40/33mm</t>
  </si>
  <si>
    <t>-2106230480</t>
  </si>
  <si>
    <t>34571806</t>
  </si>
  <si>
    <t>chránička optického kabelu HDPE jednoplášťová bezhalogenová D 50/44mm</t>
  </si>
  <si>
    <t>-1926569955</t>
  </si>
  <si>
    <t>34571350</t>
  </si>
  <si>
    <t>trubka elektroinstalační ohebná dvouplášťová korugovaná (chránička) D 32/40mm, HDPE+LDPE</t>
  </si>
  <si>
    <t>882709441</t>
  </si>
  <si>
    <t>34571352</t>
  </si>
  <si>
    <t>trubka elektroinstalační ohebná dvouplášťová korugovaná (chránička) D 52/63mm, HDPE+LDPE</t>
  </si>
  <si>
    <t>47723156</t>
  </si>
  <si>
    <t>34571353</t>
  </si>
  <si>
    <t>trubka elektroinstalační ohebná dvouplášťová korugovaná (chránička) D 61/75mm, HDPE+LDPE</t>
  </si>
  <si>
    <t>-1842053962</t>
  </si>
  <si>
    <t>EiM.24021501</t>
  </si>
  <si>
    <t>Uložení HDPE trubky do výkopu</t>
  </si>
  <si>
    <t>-1579407302</t>
  </si>
  <si>
    <t>34571887</t>
  </si>
  <si>
    <t>spojka mikrotrubiček přímá průhledná plynotěsně utěsňující utažením pro vnější průměr trubičky D 14mm</t>
  </si>
  <si>
    <t>-733767659</t>
  </si>
  <si>
    <t>34571915</t>
  </si>
  <si>
    <t>ochrana spojky nacvakávací transparentní D 14mm</t>
  </si>
  <si>
    <t>-712313105</t>
  </si>
  <si>
    <t>34571909</t>
  </si>
  <si>
    <t>spojka mikrotrubiček přímá redukční průhledná celoplastová vodotěsná včetně pojistek D 14/12mm</t>
  </si>
  <si>
    <t>574545989</t>
  </si>
  <si>
    <t>34571809</t>
  </si>
  <si>
    <t>spojka šroubovací pro chráničky optického kabelu D 40mm</t>
  </si>
  <si>
    <t>1306360529</t>
  </si>
  <si>
    <t>34571810</t>
  </si>
  <si>
    <t>spojka šroubovací pro chráničky optického kabelu D 50mm</t>
  </si>
  <si>
    <t>97838719</t>
  </si>
  <si>
    <t>EiM.24022850</t>
  </si>
  <si>
    <t>Montáž spojky chráničky</t>
  </si>
  <si>
    <t>-1786276124</t>
  </si>
  <si>
    <t>34571865</t>
  </si>
  <si>
    <t>koncovka trubičky D vodotěsně utěsňující pro vnější průměr trubičky D 14mm</t>
  </si>
  <si>
    <t>690779526</t>
  </si>
  <si>
    <t>34571814</t>
  </si>
  <si>
    <t>koncovka pro chráničky optického kabelu D 40mm</t>
  </si>
  <si>
    <t>-167451416</t>
  </si>
  <si>
    <t>34571815</t>
  </si>
  <si>
    <t>koncovka pro chráničky optického kabelu D 50mm</t>
  </si>
  <si>
    <t>-1908684794</t>
  </si>
  <si>
    <t>EiM.24022851</t>
  </si>
  <si>
    <t>Montáž koncovky chráničky</t>
  </si>
  <si>
    <t>1089543687</t>
  </si>
  <si>
    <t>34575152.1</t>
  </si>
  <si>
    <t>žlab kabelový s víkem PVC (200x125)</t>
  </si>
  <si>
    <t>-594772431</t>
  </si>
  <si>
    <t>EiM.24022902</t>
  </si>
  <si>
    <t>montáž kabelového žlabu s víkem PVC 200x125</t>
  </si>
  <si>
    <t>-2045126168</t>
  </si>
  <si>
    <t>34575152.2</t>
  </si>
  <si>
    <t>spojka kabelového žlabu PVC 200x125</t>
  </si>
  <si>
    <t>-1693138239</t>
  </si>
  <si>
    <t>EiM.24022904</t>
  </si>
  <si>
    <t>montáž spojky kabelového žlabu PVC 200x125</t>
  </si>
  <si>
    <t>623270087</t>
  </si>
  <si>
    <t>012002000</t>
  </si>
  <si>
    <t>Geodetické práce</t>
  </si>
  <si>
    <t>884441809</t>
  </si>
  <si>
    <t>https://podminky.urs.cz/item/CS_URS_2024_01/012002000</t>
  </si>
  <si>
    <t>D1.1</t>
  </si>
  <si>
    <t>Výkopové práce jsou součástí rozpočtu profese silnoproud včetně následného zhutnění a úpravy terénu</t>
  </si>
  <si>
    <t>Výkopové práce</t>
  </si>
  <si>
    <t>460010024</t>
  </si>
  <si>
    <t>Vytyčení trasy vedení kabelového podzemního v zastavěném prostoru</t>
  </si>
  <si>
    <t>1847892283</t>
  </si>
  <si>
    <t>https://podminky.urs.cz/item/CS_URS_2024_01/460010024</t>
  </si>
  <si>
    <t>034002000</t>
  </si>
  <si>
    <t>Zabezpečení staveniště</t>
  </si>
  <si>
    <t>1385144345</t>
  </si>
  <si>
    <t>https://podminky.urs.cz/item/CS_URS_2024_01/034002000</t>
  </si>
  <si>
    <t>460021111</t>
  </si>
  <si>
    <t>Sejmutí ornice při elektromontážích ručně tl vrstvy do 20 cm</t>
  </si>
  <si>
    <t>-1984032973</t>
  </si>
  <si>
    <t>https://podminky.urs.cz/item/CS_URS_2024_01/460021111</t>
  </si>
  <si>
    <t>460030011</t>
  </si>
  <si>
    <t>Sejmutí drnu při elektromontážích jakékoliv tloušťky</t>
  </si>
  <si>
    <t>-143064371</t>
  </si>
  <si>
    <t>https://podminky.urs.cz/item/CS_URS_2024_01/460030011</t>
  </si>
  <si>
    <t>460161312</t>
  </si>
  <si>
    <t>Hloubení kabelových rýh ručně š 50 cm hl 120 cm v hornině tř I skupiny 3</t>
  </si>
  <si>
    <t>-1987744151</t>
  </si>
  <si>
    <t>https://podminky.urs.cz/item/CS_URS_2024_01/460161312</t>
  </si>
  <si>
    <t>460241111</t>
  </si>
  <si>
    <t>Příplatek za ztížení vykopávky při elektromontážích v blízkosti podzemního vedení</t>
  </si>
  <si>
    <t>-1975997761</t>
  </si>
  <si>
    <t>https://podminky.urs.cz/item/CS_URS_2024_01/460241111</t>
  </si>
  <si>
    <t>460371111</t>
  </si>
  <si>
    <t>Naložení výkopku při elektromontážích ručně z hornin třídy I skupiny 1 až 3</t>
  </si>
  <si>
    <t>1857408169</t>
  </si>
  <si>
    <t>https://podminky.urs.cz/item/CS_URS_2024_01/460371111</t>
  </si>
  <si>
    <t>460321111</t>
  </si>
  <si>
    <t>Vodorovné přemístění horniny jakékoliv třídy stavebním kolečkem při elektromontážích do 10 m</t>
  </si>
  <si>
    <t>557511304</t>
  </si>
  <si>
    <t>https://podminky.urs.cz/item/CS_URS_2024_01/460321111</t>
  </si>
  <si>
    <t>460341113</t>
  </si>
  <si>
    <t>Vodorovné přemístění horniny jakékoliv třídy dopravními prostředky při elektromontážích přes 500 do 1000 m</t>
  </si>
  <si>
    <t>771271525</t>
  </si>
  <si>
    <t>https://podminky.urs.cz/item/CS_URS_2024_01/460341113</t>
  </si>
  <si>
    <t>460341121</t>
  </si>
  <si>
    <t>Příplatek k vodorovnému přemístění horniny dopravními prostředky při elektromontážích za každých dalších i započatých 1000 m</t>
  </si>
  <si>
    <t>1448451165</t>
  </si>
  <si>
    <t>https://podminky.urs.cz/item/CS_URS_2024_01/460341121</t>
  </si>
  <si>
    <t>460361111</t>
  </si>
  <si>
    <t>Poplatek za uložení zeminy na skládce (skládkovné) kód odpadu 17 05 04</t>
  </si>
  <si>
    <t>-1962156918</t>
  </si>
  <si>
    <t>https://podminky.urs.cz/item/CS_URS_2024_01/460361111</t>
  </si>
  <si>
    <t>58151280.1</t>
  </si>
  <si>
    <t>písek</t>
  </si>
  <si>
    <t>763494921</t>
  </si>
  <si>
    <t>460661512</t>
  </si>
  <si>
    <t>Kabelové lože z písku pro kabely nn kryté plastovou fólií š lože přes 25 do 50 cm</t>
  </si>
  <si>
    <t>1170087945</t>
  </si>
  <si>
    <t>https://podminky.urs.cz/item/CS_URS_2024_01/460661512</t>
  </si>
  <si>
    <t>EiM.23082313</t>
  </si>
  <si>
    <t>Krycí deska, materiál plast</t>
  </si>
  <si>
    <t>-707467582</t>
  </si>
  <si>
    <t>EiM.23082314</t>
  </si>
  <si>
    <t>-678720035</t>
  </si>
  <si>
    <t>58333674</t>
  </si>
  <si>
    <t>kamenivo těžené hrubé frakce 16/32</t>
  </si>
  <si>
    <t>-771002828</t>
  </si>
  <si>
    <t>460431332</t>
  </si>
  <si>
    <t>Zásyp kabelových rýh ručně se zhutněním š 50 cm hl 120 cm z horniny tř I skupiny 3</t>
  </si>
  <si>
    <t>-1321770855</t>
  </si>
  <si>
    <t>https://podminky.urs.cz/item/CS_URS_2024_01/460431332</t>
  </si>
  <si>
    <t>417590464</t>
  </si>
  <si>
    <t>34575138.1</t>
  </si>
  <si>
    <t>žlab kabelový s víkem PVC (120x100)</t>
  </si>
  <si>
    <t>313643316</t>
  </si>
  <si>
    <t>EiM.24022901</t>
  </si>
  <si>
    <t>montáž kabelového žlabu s víkem PVC 120x100</t>
  </si>
  <si>
    <t>-82590165</t>
  </si>
  <si>
    <t>34575138.2</t>
  </si>
  <si>
    <t>spojka kabelového žlabu PVC 120x100</t>
  </si>
  <si>
    <t>-468952035</t>
  </si>
  <si>
    <t>EiM.24022903</t>
  </si>
  <si>
    <t>montáž spojky kabelového žlabu PVC 120x100</t>
  </si>
  <si>
    <t>936067624</t>
  </si>
  <si>
    <t>-176067292</t>
  </si>
  <si>
    <t>21522927</t>
  </si>
  <si>
    <t>1975176132</t>
  </si>
  <si>
    <t>D2.1</t>
  </si>
  <si>
    <t>HDPE chráničky a kabely jsou součástí rozpočtu objektu</t>
  </si>
  <si>
    <t>OST.24022901</t>
  </si>
  <si>
    <t>Podružný materiál z výše uvedených položek</t>
  </si>
  <si>
    <t>2016916461</t>
  </si>
  <si>
    <t>OST.23090652</t>
  </si>
  <si>
    <t>Stavební přípomoci</t>
  </si>
  <si>
    <t>-960032459</t>
  </si>
  <si>
    <t>OST.23083101</t>
  </si>
  <si>
    <t>Spolupráce s ostatními profesemi</t>
  </si>
  <si>
    <t>-18729677</t>
  </si>
  <si>
    <t>OST.23090654</t>
  </si>
  <si>
    <t>Zaškolení uživatele</t>
  </si>
  <si>
    <t>2067447318</t>
  </si>
  <si>
    <t>OST.23090655</t>
  </si>
  <si>
    <t>Základní úklid stavby, po prováděných hrubých instalačních pracích</t>
  </si>
  <si>
    <t>1488992934</t>
  </si>
  <si>
    <t>045203000</t>
  </si>
  <si>
    <t>Kompletační činnost</t>
  </si>
  <si>
    <t>1957272002</t>
  </si>
  <si>
    <t>https://podminky.urs.cz/item/CS_URS_2024_01/045203000</t>
  </si>
  <si>
    <t>030001000</t>
  </si>
  <si>
    <t>Zařízení staveniště</t>
  </si>
  <si>
    <t>-732094537</t>
  </si>
  <si>
    <t>https://podminky.urs.cz/item/CS_URS_2024_01/030001000</t>
  </si>
  <si>
    <t>070001000</t>
  </si>
  <si>
    <t>Provozní vlivy</t>
  </si>
  <si>
    <t>-94794940</t>
  </si>
  <si>
    <t>https://podminky.urs.cz/item/CS_URS_2024_01/070001000</t>
  </si>
  <si>
    <t>OST.24022910</t>
  </si>
  <si>
    <t>Vedlejší náklady - cestovné + dopravné z výše uvedených položek montáže</t>
  </si>
  <si>
    <t>1671058652</t>
  </si>
  <si>
    <t>040001000</t>
  </si>
  <si>
    <t>Inženýrská činnost</t>
  </si>
  <si>
    <t>67198741</t>
  </si>
  <si>
    <t>https://podminky.urs.cz/item/CS_URS_2024_01/040001000</t>
  </si>
  <si>
    <t>013254000</t>
  </si>
  <si>
    <t>Dokumentace skutečného provedení stavby</t>
  </si>
  <si>
    <t>1574719610</t>
  </si>
  <si>
    <t>https://podminky.urs.cz/item/CS_URS_2024_01/013254000</t>
  </si>
  <si>
    <t>02-SO 01_SKA - Strukturovaná kabeláž</t>
  </si>
  <si>
    <t xml:space="preserve">    D0 - Demontáže</t>
  </si>
  <si>
    <t xml:space="preserve">    D1 - Příprava kabeláže pro dataprojektory</t>
  </si>
  <si>
    <t xml:space="preserve">    D2 - Strukturovaná kabeláž RD01A</t>
  </si>
  <si>
    <t xml:space="preserve">      D2.1 - Datový rozvaděč RD01A - místnost č. N126</t>
  </si>
  <si>
    <t xml:space="preserve">      D2.2 - Metalická přípojka na SEK (CETIN)</t>
  </si>
  <si>
    <t xml:space="preserve">      D2.3 - Optická přípojka na SEK (CETIN) - pouze příprava chráničky optického kabelu v objektu.</t>
  </si>
  <si>
    <t xml:space="preserve">      D2.4 - Strukturovaná kabeláž U/FTP C6A (RD01A)</t>
  </si>
  <si>
    <t xml:space="preserve">      D2.5 - Přepěťové ochrany - pouze příprava krabic bez přepěťových ochran</t>
  </si>
  <si>
    <t xml:space="preserve">    D3 - Vnitřní trasy</t>
  </si>
  <si>
    <t xml:space="preserve">      D3.1 - Drátěné žlaby, příchytky</t>
  </si>
  <si>
    <t xml:space="preserve">      D3.2 - Plastové trubky</t>
  </si>
  <si>
    <t xml:space="preserve">    D4 - Venkovní trasy</t>
  </si>
  <si>
    <t xml:space="preserve">    D5 - Prostupy a protipožární ucpávky</t>
  </si>
  <si>
    <t xml:space="preserve">    D6 - Ostatní</t>
  </si>
  <si>
    <t>D0</t>
  </si>
  <si>
    <t>Demontáže</t>
  </si>
  <si>
    <t>DEM.23111501</t>
  </si>
  <si>
    <t>Přípravné práce, zmapování stávajícího stavu, koordinace s odbornými složkami investora</t>
  </si>
  <si>
    <t>1671240849</t>
  </si>
  <si>
    <t>DEM.24022201</t>
  </si>
  <si>
    <t>Demontáž stávající strukturované kabeláže, tras, technologie a koncových prvků.</t>
  </si>
  <si>
    <t>-1002432787</t>
  </si>
  <si>
    <t>Příprava kabeláže pro dataprojektory</t>
  </si>
  <si>
    <t>34199010.1</t>
  </si>
  <si>
    <t>HDMI kabel s rychlostí přenosu dat až 48Gb/s pro podporu nejnovějších 4K rozlišení včetně 4K 120Hz nebo 8K 60Hz, HDR včetně HDR10/10+ a Dolby Vision, podpora eARC, délka: 10 metrů</t>
  </si>
  <si>
    <t>555212780</t>
  </si>
  <si>
    <t>742430031</t>
  </si>
  <si>
    <t>Montáž audiovizuální techniky kabelu HDMI protažením a se zakončením v zásuvce nebo krabici</t>
  </si>
  <si>
    <t>453175257</t>
  </si>
  <si>
    <t>https://podminky.urs.cz/item/CS_URS_2024_01/742430031</t>
  </si>
  <si>
    <t>AV.24022801</t>
  </si>
  <si>
    <t>HDMI zásuvka 2.0, modul 45</t>
  </si>
  <si>
    <t>806581662</t>
  </si>
  <si>
    <t>AV.24022802</t>
  </si>
  <si>
    <t>Montáž zásuvky HDMI</t>
  </si>
  <si>
    <t>-613390234</t>
  </si>
  <si>
    <t>AV.24022803</t>
  </si>
  <si>
    <t>Adaptér pro instalaci modulu 45 do navrženého rámečku.</t>
  </si>
  <si>
    <t>-1726081385</t>
  </si>
  <si>
    <t>AV.24022804</t>
  </si>
  <si>
    <t>Montáž adaptéru modul 45</t>
  </si>
  <si>
    <t>-1125223396</t>
  </si>
  <si>
    <t>AV.24022805</t>
  </si>
  <si>
    <t>Kryt navrženého adaptéru</t>
  </si>
  <si>
    <t>1792499523</t>
  </si>
  <si>
    <t>AV.24022806</t>
  </si>
  <si>
    <t>Montáž krytu adaptéru</t>
  </si>
  <si>
    <t>605571999</t>
  </si>
  <si>
    <t>34539059</t>
  </si>
  <si>
    <t>rámeček jednonásobný</t>
  </si>
  <si>
    <t>345548703</t>
  </si>
  <si>
    <t>Strukturovaná kabeláž RD01A</t>
  </si>
  <si>
    <t>Datový rozvaděč RD01A - místnost č. N126</t>
  </si>
  <si>
    <t>35712055</t>
  </si>
  <si>
    <t>rozvaděč stojanový 19" celoskleněné dveře 45U/800x800mm</t>
  </si>
  <si>
    <t>-1599391786</t>
  </si>
  <si>
    <t>742330005</t>
  </si>
  <si>
    <t>Montáž strukturované kabeláže rozvaděče stojanového přes 30U</t>
  </si>
  <si>
    <t>133445361</t>
  </si>
  <si>
    <t>https://podminky.urs.cz/item/CS_URS_2024_01/742330005</t>
  </si>
  <si>
    <t>35712055.01</t>
  </si>
  <si>
    <t>Podstavec 800x800 s filtrem 1x RAL7035</t>
  </si>
  <si>
    <t>-1073455082</t>
  </si>
  <si>
    <t>74233005.01</t>
  </si>
  <si>
    <t>Montáž strukturované kabeláže podstavce 800x800 pod datový rozvaděč</t>
  </si>
  <si>
    <t>521698922</t>
  </si>
  <si>
    <t>SKS.23090102</t>
  </si>
  <si>
    <t>Drátěný žlab kabelový vertikální, pro vedení kabelů v prostoru rozvaděče, šířka 200mm, výška 30mm, včetně montážního materiálu</t>
  </si>
  <si>
    <t>-703530224</t>
  </si>
  <si>
    <t>SKS.23090103</t>
  </si>
  <si>
    <t>Montáž - drátěný žlab kabelový vertikální, pro vedení kabelů v prostoru rozvaděče, šířka 200mm, výška 30mm, včetně montážního materiálu</t>
  </si>
  <si>
    <t>-1587024401</t>
  </si>
  <si>
    <t>SKS.23090104</t>
  </si>
  <si>
    <t>Kovový háček pro vertikální vedení kabeláže v prostoru rozvaděče, rozměry 80x80mm</t>
  </si>
  <si>
    <t>-327829143</t>
  </si>
  <si>
    <t>SKS.23090105</t>
  </si>
  <si>
    <t>Montáž - kovový háček pro vertikální vedení kabeláže v prostoru rozvaděče, rozměry 80x80mm</t>
  </si>
  <si>
    <t>360941593</t>
  </si>
  <si>
    <t>SKS.23090106</t>
  </si>
  <si>
    <t>Montážní sada rozvaděče 4x M6(šroub, matka, podložka)</t>
  </si>
  <si>
    <t>1554661868</t>
  </si>
  <si>
    <t>SKS.23090107</t>
  </si>
  <si>
    <t>Montáž montážní sady rozvaděče</t>
  </si>
  <si>
    <t>495928006</t>
  </si>
  <si>
    <t>SKS.23090148</t>
  </si>
  <si>
    <t>Vertikální zemnící lišta 45U</t>
  </si>
  <si>
    <t>140347186</t>
  </si>
  <si>
    <t>SKS.23090149</t>
  </si>
  <si>
    <t>Montáž vertikální zemnící lišty 45U</t>
  </si>
  <si>
    <t>463340791</t>
  </si>
  <si>
    <t>SKS.23090150</t>
  </si>
  <si>
    <t>Zemnicí svorka průměr zemnícího kabelu max. 6 mm</t>
  </si>
  <si>
    <t>2134986318</t>
  </si>
  <si>
    <t>SKS.23090151</t>
  </si>
  <si>
    <t>Montáž zemnící svorky</t>
  </si>
  <si>
    <t>-1762545628</t>
  </si>
  <si>
    <t>35712107</t>
  </si>
  <si>
    <t>panel rozvodný 19" 1U 8x zásuvka dle ČSN max 16A bleskojistka kabel 3x1,5mm 2m</t>
  </si>
  <si>
    <t>1729023587</t>
  </si>
  <si>
    <t>742330022</t>
  </si>
  <si>
    <t>Montáž strukturované kabeláže příslušenství a ostatní práce k rozvaděčům napájecího panelu</t>
  </si>
  <si>
    <t>-379753347</t>
  </si>
  <si>
    <t>https://podminky.urs.cz/item/CS_URS_2024_01/742330022</t>
  </si>
  <si>
    <t>SKM.23090110</t>
  </si>
  <si>
    <t>Panel vyvazovací (ring run) výška 1U, 19", 5 úchytů hlubokých 64 mm, šedý kovový, plastová oka.</t>
  </si>
  <si>
    <t>1322821981</t>
  </si>
  <si>
    <t>742330023</t>
  </si>
  <si>
    <t>Montáž strukturované kabeláže příslušenství a ostatní práce k rozvaděčům vyvazovacíhoho panelu 1U</t>
  </si>
  <si>
    <t>1283641459</t>
  </si>
  <si>
    <t>https://podminky.urs.cz/item/CS_URS_2024_01/742330023</t>
  </si>
  <si>
    <t>35712072</t>
  </si>
  <si>
    <t>police rozvaděče 19" perforovaná 1U/650mm nosnost 40kg</t>
  </si>
  <si>
    <t>-1368873917</t>
  </si>
  <si>
    <t>742330021</t>
  </si>
  <si>
    <t>Montáž strukturované kabeláže příslušenství a ostatní práce k rozvaděčům police</t>
  </si>
  <si>
    <t>-1808602480</t>
  </si>
  <si>
    <t>https://podminky.urs.cz/item/CS_URS_2024_01/742330021</t>
  </si>
  <si>
    <t>42914002</t>
  </si>
  <si>
    <t>jednotka ventilační rozvaděče univerzální se 6 ventilátory do stropu nebo podlahy</t>
  </si>
  <si>
    <t>1634443349</t>
  </si>
  <si>
    <t>742330037</t>
  </si>
  <si>
    <t>Montáž strukturované kabeláže příslušenství a ostatní práce k rozvaděčům jednotky ventilační do stropu či podlahy stojanového rozvaděče</t>
  </si>
  <si>
    <t>-1912889787</t>
  </si>
  <si>
    <t>https://podminky.urs.cz/item/CS_URS_2024_01/742330037</t>
  </si>
  <si>
    <t>35712081</t>
  </si>
  <si>
    <t>panel zaslepovací 1U 19"</t>
  </si>
  <si>
    <t>-1691776703</t>
  </si>
  <si>
    <t>742330023.1</t>
  </si>
  <si>
    <t>Montáž strukturované kabeláže příslušenství a ostatní práce k rozvaděčům zaslepovacího panelu 1U</t>
  </si>
  <si>
    <t>173208156</t>
  </si>
  <si>
    <t>D2.2</t>
  </si>
  <si>
    <t>Metalická přípojka na SEK (CETIN)</t>
  </si>
  <si>
    <t>SKS.24022601</t>
  </si>
  <si>
    <t xml:space="preserve">Vybourání stávajícího účastnického rozvaděče UR 30/25 ve stávajícím obvodovém zdivu a zabezpečení proti poškození. </t>
  </si>
  <si>
    <t>-2108174994</t>
  </si>
  <si>
    <t>SKS.24022602</t>
  </si>
  <si>
    <t>Vybourání otvoru v novém obvodovém zdivu, zapravení stávajícího účastnického rozvaděče UR 30/25 do zdi.</t>
  </si>
  <si>
    <t>-433792546</t>
  </si>
  <si>
    <t>D2.3</t>
  </si>
  <si>
    <t>Optická přípojka na SEK (CETIN) - pouze příprava chráničky optického kabelu v objektu.</t>
  </si>
  <si>
    <t>34571857</t>
  </si>
  <si>
    <t>mikrotrubička bezhalogenová vnitřní tenkostěnná vnitřní lubrikační vrstva D 12/10mm</t>
  </si>
  <si>
    <t>-1977262892</t>
  </si>
  <si>
    <t>742110013</t>
  </si>
  <si>
    <t>Montáž trubek elektroinstalačních plastových tuhých pro vnitřní rozvody pro optická vlákna</t>
  </si>
  <si>
    <t>772893600</t>
  </si>
  <si>
    <t>https://podminky.urs.cz/item/CS_URS_2024_01/742110013</t>
  </si>
  <si>
    <t>SKS.23100408</t>
  </si>
  <si>
    <t>Kalibrace trasy, tlaková zkouška</t>
  </si>
  <si>
    <t>560621130</t>
  </si>
  <si>
    <t>34571870</t>
  </si>
  <si>
    <t>koncovka trubičky D vodotěsně utěsňující včetně pojistky proti vytržení pro vnější průměr trubičky D 12mm</t>
  </si>
  <si>
    <t>83265946</t>
  </si>
  <si>
    <t>34571886</t>
  </si>
  <si>
    <t>spojka mikrotrubiček přímá průhledná plynotěsně utěsňující utažením pro vnější průměr trubičky D 12mm</t>
  </si>
  <si>
    <t>517794921</t>
  </si>
  <si>
    <t>34571914</t>
  </si>
  <si>
    <t>ochrana spojky nacvakávací transparentní D 12mm</t>
  </si>
  <si>
    <t>-1753858152</t>
  </si>
  <si>
    <t>EiM.23100407</t>
  </si>
  <si>
    <t>montáž spojky nebo koncovky mikrotrubičky</t>
  </si>
  <si>
    <t>178695124</t>
  </si>
  <si>
    <t>D2.4</t>
  </si>
  <si>
    <t>Strukturovaná kabeláž U/FTP C6A (RD01A)</t>
  </si>
  <si>
    <t>SKM.23111302</t>
  </si>
  <si>
    <t>19" propojovací panel 24x RJ45 Cat 6A STP 568A/B, 1U, osazený zakončovacími konektory STP Cat 6A dle TIA/EIA 568, třída Ea dle EN 50173 a ISO 11801. Konektory s plynotěsnými IDC zářezovými kontakty s nulovou výtlačnou silou osazené prachovou krytkou proti vytržení kabelu a s konektorem RJ45  vybaveným samovýtlačnými prachotěsnými záclonkami s funkcí ochrany proti neúplnému zasunutí. Konektor RJ45 s pozlacenými kontakty s minimální životností 700 cyklů. Duální značení každého portu popisem a barevnou identifikací. Kovové tělo a integrovaný zadní kabelový management. Vyhovuje požadavkům RoHS. Záruka výrobce 25 let.</t>
  </si>
  <si>
    <t>-865940378</t>
  </si>
  <si>
    <t>742330024</t>
  </si>
  <si>
    <t>Montáž strukturované kabeláže příslušenství a ostatní práce k rozvaděčům patch panelu 24 portů</t>
  </si>
  <si>
    <t>1191871491</t>
  </si>
  <si>
    <t>https://podminky.urs.cz/item/CS_URS_2024_01/742330024</t>
  </si>
  <si>
    <t>SKM.23090212</t>
  </si>
  <si>
    <t>Ikona barevné identifikace portů propojovacího panelu pro individuální značení každého portu. Barevná škála minimálně červená, zelená, modrá, žlutá, bílá, šedá, černá, oranžová. Škála piktogramů minimálně Data, Voice, Blank. Možnost opakované změny barevné identifikace bez přerušení datového kanálu. Kombinace barva a piktogram dle požadavků při instalaci.</t>
  </si>
  <si>
    <t>-1548134074</t>
  </si>
  <si>
    <t>SKS.23090213</t>
  </si>
  <si>
    <t>Montáž ikony barevné identifikace portů</t>
  </si>
  <si>
    <t>1706025976</t>
  </si>
  <si>
    <t>742330101</t>
  </si>
  <si>
    <t>Montáž strukturované kabeláže měření segmentu metalického s vyhotovením protokolu</t>
  </si>
  <si>
    <t>1054509834</t>
  </si>
  <si>
    <t>https://podminky.urs.cz/item/CS_URS_2024_01/742330101</t>
  </si>
  <si>
    <t>SKS.23090215</t>
  </si>
  <si>
    <t>zaústění kabelu do rozvaděče</t>
  </si>
  <si>
    <t>-560152762</t>
  </si>
  <si>
    <t>SKM.23111303</t>
  </si>
  <si>
    <t>Zásuvkový modul nástěnné zásuvky, 1xRJ45 kat. 6A STP, černý s prachovou krytkou. Konektor splňuje požadavky definované v mezinárodních standardech pro Cat 6A dle TIA/EIA 568, resp. třídu Ea dle EN 50173 a ISO 11801. Konektor s plynotěsnými IDC zářezovými kontakty s nulovou výtlačnou silou osazený prachovou krytkou proti vytržení kabelu a s konektorem RJ45  vybaveným samovýtlačnou prachotěsnou záclonkou s funkcí ochrany proti neúplnému zasunutí. Konektor s pozlacenými kontakty s minimální životností 700 cyklů. Duální značení portu popisem a barevnou identifikací. Kompatibilní s krytem datové zásuvky ABB Tango. Vyhovuje požadavkům RoHS. Záruka výrobce 25 let.</t>
  </si>
  <si>
    <t>-916031365</t>
  </si>
  <si>
    <t>SKM.23111304</t>
  </si>
  <si>
    <t>Zásuvkový modul nástěnné zásuvky, 2xRJ45 kat. 6A STP, černý s prachovou krytkou. Konektor splňuje požadavky definované v mezinárodních standardech pro Cat 6A dle TIA/EIA 568, resp. třídu Ea dle EN 50173 a ISO 11801. Konektor s plynotěsnými IDC zářezovými kontakty s nulovou výtlačnou silou osazený prachovou krytkou proti vytržení kabelu a s konektorem RJ45  vybaveným samovýtlačnou prachotěsnou záclonkou s funkcí ochrany proti neúplnému zasunutí. Konektor s pozlacenými kontakty s minimální životností 700 cyklů. Duální značení portu popisem a barevnou identifikací. Kompatibilní s krytem datové zásuvky ABB Tango. Vyhovuje požadavkům RoHS. Záruka výrobce 25 let.</t>
  </si>
  <si>
    <t>-1410941995</t>
  </si>
  <si>
    <t>37451022</t>
  </si>
  <si>
    <t>kryt zásuvky komunikační (pro nosnou masku)</t>
  </si>
  <si>
    <t>1154991448</t>
  </si>
  <si>
    <t>-1836258618</t>
  </si>
  <si>
    <t>742330044</t>
  </si>
  <si>
    <t>Montáž strukturované kabeláže zásuvek datových pod omítku, do nábytku, do parapetního žlabu nebo podlahové krabice 1 až 6 pozic</t>
  </si>
  <si>
    <t>564304973</t>
  </si>
  <si>
    <t>https://podminky.urs.cz/item/CS_URS_2024_01/742330044</t>
  </si>
  <si>
    <t>742330045</t>
  </si>
  <si>
    <t>Montáž strukturované kabeláže zásuvek datových přisazené na omítku 1 až 6 pozic</t>
  </si>
  <si>
    <t>-1650428570</t>
  </si>
  <si>
    <t>https://podminky.urs.cz/item/CS_URS_2024_01/742330045</t>
  </si>
  <si>
    <t>-2033010104</t>
  </si>
  <si>
    <t>-243614327</t>
  </si>
  <si>
    <t>37459020</t>
  </si>
  <si>
    <t>konektor na drát/lanko s vložkou RJ45 UTP Cat6 nestíněný</t>
  </si>
  <si>
    <t>1105490630</t>
  </si>
  <si>
    <t>742124005</t>
  </si>
  <si>
    <t>Montáž kabelů datových FTP, UTP, STP ukončení kabelu konektorem</t>
  </si>
  <si>
    <t>-959323567</t>
  </si>
  <si>
    <t>https://podminky.urs.cz/item/CS_URS_2024_01/742124005</t>
  </si>
  <si>
    <t>SKS.23090218</t>
  </si>
  <si>
    <t>Krytka konektoru RJ45</t>
  </si>
  <si>
    <t>-1576965271</t>
  </si>
  <si>
    <t>SKS.23090219</t>
  </si>
  <si>
    <t>Montáž krytky konektoru RJ45</t>
  </si>
  <si>
    <t>2066047233</t>
  </si>
  <si>
    <t>SKM.23111307</t>
  </si>
  <si>
    <t>Kabel U/FTP Cat 6A, 100 Ohm, 4páry s Cu jádrem AWG 23 bez napojování, určený pro horizontální rozvody, který splňuje požadavky definované v mezinárodních standardech Cat 6A dle TIA/EIA 568, resp. třídu Ea dle  EN 50173 a ISO 11801. Splňuje požadavky třídy reakce na oheň B2ca. Záruka výrobce 25 let.</t>
  </si>
  <si>
    <t>4135495</t>
  </si>
  <si>
    <t>34121267</t>
  </si>
  <si>
    <t>kabel datový venkovní celkově stíněný Al fólií jádro Cu plné plášť PE (F/UTP) kategorie 6</t>
  </si>
  <si>
    <t>1424885050</t>
  </si>
  <si>
    <t>742124002</t>
  </si>
  <si>
    <t>Montáž kabelů datových FTP, UTP, STP pro vnitřní rozvody do trubky</t>
  </si>
  <si>
    <t>-367668362</t>
  </si>
  <si>
    <t>https://podminky.urs.cz/item/CS_URS_2024_01/742124002</t>
  </si>
  <si>
    <t>742124001</t>
  </si>
  <si>
    <t>Montáž kabelů datových FTP, UTP, STP pro vnitřní rozvody do žlabu nebo lišty</t>
  </si>
  <si>
    <t>-709006948</t>
  </si>
  <si>
    <t>https://podminky.urs.cz/item/CS_URS_2024_01/742124001</t>
  </si>
  <si>
    <t>SKS.23090222</t>
  </si>
  <si>
    <t>Plastové číselné návleky pro značení kabelů</t>
  </si>
  <si>
    <t>60576770</t>
  </si>
  <si>
    <t>SKS.23090223</t>
  </si>
  <si>
    <t>Montáž plastové návlečky kabelů</t>
  </si>
  <si>
    <t>1412027268</t>
  </si>
  <si>
    <t>SKM.23111308</t>
  </si>
  <si>
    <t>Kabel propojovací RJ45-RJ45, STP Cat 6A, délka 1m, šedá, splňuje parametry Cat 6A STP dle TIA/EIA 568, EN 50173 a ISO 11801 třída Ea, vodiče Cu lanko AWG26, úzká litá botka pro vysokohustotní porty aktivních prvků, ochrana aretace konektoru proti nechtěným uvolněním konektoru při přepojování, konektor s pozlacenými kontakty s minimální životností 700 cyklů. Záruka výrobce 25 let. (připojení na straně zásuvky)</t>
  </si>
  <si>
    <t>-1882040076</t>
  </si>
  <si>
    <t>SKM.23111309</t>
  </si>
  <si>
    <t>Kabel propojovací RJ45-RJ45, STP Cat 6A, délka 3m, šedá, splňuje parametry Cat 6A STP dle TIA/EIA 568, EN 50173 a ISO 11801 třída Ea, vodiče Cu lanko AWG26, úzká litá botka pro vysokohustotní porty aktivních prvků, ochrana aretace konektoru proti nechtěným uvolněním konektoru při přepojování, konektor s pozlacenými kontakty s minimální životností 700 cyklů. Záruka výrobce 25 let. (připojení na straně zásuvky)</t>
  </si>
  <si>
    <t>742271334</t>
  </si>
  <si>
    <t>SKM.23111310</t>
  </si>
  <si>
    <t>Kabel propojovací RJ45-RJ45, STP Cat 6A, délka 5m, šedá, splňuje parametry Cat 6A STP dle TIA/EIA 568, EN 50173 a ISO 11801 třída Ea, vodiče Cu lanko AWG26, úzká litá botka pro vysokohustotní porty aktivních prvků, ochrana aretace konektoru proti nechtěným uvolněním konektoru při přepojování, konektor s pozlacenými kontakty s minimální životností 700 cyklů. Záruka výrobce 25 let. (připojení na straně zásuvky)</t>
  </si>
  <si>
    <t>-169652099</t>
  </si>
  <si>
    <t>SKM.23111312</t>
  </si>
  <si>
    <t>Kabel propojovací RJ45-RJ45, STP Cat 6A, délka 1m, barva dle požadavku investora, splňuje parametry Cat 6A STP dle TIA/EIA 568, EN 50173 a ISO 11801 třída Ea, vodiče Cu lanko AWG26, úzká litá botka pro vysokohustotní porty aktivních prvků, ochrana aretace konektoru proti nechtěným uvolněním konektoru při přepojování, konektor s pozlacenými kontakty s minimální životností 700 cyklů. Záruka výrobce 25 let.</t>
  </si>
  <si>
    <t>1292704453</t>
  </si>
  <si>
    <t>SKM.23111311</t>
  </si>
  <si>
    <t>Kabel propojovací RJ45-RJ45, STP Cat 6A, délka 2m, barva dle požadavku investora, splňuje parametry Cat 6A STP dle TIA/EIA 568, EN 50173 a ISO 11801 třída Ea, vodiče Cu lanko AWG26, úzká litá botka pro vysokohustotní porty aktivních prvků, ochrana aretace konektoru proti nechtěným uvolněním konektoru při přepojování, konektor s pozlacenými kontakty s minimální životností 700 cyklů. Záruka výrobce 25 let.</t>
  </si>
  <si>
    <t>1903482117</t>
  </si>
  <si>
    <t>D2.5</t>
  </si>
  <si>
    <t>Přepěťové ochrany - pouze příprava krabic bez přepěťových ochran</t>
  </si>
  <si>
    <t>EiM.23092201</t>
  </si>
  <si>
    <t>Plastová rozvodnice s malou instalační hloubkou, povrchová montáž, pro 4 moduly, PE můstek, IP55, vhodné provedení k navrženému typu přepěťové ochrany</t>
  </si>
  <si>
    <t>625431769</t>
  </si>
  <si>
    <t>EiM.23092202</t>
  </si>
  <si>
    <t>Montáž plastové rozvodnice</t>
  </si>
  <si>
    <t>1614926634</t>
  </si>
  <si>
    <t>Vnitřní trasy</t>
  </si>
  <si>
    <t>EiM.2310910</t>
  </si>
  <si>
    <t>Kompaktní přechodová skříň, ŠxVxH: 380x600x210 mm, ocelový plech, jednodvéřová, 2 otočné uzávěry</t>
  </si>
  <si>
    <t>-566178131</t>
  </si>
  <si>
    <t>EiM.23100911</t>
  </si>
  <si>
    <t>Montáž přechodové krabice</t>
  </si>
  <si>
    <t>-1623170223</t>
  </si>
  <si>
    <t>34571476</t>
  </si>
  <si>
    <t>krabice lištová PVC přístrojová čtvercová 80x80mm hluboká</t>
  </si>
  <si>
    <t>-612771150</t>
  </si>
  <si>
    <t>741112071</t>
  </si>
  <si>
    <t>Montáž krabic elektroinstalačních bez napojení na trubky a lišty, demontáže a montáže víčka a přístroje přístrojových lištových plastových jednoduchých</t>
  </si>
  <si>
    <t>-1811099786</t>
  </si>
  <si>
    <t>https://podminky.urs.cz/item/CS_URS_2024_01/741112071</t>
  </si>
  <si>
    <t>SKS.23090406</t>
  </si>
  <si>
    <t>Nástavný rámeček pro zvýšení hloubky lištových krabic pro přístroje, hloubka 12mm, barva bílá</t>
  </si>
  <si>
    <t>-1862226378</t>
  </si>
  <si>
    <t>SKS.24022701</t>
  </si>
  <si>
    <t>Montáž nástavného rámečku</t>
  </si>
  <si>
    <t>-871692271</t>
  </si>
  <si>
    <t>34571451</t>
  </si>
  <si>
    <t>krabice pod omítku PVC přístrojová kruhová D 70mm hluboká</t>
  </si>
  <si>
    <t>-1989043973</t>
  </si>
  <si>
    <t>741112001</t>
  </si>
  <si>
    <t>Montáž krabic elektroinstalačních bez napojení na trubky a lišty, demontáže a montáže víčka a přístroje protahovacích nebo odbočných zapuštěných plastových kruhových do zdiva</t>
  </si>
  <si>
    <t>-2030063355</t>
  </si>
  <si>
    <t>https://podminky.urs.cz/item/CS_URS_2024_01/741112001</t>
  </si>
  <si>
    <t>34571462</t>
  </si>
  <si>
    <t>krabice do zateplení PP čtvercová 120x120mm dl až 300mm</t>
  </si>
  <si>
    <t>-1534441511</t>
  </si>
  <si>
    <t>EiM.24022201</t>
  </si>
  <si>
    <t>Montáž montážní desky</t>
  </si>
  <si>
    <t>-1720573359</t>
  </si>
  <si>
    <t>D3.1</t>
  </si>
  <si>
    <t>Drátěné žlaby, příchytky</t>
  </si>
  <si>
    <t>34575600</t>
  </si>
  <si>
    <t>žlab kabelový drátěný galvanicky zinkovaný 150/100mm</t>
  </si>
  <si>
    <t>1487548417</t>
  </si>
  <si>
    <t>34575601</t>
  </si>
  <si>
    <t>žlab kabelový drátěný galvanicky zinkovaný 250/100mm</t>
  </si>
  <si>
    <t>701527945</t>
  </si>
  <si>
    <t>742110104</t>
  </si>
  <si>
    <t>Montáž kabelového žlabu šířky přes 150 do 250 mm</t>
  </si>
  <si>
    <t>-2126855020</t>
  </si>
  <si>
    <t>https://podminky.urs.cz/item/CS_URS_2024_01/742110104</t>
  </si>
  <si>
    <t>EiM.23090103</t>
  </si>
  <si>
    <t>Spojka drátěného kabelového žlabu, pro základní spojování drátěných žlabů, včetně příslušenství, povrchová úprava galvanický zinek</t>
  </si>
  <si>
    <t>-977225935</t>
  </si>
  <si>
    <t>EiM.23090104</t>
  </si>
  <si>
    <t>Spojka tvarovací drátěného kabelového žlabu, pro vytváření kolen, T-kusů a odboček, včetně příslušenství, povrchová úprava galvanický zinek</t>
  </si>
  <si>
    <t>-1116332635</t>
  </si>
  <si>
    <t>EiM.23012901</t>
  </si>
  <si>
    <t>Spojka tvarovací drátěného kabelového žlabu š. 250mm, pro vytváření kolen, T-kusů a odboček, včetně příslušenství, povrchová úprava galvanický zinek</t>
  </si>
  <si>
    <t>1135065959</t>
  </si>
  <si>
    <t>Tvarování drátěného žlabu</t>
  </si>
  <si>
    <t>1508497758</t>
  </si>
  <si>
    <t>EiM.24022701</t>
  </si>
  <si>
    <t>Nosník drátěného žlabu 150x100, zavěšení pomocí závitových tyčí.</t>
  </si>
  <si>
    <t>-1656989345</t>
  </si>
  <si>
    <t>31197002</t>
  </si>
  <si>
    <t>tyč závitová Pz 4.6 M8</t>
  </si>
  <si>
    <t>-1503452009</t>
  </si>
  <si>
    <t>EiM.23090108</t>
  </si>
  <si>
    <t>Kovová hmoždinka M8</t>
  </si>
  <si>
    <t>214849956</t>
  </si>
  <si>
    <t>EiM.23090109</t>
  </si>
  <si>
    <t>Šroub vratový M6/16 (bal = 100ks)</t>
  </si>
  <si>
    <t>bal</t>
  </si>
  <si>
    <t>724635980</t>
  </si>
  <si>
    <t>EiM.23090110</t>
  </si>
  <si>
    <t>Matice M6 límcová (bal=100ks)</t>
  </si>
  <si>
    <t>-1903715467</t>
  </si>
  <si>
    <t>742110122</t>
  </si>
  <si>
    <t>Montáž kabelového žlabu nosníku včetně konzol nebo závitových tyčí, šířky do 150 mm</t>
  </si>
  <si>
    <t>1306848428</t>
  </si>
  <si>
    <t>https://podminky.urs.cz/item/CS_URS_2024_01/742110122</t>
  </si>
  <si>
    <t>EiM.24022702</t>
  </si>
  <si>
    <t>Podpěra drátěného žlabu 250x100, uchycení na stěnu</t>
  </si>
  <si>
    <t>-1072270558</t>
  </si>
  <si>
    <t>742110124</t>
  </si>
  <si>
    <t>Montáž kabelového žlabu nosníku včetně konzol nebo závitových tyčí, šířky přes 150 do 250 mm</t>
  </si>
  <si>
    <t>-373996255</t>
  </si>
  <si>
    <t>https://podminky.urs.cz/item/CS_URS_2024_01/742110124</t>
  </si>
  <si>
    <t>EiM.23090111</t>
  </si>
  <si>
    <t>Uzemňovací šroub, pro připevnění vodiče vyrovnání potenciálů na kabelový nosný systém, max. průřez připojitelného vodiče 25mm2, materiál mosaz</t>
  </si>
  <si>
    <t>-955029739</t>
  </si>
  <si>
    <t>EiM.23090112</t>
  </si>
  <si>
    <t>Montáž uzemňovacího šroubu</t>
  </si>
  <si>
    <t>-1105051013</t>
  </si>
  <si>
    <t>EiM.23090113</t>
  </si>
  <si>
    <t>Zinek ve spreji, 98% zinku, 400ml</t>
  </si>
  <si>
    <t>52963509</t>
  </si>
  <si>
    <t>EiM.23090638</t>
  </si>
  <si>
    <t xml:space="preserve">Svazkový držák, materiál kov, pro instalaci na stěnu i na strop, 47x85x33mm, včetně montážního materiálu </t>
  </si>
  <si>
    <t>-1216921032</t>
  </si>
  <si>
    <t>EiM.23090639</t>
  </si>
  <si>
    <t>Montáž svazkového držáku</t>
  </si>
  <si>
    <t>1340421369</t>
  </si>
  <si>
    <t>D3.2</t>
  </si>
  <si>
    <t>Plastové trubky</t>
  </si>
  <si>
    <t>34571051</t>
  </si>
  <si>
    <t>trubka elektroinstalační ohebná EN 500 86-1141 (chránička) D 22,9/28,5mm</t>
  </si>
  <si>
    <t>-1517828282</t>
  </si>
  <si>
    <t>34571052</t>
  </si>
  <si>
    <t>trubka elektroinstalační ohebná EN 500 86-1141 (chránička) D 28,4 /34,5mm</t>
  </si>
  <si>
    <t>423679042</t>
  </si>
  <si>
    <t>-850653306</t>
  </si>
  <si>
    <t>974031165</t>
  </si>
  <si>
    <t>Vysekání rýh ve zdivu cihelném na maltu vápennou nebo vápenocementovou do hl. 150 mm a šířky do 200 mm</t>
  </si>
  <si>
    <t>1908849494</t>
  </si>
  <si>
    <t>https://podminky.urs.cz/item/CS_URS_2024_01/974031165</t>
  </si>
  <si>
    <t>742110002</t>
  </si>
  <si>
    <t>Montáž trubek elektroinstalačních plastových ohebných uložených pod omítku</t>
  </si>
  <si>
    <t>2101250541</t>
  </si>
  <si>
    <t>https://podminky.urs.cz/item/CS_URS_2024_01/742110002</t>
  </si>
  <si>
    <t>Venkovní trasy</t>
  </si>
  <si>
    <t>34571800</t>
  </si>
  <si>
    <t>chránička optického kabelu HDPE jednoplášťová bezhalogenová D 25/20mm</t>
  </si>
  <si>
    <t>-1384768091</t>
  </si>
  <si>
    <t>1440024838</t>
  </si>
  <si>
    <t>34571807</t>
  </si>
  <si>
    <t>spojka šroubovací pro chráničky optického kabelu D 25mm</t>
  </si>
  <si>
    <t>1863430803</t>
  </si>
  <si>
    <t>1134849346</t>
  </si>
  <si>
    <t>34571811</t>
  </si>
  <si>
    <t>koncovka pro chráničky optického kabelu D 25mm</t>
  </si>
  <si>
    <t>-1442498497</t>
  </si>
  <si>
    <t>-35967861</t>
  </si>
  <si>
    <t>Prostupy a protipožární ucpávky</t>
  </si>
  <si>
    <t>EiM.24021510</t>
  </si>
  <si>
    <t xml:space="preserve">Systémové utěsnění proti tlakové vodě vstupující chráničky profese slaboproud vstupující do objektu </t>
  </si>
  <si>
    <t>-867459953</t>
  </si>
  <si>
    <t>EiM.24021511</t>
  </si>
  <si>
    <t>Montáž systémového utěsnění proti tlakové vodě</t>
  </si>
  <si>
    <t>-1687445314</t>
  </si>
  <si>
    <t>9600650015</t>
  </si>
  <si>
    <t>Jádrové vrtání průměr 62mm, do 600mm</t>
  </si>
  <si>
    <t>-2048200982</t>
  </si>
  <si>
    <t>9600650016</t>
  </si>
  <si>
    <t>Jádrové vrtání průměr 82mm, do 600mm</t>
  </si>
  <si>
    <t>1751870322</t>
  </si>
  <si>
    <t>971035131</t>
  </si>
  <si>
    <t>Vybourání otvorů ve zdivu základovém nebo nadzákladovém z cihel, tvárnic, příčkovek z cihel pálených na maltu cementovou průměru profilu do 60 mm, tl. do 150 mm</t>
  </si>
  <si>
    <t>-1672300825</t>
  </si>
  <si>
    <t>https://podminky.urs.cz/item/CS_URS_2024_01/971035131</t>
  </si>
  <si>
    <t>971035141</t>
  </si>
  <si>
    <t>Vybourání otvorů ve zdivu základovém nebo nadzákladovém z cihel, tvárnic, příčkovek z cihel pálených na maltu cementovou průměru profilu do 60 mm, tl. do 300 mm</t>
  </si>
  <si>
    <t>1232076300</t>
  </si>
  <si>
    <t>https://podminky.urs.cz/item/CS_URS_2024_01/971035141</t>
  </si>
  <si>
    <t>971035151</t>
  </si>
  <si>
    <t>Vybourání otvorů ve zdivu základovém nebo nadzákladovém z cihel, tvárnic, příčkovek z cihel pálených na maltu cementovou průměru profilu do 60 mm, tl. do 450 mm</t>
  </si>
  <si>
    <t>-742523081</t>
  </si>
  <si>
    <t>https://podminky.urs.cz/item/CS_URS_2024_01/971035151</t>
  </si>
  <si>
    <t>971035161</t>
  </si>
  <si>
    <t>Vybourání otvorů ve zdivu základovém nebo nadzákladovém z cihel, tvárnic, příčkovek z cihel pálených na maltu cementovou průměru profilu do 60 mm, tl. do 600 mm</t>
  </si>
  <si>
    <t>-384259409</t>
  </si>
  <si>
    <t>https://podminky.urs.cz/item/CS_URS_2024_01/971035161</t>
  </si>
  <si>
    <t>971035341</t>
  </si>
  <si>
    <t>Vybourání otvorů ve zdivu základovém nebo nadzákladovém z cihel, tvárnic, příčkovek z cihel pálených na maltu cementovou plochy do 0,09 m2, tl. do 300 mm</t>
  </si>
  <si>
    <t>-697183053</t>
  </si>
  <si>
    <t>https://podminky.urs.cz/item/CS_URS_2024_01/971035341</t>
  </si>
  <si>
    <t>741920381</t>
  </si>
  <si>
    <t>Protipožární ucpávky svazků kabelů prostup stěnou tloušťky 150 mm pěnou, požární odolnost EI 60 při 60% zaplnění prostupu kabely průměr prostupu 90 mm</t>
  </si>
  <si>
    <t>-1231159530</t>
  </si>
  <si>
    <t>https://podminky.urs.cz/item/CS_URS_2024_01/741920381</t>
  </si>
  <si>
    <t>9500650014</t>
  </si>
  <si>
    <t>Protipožární ucpávka pro otvor 150x300mm</t>
  </si>
  <si>
    <t>1497714849</t>
  </si>
  <si>
    <t>9500650015</t>
  </si>
  <si>
    <t>Protipožární ucpávka pro otvor 300x300mm</t>
  </si>
  <si>
    <t>-1922040550</t>
  </si>
  <si>
    <t>OST.23111301</t>
  </si>
  <si>
    <t>-221154325</t>
  </si>
  <si>
    <t>OST.23111501</t>
  </si>
  <si>
    <t xml:space="preserve">Příprava podkladů a certifikace strukturované kabeláže a optických tras systémovou 25 letou zárukou výrobcem </t>
  </si>
  <si>
    <t>1862464644</t>
  </si>
  <si>
    <t>-478077463</t>
  </si>
  <si>
    <t>-713341609</t>
  </si>
  <si>
    <t>OST.23090653</t>
  </si>
  <si>
    <t>Ekologická likvidace odpadu</t>
  </si>
  <si>
    <t>1943677582</t>
  </si>
  <si>
    <t>941282979</t>
  </si>
  <si>
    <t>-601886255</t>
  </si>
  <si>
    <t>-287588938</t>
  </si>
  <si>
    <t>1678431899</t>
  </si>
  <si>
    <t>-1881788475</t>
  </si>
  <si>
    <t>OST.24022820</t>
  </si>
  <si>
    <t>-28002982</t>
  </si>
  <si>
    <t>2133538159</t>
  </si>
  <si>
    <t>696556501</t>
  </si>
  <si>
    <t>03-SO 01_AP - Aktivní prvky sítě</t>
  </si>
  <si>
    <t xml:space="preserve">    D1 - Aktivní prvky sítě</t>
  </si>
  <si>
    <t xml:space="preserve">      D1.1 - Firewall</t>
  </si>
  <si>
    <t xml:space="preserve">      D1.2 - Přístupové přepínače</t>
  </si>
  <si>
    <t xml:space="preserve">      D1.3 - Access pointy (WiFi)</t>
  </si>
  <si>
    <t xml:space="preserve">      D1.4 - Bateriový záložní zdroj UPS</t>
  </si>
  <si>
    <t xml:space="preserve">    D2 - Ostatní</t>
  </si>
  <si>
    <t>Firewall</t>
  </si>
  <si>
    <t>AP.24021401</t>
  </si>
  <si>
    <t>Firewall dle přiložené specifikace</t>
  </si>
  <si>
    <t>-881662820</t>
  </si>
  <si>
    <t>AP.24021502</t>
  </si>
  <si>
    <t xml:space="preserve">SFP 1000Base-LX SM </t>
  </si>
  <si>
    <t>-1139245772</t>
  </si>
  <si>
    <t>AP.24021503</t>
  </si>
  <si>
    <t>Optický patchkabel duplexní SM, OS2, 2m</t>
  </si>
  <si>
    <t>-480916243</t>
  </si>
  <si>
    <t>AP.24021501</t>
  </si>
  <si>
    <t>Instalace a konfigurace firewall</t>
  </si>
  <si>
    <t>-864717758</t>
  </si>
  <si>
    <t>D1.2</t>
  </si>
  <si>
    <t>Přístupové přepínače</t>
  </si>
  <si>
    <t>AP.24021402</t>
  </si>
  <si>
    <t>Přepínač 1 dle přiložené specifikace a potřebného příslušenství</t>
  </si>
  <si>
    <t>-1883506827</t>
  </si>
  <si>
    <t>AP.24021403</t>
  </si>
  <si>
    <t>Přepínač 2 dle přiložené specifikace a potřebného příslušenství</t>
  </si>
  <si>
    <t>343183471</t>
  </si>
  <si>
    <t>AP.24021504</t>
  </si>
  <si>
    <t>Instalace a konfigurace switchů</t>
  </si>
  <si>
    <t>-746741532</t>
  </si>
  <si>
    <t>D1.3</t>
  </si>
  <si>
    <t>Access pointy (WiFi)</t>
  </si>
  <si>
    <t>AP.24011607</t>
  </si>
  <si>
    <t>Access pointy dle přiložené specifikace</t>
  </si>
  <si>
    <t>-306486663</t>
  </si>
  <si>
    <t>AP.24022201</t>
  </si>
  <si>
    <t>Kontroler pro navržené access poity dle předložené specifikace.</t>
  </si>
  <si>
    <t>1550104175</t>
  </si>
  <si>
    <t>AP.24021505</t>
  </si>
  <si>
    <t>Instalace a konfigurace WiFi</t>
  </si>
  <si>
    <t>1558914171</t>
  </si>
  <si>
    <t>AP.24021506</t>
  </si>
  <si>
    <t>Měření síly signálu access pointů a optimalizace</t>
  </si>
  <si>
    <t>33744089</t>
  </si>
  <si>
    <t>D1.4</t>
  </si>
  <si>
    <t>Bateriový záložní zdroj UPS</t>
  </si>
  <si>
    <t>AP.24022202</t>
  </si>
  <si>
    <t>Bateriový záložní zdroj UPS dle přiložené specifikace.</t>
  </si>
  <si>
    <t>944199081</t>
  </si>
  <si>
    <t>AP.24022203</t>
  </si>
  <si>
    <t>SNMP karta kompatibilní s navrženou UPS</t>
  </si>
  <si>
    <t>2044201890</t>
  </si>
  <si>
    <t>AP.24022204</t>
  </si>
  <si>
    <t>Instalace a konfigurace UPS</t>
  </si>
  <si>
    <t>-1184050456</t>
  </si>
  <si>
    <t>OST.24012612</t>
  </si>
  <si>
    <t>1315172059</t>
  </si>
  <si>
    <t>OST.24013010</t>
  </si>
  <si>
    <t>694736767</t>
  </si>
  <si>
    <t>1923170930</t>
  </si>
  <si>
    <t>-1243696991</t>
  </si>
  <si>
    <t>04-SO 01_KAM - Kamerový systém</t>
  </si>
  <si>
    <t xml:space="preserve">    D1 - Kamery</t>
  </si>
  <si>
    <t xml:space="preserve">    D2 - Přepěťové ochrany</t>
  </si>
  <si>
    <t xml:space="preserve">    D3 - Video rekordér NVR</t>
  </si>
  <si>
    <t xml:space="preserve">    D4 - OSTATNÍ</t>
  </si>
  <si>
    <t>Kamery</t>
  </si>
  <si>
    <t>KAM.24022201</t>
  </si>
  <si>
    <t>Venkovní IP kamera dle přiložené specifikace.</t>
  </si>
  <si>
    <t>126579523</t>
  </si>
  <si>
    <t>KAM.24022202</t>
  </si>
  <si>
    <t>Instalační podstavec kamery</t>
  </si>
  <si>
    <t>-1201143274</t>
  </si>
  <si>
    <t>742230003</t>
  </si>
  <si>
    <t>Montáž kamerového systému venkovní kamery</t>
  </si>
  <si>
    <t>-1726643796</t>
  </si>
  <si>
    <t>https://podminky.urs.cz/item/CS_URS_2024_01/742230003</t>
  </si>
  <si>
    <t>34571528</t>
  </si>
  <si>
    <t>deska montážní do zateplení PP 120x120mm hl 317,5mm</t>
  </si>
  <si>
    <t>1175987797</t>
  </si>
  <si>
    <t>-504700703</t>
  </si>
  <si>
    <t>Přepěťové ochrany</t>
  </si>
  <si>
    <t>-227225732</t>
  </si>
  <si>
    <t>-1471331968</t>
  </si>
  <si>
    <t>PPO.24022701</t>
  </si>
  <si>
    <t>Dvoustupňová přepěťová ochrana Ethernetu v kombinaci s ochranou napájení po této lince, instalace na vstupu do objektu v blízkosti chráněného zařízení, na rozhraní zón LPZ 0 a LPZ 1 a vyšších, 1.2. a 3. stupeň k ochraně linky Ethernet Cat. 6A s PoE, režim A, B, připojení RJ45/RJ45, montáž na DIN lištu</t>
  </si>
  <si>
    <t>-1466075180</t>
  </si>
  <si>
    <t>742123001</t>
  </si>
  <si>
    <t>Montáž přepěťové ochrany pro slaboproudá zařízení</t>
  </si>
  <si>
    <t>1167046218</t>
  </si>
  <si>
    <t>https://podminky.urs.cz/item/CS_URS_2024_01/742123001</t>
  </si>
  <si>
    <t>Video rekordér NVR</t>
  </si>
  <si>
    <t>KAM.24022203</t>
  </si>
  <si>
    <t>Záznamové zařízení NVR dle předložené specifikace.</t>
  </si>
  <si>
    <t>-1622491835</t>
  </si>
  <si>
    <t>KAM.24022204</t>
  </si>
  <si>
    <t>Pevný disk HDD 4TB SATAIII 5700rpm</t>
  </si>
  <si>
    <t>585123283</t>
  </si>
  <si>
    <t>742230001</t>
  </si>
  <si>
    <t>Montáž kamerového systému DVR nebo NAS, nahrávacího zařízení pro kamery</t>
  </si>
  <si>
    <t>1432825860</t>
  </si>
  <si>
    <t>https://podminky.urs.cz/item/CS_URS_2024_01/742230001</t>
  </si>
  <si>
    <t>OSTATNÍ</t>
  </si>
  <si>
    <t>KAM.22022205</t>
  </si>
  <si>
    <t>Instalace a konfigurace kamerového systému</t>
  </si>
  <si>
    <t>-614321259</t>
  </si>
  <si>
    <t>742230103</t>
  </si>
  <si>
    <t>Montáž kamerového systému nastavení a instalace nastavení záběru podle přání uživatele</t>
  </si>
  <si>
    <t>-2065423287</t>
  </si>
  <si>
    <t>https://podminky.urs.cz/item/CS_URS_2024_01/742230103</t>
  </si>
  <si>
    <t>OST.24022210</t>
  </si>
  <si>
    <t>Pronájem montážní plošiny, pracovní výška do 4m</t>
  </si>
  <si>
    <t>den</t>
  </si>
  <si>
    <t>-1843332729</t>
  </si>
  <si>
    <t>OST.24022205</t>
  </si>
  <si>
    <t>1583493931</t>
  </si>
  <si>
    <t>-1559687318</t>
  </si>
  <si>
    <t>259183902</t>
  </si>
  <si>
    <t>-1270099916</t>
  </si>
  <si>
    <t>-972395004</t>
  </si>
  <si>
    <t>-1811827544</t>
  </si>
  <si>
    <t>-1264627862</t>
  </si>
  <si>
    <t>-1150792663</t>
  </si>
  <si>
    <t>579918927</t>
  </si>
  <si>
    <t>OST.24022206</t>
  </si>
  <si>
    <t>681426429</t>
  </si>
  <si>
    <t>317073648</t>
  </si>
  <si>
    <t>1525165301</t>
  </si>
  <si>
    <t>05-SO 01_DI - IP telefonie peer to peer</t>
  </si>
  <si>
    <t xml:space="preserve">    D1 - Dvěřní interkom</t>
  </si>
  <si>
    <t xml:space="preserve">    D2 - IP telefon</t>
  </si>
  <si>
    <t xml:space="preserve">    D3 - Kabely</t>
  </si>
  <si>
    <t xml:space="preserve">    D4 - Vnitřní trasy</t>
  </si>
  <si>
    <t xml:space="preserve">    D5 - Venkovní trasy</t>
  </si>
  <si>
    <t xml:space="preserve">    D6 - Prostupy a protipožární ucpávky</t>
  </si>
  <si>
    <t xml:space="preserve">    D7 - Ostatní</t>
  </si>
  <si>
    <t>Dvěřní interkom</t>
  </si>
  <si>
    <t>DI.24021401</t>
  </si>
  <si>
    <t>IP dveřní interkom, provedení krytu a tlačítek nikl, 1 tlačítko průhledné tlačítko s bílým podsvícením</t>
  </si>
  <si>
    <t>-1575444559</t>
  </si>
  <si>
    <t>742310002</t>
  </si>
  <si>
    <t>Montáž domovního telefonu komunikačního tabla</t>
  </si>
  <si>
    <t>-262021127</t>
  </si>
  <si>
    <t>https://podminky.urs.cz/item/CS_URS_2024_01/742310002</t>
  </si>
  <si>
    <t>DI.24021403</t>
  </si>
  <si>
    <t>Rozšiřující modul pro 5 tlačítek, tlačítka jsou podsvětlená, možnost umístění jmenovek. Kompatibilní s navrženým dveřním IP interkomem.</t>
  </si>
  <si>
    <t>-908850949</t>
  </si>
  <si>
    <t>742310002.1</t>
  </si>
  <si>
    <t>Montáž rozšiřujicího modulu dveřního interkomu</t>
  </si>
  <si>
    <t>282896607</t>
  </si>
  <si>
    <t>DI.24021405</t>
  </si>
  <si>
    <t>Montážní rámeček pro instalaci modulů na povrch, určená pro dva moduly, kompatibilní s navrženým dveřním IP intekromem, barva nikl.</t>
  </si>
  <si>
    <t>498636692</t>
  </si>
  <si>
    <t>DI.24021409</t>
  </si>
  <si>
    <t>Montážní rámeček pro instalaci modulůdo zdi, určená pro dva moduly, kompatibilní s navrženým dveřním IP interkomem, barva nikl.</t>
  </si>
  <si>
    <t>898337709</t>
  </si>
  <si>
    <t>742310004.1</t>
  </si>
  <si>
    <t>Montáž montážního rámečku pro instalaci dvou modulů</t>
  </si>
  <si>
    <t>-1499525381</t>
  </si>
  <si>
    <t>DI.24021407</t>
  </si>
  <si>
    <t>Montážní deska pro dva moduly</t>
  </si>
  <si>
    <t>-1545284515</t>
  </si>
  <si>
    <t>742310004.2</t>
  </si>
  <si>
    <t>Montáž montážní desky na povrch</t>
  </si>
  <si>
    <t>1457181825</t>
  </si>
  <si>
    <t>DI.24021411</t>
  </si>
  <si>
    <t>Zápustná krabice pro instalaci modulů IP interkomu do zdi, určená pro dva moduly, kompatibnilní s navrženým IP interkomem.</t>
  </si>
  <si>
    <t>-1117490799</t>
  </si>
  <si>
    <t>742310004</t>
  </si>
  <si>
    <t>Montáž domovního telefonu elektroinstalační krabice pod tablo</t>
  </si>
  <si>
    <t>-1259442604</t>
  </si>
  <si>
    <t>https://podminky.urs.cz/item/CS_URS_2024_01/742310004</t>
  </si>
  <si>
    <t>IP telefon</t>
  </si>
  <si>
    <t>TEL.24021501</t>
  </si>
  <si>
    <t>IP telefon s podsvíceným displejem 2,3“ s rozlišením 132x64 px., duální 100Mb/s switch, 2 SIP účty, 2 programovatelná tlačítka s LED indikací, technologie Optima HD Voice, česká lokalizace, telefonní seznam na 1000 kontaktů, včetně podpory XML a LDAP seznamu, možnost instalace na stůl nebo na zeď, podpora IPv6, napájení PoE (IEEE 802.3af)nebo napájecí adaptér 5VDC/600mA, síťové služby: Fixed IP, DHCP, PPPoE, QoS: DiffServ/ToSoVLAN,, VoIP standard SIPv2, podpora kodeků G.722, G.711u/A, G.723, G.726, G729, iLBC, Peer-toPeer mód, hands.free, možnost zapojení náhlavní soupravy, možnost nastavení hlasitosti hovoru a vyzvánění, 10 vyzváněcích melodií, zobrazení data a času, seznam příchozích/odchozích/zmeškaných hovorů, bezpečnost: SRTP, TLS (HTTPS, SIPS), OpenVPN, heslo pro přihlášení, kryptované konfig. Soubory, VAD, CNG, volací funkce: přesměrování/přidržení, přepojení, 3 cestná konference, identifikace volajícího, indikace stavu pomocí LED, management:Web, klávesnice, auto. Konfigurace, trace, syslog, rozměry 209x188x150mm, hmotnost 770g, záruka 2 roky.</t>
  </si>
  <si>
    <t>164360242</t>
  </si>
  <si>
    <t>TEL.24021502</t>
  </si>
  <si>
    <t>Montáž IP telefonu</t>
  </si>
  <si>
    <t>-1139157188</t>
  </si>
  <si>
    <t>Kabely</t>
  </si>
  <si>
    <t>34121146</t>
  </si>
  <si>
    <t>kabel sdělovací oheň retardující bezhalogenový stíněný laminovanou Al fólií s příložným CuSn drátem bez funkčnosti při požáru reakce na oheň B2cas1d1a1 jádro Cu plné 100V (SHKFH-R) 2x2x0,8mm2</t>
  </si>
  <si>
    <t>1570851866</t>
  </si>
  <si>
    <t>742121001</t>
  </si>
  <si>
    <t>Montáž kabelů sdělovacích pro vnitřní rozvody počtu žil do 15</t>
  </si>
  <si>
    <t>-1626114790</t>
  </si>
  <si>
    <t>https://podminky.urs.cz/item/CS_URS_2024_01/742121001</t>
  </si>
  <si>
    <t>-1860088808</t>
  </si>
  <si>
    <t>-598554041</t>
  </si>
  <si>
    <t>-1543865375</t>
  </si>
  <si>
    <t>-396564889</t>
  </si>
  <si>
    <t>2097935156</t>
  </si>
  <si>
    <t>-333154229</t>
  </si>
  <si>
    <t>2105620390</t>
  </si>
  <si>
    <t>1447013882</t>
  </si>
  <si>
    <t>-1317109818</t>
  </si>
  <si>
    <t>-1136711141</t>
  </si>
  <si>
    <t>9600650012</t>
  </si>
  <si>
    <t>Jádrové vrtání průměr 35mm, do 600mm</t>
  </si>
  <si>
    <t>1868782532</t>
  </si>
  <si>
    <t>-1166793397</t>
  </si>
  <si>
    <t>2016274387</t>
  </si>
  <si>
    <t>OST.24021501</t>
  </si>
  <si>
    <t>HW nastavení a oživení systému</t>
  </si>
  <si>
    <t>736778733</t>
  </si>
  <si>
    <t>OST.2402152</t>
  </si>
  <si>
    <t>Implementace - SW nastavení systému podle požadavků uživatele</t>
  </si>
  <si>
    <t>793744349</t>
  </si>
  <si>
    <t>OST.24021505</t>
  </si>
  <si>
    <t>-1868242176</t>
  </si>
  <si>
    <t>-57267734</t>
  </si>
  <si>
    <t>1724571673</t>
  </si>
  <si>
    <t>36345716</t>
  </si>
  <si>
    <t>-1690585141</t>
  </si>
  <si>
    <t>646930941</t>
  </si>
  <si>
    <t>47964200</t>
  </si>
  <si>
    <t>-1023189207</t>
  </si>
  <si>
    <t>-1875942207</t>
  </si>
  <si>
    <t>OST.24021402</t>
  </si>
  <si>
    <t>-1954678420</t>
  </si>
  <si>
    <t>-783105924</t>
  </si>
  <si>
    <t>-243316820</t>
  </si>
  <si>
    <t>06_SO 01_PZTS - Poplachové zabezpečovací a tísňové systémy, elektronická kontrola vstupu</t>
  </si>
  <si>
    <t xml:space="preserve">    D1 - Demontáže</t>
  </si>
  <si>
    <t xml:space="preserve">    D2 - ÚSTŘEDNA PZTS, SBĚRNICOVÉ MODULY</t>
  </si>
  <si>
    <t xml:space="preserve">    D3 - Přístupový systém - bezkontaktní čtečky systému PZTS, připojení zámků</t>
  </si>
  <si>
    <t xml:space="preserve">      D3.1 - Počítač není součástí dodávky profese slaboproud.</t>
  </si>
  <si>
    <t xml:space="preserve">    D4 - Napájecí zdroje</t>
  </si>
  <si>
    <t xml:space="preserve">    D5 - Detekční technologie</t>
  </si>
  <si>
    <t xml:space="preserve">      D5.1 - Přepěťové ochrany</t>
  </si>
  <si>
    <t xml:space="preserve">    D6 - Sirény, signalizační zařízení</t>
  </si>
  <si>
    <t xml:space="preserve">    D7 - Kabeláž</t>
  </si>
  <si>
    <t xml:space="preserve">    D8 - Vnitřní trasy</t>
  </si>
  <si>
    <t xml:space="preserve">      D8.1 - Drátěné žlaby, příchytky</t>
  </si>
  <si>
    <t xml:space="preserve">      D8.2 - Plastové trubky</t>
  </si>
  <si>
    <t xml:space="preserve">    D9 - Venkovní trasy</t>
  </si>
  <si>
    <t xml:space="preserve">    D10 - Prostupy a protipožární ucpávky</t>
  </si>
  <si>
    <t xml:space="preserve">      D11 - Ostatní</t>
  </si>
  <si>
    <t>-1625368083</t>
  </si>
  <si>
    <t>DEM.24022701</t>
  </si>
  <si>
    <t>Demontáž stávajícího systému PZTS, kabeláže, tras, technologie a koncových prvků.</t>
  </si>
  <si>
    <t>-1046382954</t>
  </si>
  <si>
    <t>ÚSTŘEDNA PZTS, SBĚRNICOVÉ MODULY</t>
  </si>
  <si>
    <t>PZTS.24022701</t>
  </si>
  <si>
    <t>Ústředna zabezpečovacího systému, 8 (16ATZ) zón na PCB rozšiřitelné na 192 zón, 8 nezávislých podsystémů, 999 uživatelů, možno připojit až 254 modulů, 3 PGM + 1 relé na PCB, 1,7A zdroj. Evidence přístupu do 32 dveří, paměť 2048 událostí. Ústřednu lze rozšířit o TCP/IP modul pro připojení do sítě Ethernet a bezdrátový modul pro komunikaci všech modulů.Verze firmware může být změněna pomocí aplikace bez nutnosti výměny mikroprocesoru na desce ústředny.</t>
  </si>
  <si>
    <t>863535341</t>
  </si>
  <si>
    <t>742220019</t>
  </si>
  <si>
    <t>Montáž ústředny PZTS bez zdroje bez komunikátoru 1 linka</t>
  </si>
  <si>
    <t>-722628202</t>
  </si>
  <si>
    <t>https://podminky.urs.cz/item/CS_URS_2024_01/742220019</t>
  </si>
  <si>
    <t>PZTS.24022702</t>
  </si>
  <si>
    <t>Velký univerzální plechový box s transformátorem 40VA, svorkovnicí a pojistkou pro ústřednu, příprava na přidání 2.TAMPER proti sejmutí ze zdi, dvířka s nasouvacími panty, distančními sloupky pro uchycení na zeď, zemnící svorky s osazenou kabeláží dle normy, možnost použít zámek nebo dvířka zašroubovat, místo pro 7Ah i 17Ah, TAMPER, rozměry v 397 x š 322 x h 90mm.</t>
  </si>
  <si>
    <t>-1817474516</t>
  </si>
  <si>
    <t>PZTS.24022703</t>
  </si>
  <si>
    <t>Záložní akumulátor 12V, 17Ah, určený pro poplachové systémy</t>
  </si>
  <si>
    <t>-2017217575</t>
  </si>
  <si>
    <t>742220211</t>
  </si>
  <si>
    <t>Montáž zálohového napájecího zdroje s dobíječem a akumulátorem</t>
  </si>
  <si>
    <t>-556579024</t>
  </si>
  <si>
    <t>https://podminky.urs.cz/item/CS_URS_2024_01/742220211</t>
  </si>
  <si>
    <t>PZTS.24022704</t>
  </si>
  <si>
    <t>IP modul pro komunikaci po LAN / INTERNET pro ústřednu pomocí Cloudu SWAN - bez potřeby Veřejné IP adresy. Napájení 11 - 16Vss z konektoru Serial, odběr max. 110mA, rozměry š 110 x v 30 x h 25 mm. , kompatibilní s navrženou ústřednou</t>
  </si>
  <si>
    <t>2027975103</t>
  </si>
  <si>
    <t>742220024</t>
  </si>
  <si>
    <t>Montáž ústředny PZTS karty rozšiřující</t>
  </si>
  <si>
    <t>-15576681</t>
  </si>
  <si>
    <t>https://podminky.urs.cz/item/CS_URS_2024_01/742220024</t>
  </si>
  <si>
    <t>PZTS.24022705</t>
  </si>
  <si>
    <t>GSM komunikátor s integrovanou anténou, automatické spojení s Cloudem SWAN bez potřeby Veřejné IP adresy, Napájení 12-16Vss, odběr 450mA/ max 1,2A, rozměry 96x172x45mm, kompatibilní s navrženou ústřednou, součástí dováky není SIM karta.</t>
  </si>
  <si>
    <t>-1047802928</t>
  </si>
  <si>
    <t>742220172</t>
  </si>
  <si>
    <t>Montáž komunikátoru do ústředny bez držáku GSM</t>
  </si>
  <si>
    <t>-1255150229</t>
  </si>
  <si>
    <t>https://podminky.urs.cz/item/CS_URS_2024_01/742220172</t>
  </si>
  <si>
    <t>PZTS.24022706</t>
  </si>
  <si>
    <t>Sběrnicový drátový expander v plastovém boxu -   8 zón (s ATZ 16 zón), napájení 11 - 16Vss, odběr max. 100mA, tanper, optická signalizace stavu vstupů, napájení a TX/RX, rozměry102x165x25mm. kompatibilní s navrženou ústřednou</t>
  </si>
  <si>
    <t>1110853089</t>
  </si>
  <si>
    <t>742220031</t>
  </si>
  <si>
    <t>Montáž koncentrátoru nebo expanderu v krytu pro PZTS do 8 vstupů</t>
  </si>
  <si>
    <t>1982233823</t>
  </si>
  <si>
    <t>https://podminky.urs.cz/item/CS_URS_2024_01/742220031</t>
  </si>
  <si>
    <t>PZTS.24022707</t>
  </si>
  <si>
    <t>Přístupový modul pro vytvoření 1 přístupového bodu - 1 čtečka RS485/Wiegand 26bit, napájení 16V stř / 40VA nebo 12V DC, proudový odběr max. 80mA, tamper modulu (vstup), 2x vstupní zóna (magnet / detektor), programovatelný výstup 1x 50mA tranzistor</t>
  </si>
  <si>
    <t>893572189</t>
  </si>
  <si>
    <t>PZTS.24022710</t>
  </si>
  <si>
    <t>Univerzální malý plechový box pro všechny ústředny nebo moduly. V zádech boxu jsou umístěny přesné otvory pro vložení distančních sloupků k připevnění ústředen nebo modulů. Dvířka jsou uchycena pomocí nasouvacích pantů, na přední straně je předlisovaný otvor pro mechanický zámek. Ze zadní strany boxu jsou otvory pro uchycení na zeď, které jsou osazeny plastovými distančními sloupky.</t>
  </si>
  <si>
    <t>-1009040540</t>
  </si>
  <si>
    <t>742220072</t>
  </si>
  <si>
    <t>Montáž dveřního modulu pro připojení čteček v krytu včetně vstupů do 8 vstupů</t>
  </si>
  <si>
    <t>382030168</t>
  </si>
  <si>
    <t>https://podminky.urs.cz/item/CS_URS_2024_01/742220072</t>
  </si>
  <si>
    <t>PZTS.24022708</t>
  </si>
  <si>
    <t>Modul pro posílení a zvýšení dosahu BUS sběrnice navržené ústředny. Modul obsahuje 1 vstup pro sběrnici vedoucí od ústředny a 2 naprosto nezávislé výstupy. Výstupy jsou galvanicky odděleny od vstupní sběrnice a vzájemně od sebe. Napájení 2x 12V-16V DC, proudový odběr 50mA, pouze PCB.</t>
  </si>
  <si>
    <t>2132808816</t>
  </si>
  <si>
    <t>PZTS.24022709</t>
  </si>
  <si>
    <t>Univerzální plechový box pro montáž na zeď určený pro instalaci expandérů a dalších modulů. Ze zadní strany boxu jsou otvory pro uchycení na zeď, které jsou osazeny plastovými distančními sloupky. Dvířka jsou pevně spojena s boxem pomocí pantů, zajištění dvířek je řešeno šroubem. Součástí boxu je zasouvací tamper.</t>
  </si>
  <si>
    <t>-309035385</t>
  </si>
  <si>
    <t>742220061</t>
  </si>
  <si>
    <t>Montáž rozbočovače, opakovače nebo oddělovače sběrnice v krabici</t>
  </si>
  <si>
    <t>185730384</t>
  </si>
  <si>
    <t>https://podminky.urs.cz/item/CS_URS_2024_01/742220061</t>
  </si>
  <si>
    <t>PZTS.24022711</t>
  </si>
  <si>
    <t>Grafická klávesnice s dotykovým 7" barevným LCD displejem 16bit. Signalizace stavu systému je pomocí ikon a textů a ovládání probíhá přímo pomocí dotykového LCD. Napájení 11-16B DC, proudový odběr 250mA, v poplachu 330mA, slot pro paměťovou kartu 8GB, barva bílá</t>
  </si>
  <si>
    <t>261183690</t>
  </si>
  <si>
    <t>742220141</t>
  </si>
  <si>
    <t>Montáž klávesnice pro dodanou ústřednu</t>
  </si>
  <si>
    <t>-1924707632</t>
  </si>
  <si>
    <t>https://podminky.urs.cz/item/CS_URS_2024_01/742220141</t>
  </si>
  <si>
    <t>Přístupový systém - bezkontaktní čtečky systému PZTS, připojení zámků</t>
  </si>
  <si>
    <t>PZTS.24022712</t>
  </si>
  <si>
    <t>Bezdotyková čtečka pro vnitřní i venkovní použití, RS-485. Součástí čtečky je přívodní kabel. Připojení je pomocí 4 vodičů do vzdálenosti 300 metrů twistovaným kabelem. Frekvence 125kHz, napájení 111-14,5V DC, proudový odběr max. 115mA, barva černá.</t>
  </si>
  <si>
    <t>1159628247</t>
  </si>
  <si>
    <t>742220081</t>
  </si>
  <si>
    <t>Montáž čtečky bezkontaktních karet</t>
  </si>
  <si>
    <t>-790904242</t>
  </si>
  <si>
    <t>https://podminky.urs.cz/item/CS_URS_2024_01/742220081</t>
  </si>
  <si>
    <t>PZTS.24022810</t>
  </si>
  <si>
    <t>Protizákmitová ochrana na elektrické zámky, pro ochranu kontroléru proti špičkovým proudům při sepnutí elektrického zámku, sada = 2 ks</t>
  </si>
  <si>
    <t>640594790</t>
  </si>
  <si>
    <t>PZTS.24022811</t>
  </si>
  <si>
    <t>Montáž protizákmitové ochrany</t>
  </si>
  <si>
    <t>-1718642701</t>
  </si>
  <si>
    <t>PZTS.24022812</t>
  </si>
  <si>
    <t>Připojení elektrického zámku/otvírače/pohonu vrat/brány</t>
  </si>
  <si>
    <t>-2146341862</t>
  </si>
  <si>
    <t>PZTS.24022714</t>
  </si>
  <si>
    <t>Bezdotyková USB čtečka karet/přívěšků standardu EM 125 kHz. Čtečka umožňuje načítání sériových čísel karet/čipů ve formátu 3 + 5 přímo do softwaru. Čtečka se připojuje k PC prostřednictvím USB.</t>
  </si>
  <si>
    <t>20126332</t>
  </si>
  <si>
    <t>742240006</t>
  </si>
  <si>
    <t>Montáž elektronické kontroly vstupu klávesnicové čtečky USB k PC pro načítání karet do programu</t>
  </si>
  <si>
    <t>1920160900</t>
  </si>
  <si>
    <t>https://podminky.urs.cz/item/CS_URS_2024_01/742240006</t>
  </si>
  <si>
    <t>PZTS.24022713</t>
  </si>
  <si>
    <t>Bezkontaktní klíčenka 125kHz, čtecí vzdálenost 8cm, barva černá.</t>
  </si>
  <si>
    <t>-1380993750</t>
  </si>
  <si>
    <t>Počítač není součástí dodávky profese slaboproud.</t>
  </si>
  <si>
    <t>Napájecí zdroje</t>
  </si>
  <si>
    <t>40463005</t>
  </si>
  <si>
    <t>zdroj ústředny, napájecí, 12V DC/40Ah</t>
  </si>
  <si>
    <t>-1625355036</t>
  </si>
  <si>
    <t>PZTS.24022802</t>
  </si>
  <si>
    <t>Záložní akumulátor 12V,26Ah, určený pro poplachové systémy</t>
  </si>
  <si>
    <t>-1017394711</t>
  </si>
  <si>
    <t>192982227</t>
  </si>
  <si>
    <t>Detekční technologie</t>
  </si>
  <si>
    <t>40461059.2</t>
  </si>
  <si>
    <t>PIR detektor, dosah široká detekce 12m (úhel 85°), dosah úzká detekce 18m (úhel 5°), napájení  9,5 - 16V DC, max. odběr 12 mA, barva bílá, určený pro třídu prostředí II (vnitřní všeobecné), certifikovaný pro 2. stupeň zabezpečení dle ČSN 50131-1, s certifikátem NBÚ SS91=2</t>
  </si>
  <si>
    <t>-679393529</t>
  </si>
  <si>
    <t>40461059.4</t>
  </si>
  <si>
    <t>PIR detektor, antimasking, dosah široká detekce 15m (úhel 85°), dosah úzká detekce 24m (úhel 5°), napájení  9,5 - 16V DC, max. odběr 18 mA, barva bílá, určený pro třídu prostředí II (vnitřní všeobecné), certifikovaný pro 3. stupeň zabezpečení dle ČSN 50131-1, s certifikátem NBÚ SS91=3</t>
  </si>
  <si>
    <t>1948234002</t>
  </si>
  <si>
    <t>40461059.3</t>
  </si>
  <si>
    <t>Duální detektor (PIR+MW), dosah široká detekce 12m (úhel 85°), dosah úzká detekce 18m (úhel 5°), napájení  9,5 - 16V DC, max. odběr 16 mA, barva bílá, určený pro třídu prostředí II (vnitřní všeobecné), certifikovaný pro 2. stupeň zabezpečení dle ČSN 50131-1, s certifikátem NBÚ SS91=2</t>
  </si>
  <si>
    <t>1192266017</t>
  </si>
  <si>
    <t>40461059.6</t>
  </si>
  <si>
    <t>Stropní duální detektor (PIR+MW), dosah široká detekce 9,3m, napájení  9 - 15V DC, max. odběr 15,5 mA, barva bílá, určený pro třídu prostředí II (vnitřní všeobecné), certifikovaný pro 2. stupeň zabezpečení dle ČSN 50131-1, s certifikátem NBÚ SS91=2</t>
  </si>
  <si>
    <t>-1055914371</t>
  </si>
  <si>
    <t>40461059.1</t>
  </si>
  <si>
    <t xml:space="preserve">Opticko-kouřový a teplotní detektor požáru, s akustickou a optickou signalizací poplachu, napájení  9-15V DC, reléový výstup pro připojení do PZTS, akustický výkon  85 db/m, v souladu s  ČSN EN 14604, ČSN EN 50130-4 a ČSN EN54-7/54-5 A1 </t>
  </si>
  <si>
    <t>-366585786</t>
  </si>
  <si>
    <t>40461059.5</t>
  </si>
  <si>
    <t>Záplavový detektor, napájení 9 - 15V DC, max. odběr 0,6mA, splňuje ČSN 50130-4 a ČSN EN 55022</t>
  </si>
  <si>
    <t>-233829616</t>
  </si>
  <si>
    <t>742220232</t>
  </si>
  <si>
    <t>Montáž příslušenství pro PZTS detektor na stěnu nebo na strop</t>
  </si>
  <si>
    <t>-1432931848</t>
  </si>
  <si>
    <t>https://podminky.urs.cz/item/CS_URS_2024_01/742220232</t>
  </si>
  <si>
    <t>40466066</t>
  </si>
  <si>
    <t>krabice plastová, propojovací, povrchová montáž</t>
  </si>
  <si>
    <t>-769909535</t>
  </si>
  <si>
    <t>742220053</t>
  </si>
  <si>
    <t>Montáž krabice pro magnetický kontakt propojovací</t>
  </si>
  <si>
    <t>-835370019</t>
  </si>
  <si>
    <t>https://podminky.urs.cz/item/CS_URS_2024_01/742220053</t>
  </si>
  <si>
    <t>EZS.23082318</t>
  </si>
  <si>
    <t>Připojení monitorovaného zařízení na kabel zóny systému PZTS</t>
  </si>
  <si>
    <t>-102628107</t>
  </si>
  <si>
    <t>D5.1</t>
  </si>
  <si>
    <t>PZTS.24022820</t>
  </si>
  <si>
    <t>Přepěťová ochrana napájení do 12 V DC s optickou signalizací poruchy</t>
  </si>
  <si>
    <t>299309739</t>
  </si>
  <si>
    <t>PZTS.24022821</t>
  </si>
  <si>
    <t>Svodič bleskových proudů s dvoustupňovou přepěťovou ochranou dvou-/tří-žilových signálových linek 12VDC / max. 2A, instalace na vstupu do objektu v blízkosti chráněného zařízení, na rozhraní zón LPZ 0–LPZ 1 a vyšších, před pulsním přepětím, proti podélnému přepětí (linka -ochranná zem) hrubá ochrana a proti příčnému přepětí (žíla – žíla, GND) hrubá i jemná přepěťová ochrana.</t>
  </si>
  <si>
    <t>987875192</t>
  </si>
  <si>
    <t>-2139269766</t>
  </si>
  <si>
    <t>Sirény, signalizační zařízení</t>
  </si>
  <si>
    <t>40464007</t>
  </si>
  <si>
    <t>siréna vnitřní plastová nezálohovaná, 120 dB/1m</t>
  </si>
  <si>
    <t>908674255</t>
  </si>
  <si>
    <t>742220255</t>
  </si>
  <si>
    <t>Montáž příslušenství pro PZTS siréna vnitřní pro vyhlášení poplachu</t>
  </si>
  <si>
    <t>1277666154</t>
  </si>
  <si>
    <t>https://podminky.urs.cz/item/CS_URS_2024_01/742220255</t>
  </si>
  <si>
    <t>40464020</t>
  </si>
  <si>
    <t>siréna venkovní plastová zálohovaná, s majákem a akumulátorem, 120 dB/1m, záblesk červený</t>
  </si>
  <si>
    <t>-897024207</t>
  </si>
  <si>
    <t>742220256</t>
  </si>
  <si>
    <t>Montáž příslušenství pro PZTS siréna zálohovaná s majákem a s akumulátorem 1,3 Ah</t>
  </si>
  <si>
    <t>1912431459</t>
  </si>
  <si>
    <t>https://podminky.urs.cz/item/CS_URS_2024_01/742220256</t>
  </si>
  <si>
    <t>Kabeláž</t>
  </si>
  <si>
    <t>EZS.23100906</t>
  </si>
  <si>
    <t>Sdělovací kabel, měděné slaněné jádro, 6x0,22mm2, stíněný pokovenou páskou (PZST1, PZTS2)</t>
  </si>
  <si>
    <t>1940396174</t>
  </si>
  <si>
    <t>-1056579976</t>
  </si>
  <si>
    <t>1138885118</t>
  </si>
  <si>
    <t>34111116</t>
  </si>
  <si>
    <t>kabel silový oheň retardující bezhalogenový bez funkční schopnosti při požáru třída reakce na oheň B2cas1d1a1 jádro Cu 0,6/1kV (1-CXKH-R B2) 2x1,5mm2</t>
  </si>
  <si>
    <t>-254717858</t>
  </si>
  <si>
    <t>741122201</t>
  </si>
  <si>
    <t>Montáž kabelů měděných bez ukončení uložených volně nebo v liště plných kulatých (např. CYKY) počtu a průřezu žil 2x1,5 až 6 mm2</t>
  </si>
  <si>
    <t>972776921</t>
  </si>
  <si>
    <t>https://podminky.urs.cz/item/CS_URS_2024_01/741122201</t>
  </si>
  <si>
    <t>34121270</t>
  </si>
  <si>
    <t>kabel datový bezhalogenový celkově stíněný Al fólií třída reakce na oheň B2cas1d1a1 jádro Cu plné (F/UTP) kategorie 5e</t>
  </si>
  <si>
    <t>596698531</t>
  </si>
  <si>
    <t>1667604180</t>
  </si>
  <si>
    <t>1760310287</t>
  </si>
  <si>
    <t>-1542484232</t>
  </si>
  <si>
    <t>D8.1</t>
  </si>
  <si>
    <t>540984712</t>
  </si>
  <si>
    <t>-207957784</t>
  </si>
  <si>
    <t>-404149854</t>
  </si>
  <si>
    <t>-2009840308</t>
  </si>
  <si>
    <t>920000008</t>
  </si>
  <si>
    <t>-1044005263</t>
  </si>
  <si>
    <t>-1305492512</t>
  </si>
  <si>
    <t>-104972678</t>
  </si>
  <si>
    <t>751797540</t>
  </si>
  <si>
    <t>-645317051</t>
  </si>
  <si>
    <t>807509947</t>
  </si>
  <si>
    <t>1250174517</t>
  </si>
  <si>
    <t>-883392329</t>
  </si>
  <si>
    <t>1936938987</t>
  </si>
  <si>
    <t>D8.2</t>
  </si>
  <si>
    <t>34571050</t>
  </si>
  <si>
    <t>trubka elektroinstalační ohebná EN 500 86-1141 (chránička) D 16/21,2mm</t>
  </si>
  <si>
    <t>1438520333</t>
  </si>
  <si>
    <t>-1102589549</t>
  </si>
  <si>
    <t>1735527010</t>
  </si>
  <si>
    <t>-373622053</t>
  </si>
  <si>
    <t>1340199190</t>
  </si>
  <si>
    <t>-962793041</t>
  </si>
  <si>
    <t>-231888301</t>
  </si>
  <si>
    <t>-204437847</t>
  </si>
  <si>
    <t>-85666570</t>
  </si>
  <si>
    <t>-751769254</t>
  </si>
  <si>
    <t>-1682565626</t>
  </si>
  <si>
    <t>756798722</t>
  </si>
  <si>
    <t>9600650014</t>
  </si>
  <si>
    <t>Jádrové vrtání průměr 52mm, do 600mm</t>
  </si>
  <si>
    <t>1312271886</t>
  </si>
  <si>
    <t>1131170581</t>
  </si>
  <si>
    <t>1921912355</t>
  </si>
  <si>
    <t>1740992153</t>
  </si>
  <si>
    <t>1457630185</t>
  </si>
  <si>
    <t>585360856</t>
  </si>
  <si>
    <t>-200080757</t>
  </si>
  <si>
    <t>-1578988116</t>
  </si>
  <si>
    <t>PZTS.24022801</t>
  </si>
  <si>
    <t>Software pro uživatelskou správu ústředny, kompatibilní s navrženou ústřednou.</t>
  </si>
  <si>
    <t>476007802</t>
  </si>
  <si>
    <t>742220421</t>
  </si>
  <si>
    <t>Nastavení a oživení PZTS instalace přístupového SW</t>
  </si>
  <si>
    <t>1530708030</t>
  </si>
  <si>
    <t>https://podminky.urs.cz/item/CS_URS_2024_01/742220421</t>
  </si>
  <si>
    <t>742220401</t>
  </si>
  <si>
    <t>Nastavení a oživení PZTS programování základních parametrů ústředny</t>
  </si>
  <si>
    <t>1062536020</t>
  </si>
  <si>
    <t>https://podminky.urs.cz/item/CS_URS_2024_01/742220401</t>
  </si>
  <si>
    <t>742220402</t>
  </si>
  <si>
    <t>Nastavení a oživení PZTS programování systému na jeden detektor</t>
  </si>
  <si>
    <t>2054713556</t>
  </si>
  <si>
    <t>https://podminky.urs.cz/item/CS_URS_2024_01/742220402</t>
  </si>
  <si>
    <t>742220411</t>
  </si>
  <si>
    <t>Nastavení a oživení PZTS oživení systému na jeden detektor</t>
  </si>
  <si>
    <t>1459984898</t>
  </si>
  <si>
    <t>https://podminky.urs.cz/item/CS_URS_2024_01/742220411</t>
  </si>
  <si>
    <t>PZTS.24022850</t>
  </si>
  <si>
    <t>Oživení přístupového systému</t>
  </si>
  <si>
    <t>-84965145</t>
  </si>
  <si>
    <t>742220511</t>
  </si>
  <si>
    <t>Zkoušky a revize PZTS revize výchozí systému PZTS</t>
  </si>
  <si>
    <t>1353416451</t>
  </si>
  <si>
    <t>https://podminky.urs.cz/item/CS_URS_2024_01/742220511</t>
  </si>
  <si>
    <t>OST.24022801</t>
  </si>
  <si>
    <t>-2089657536</t>
  </si>
  <si>
    <t>-613475214</t>
  </si>
  <si>
    <t>-1653823089</t>
  </si>
  <si>
    <t>-294067652</t>
  </si>
  <si>
    <t>858545237</t>
  </si>
  <si>
    <t>-1313219553</t>
  </si>
  <si>
    <t>1564355952</t>
  </si>
  <si>
    <t>-555485454</t>
  </si>
  <si>
    <t>-881715233</t>
  </si>
  <si>
    <t>OST.23111304</t>
  </si>
  <si>
    <t>-1746139896</t>
  </si>
  <si>
    <t>724276648</t>
  </si>
  <si>
    <t>-569831994</t>
  </si>
  <si>
    <t>07_SO 01_SDV - Systémy dle vyhlášky č. 398/209 Sb.</t>
  </si>
  <si>
    <t xml:space="preserve">    D1 - Hlasový orientační maják</t>
  </si>
  <si>
    <t xml:space="preserve">    D2 - Tísňový signalizační systém</t>
  </si>
  <si>
    <t>Hlasový orientační maják</t>
  </si>
  <si>
    <t>MAJ.23083101</t>
  </si>
  <si>
    <t xml:space="preserve">Orientační hlasový majáček, informační a orientačních zařízení pro nevidomé, pomocí akustického hlášení spouštěného dálkově nevidomou osobou nebo periodicky vestavěným automatem usnadňuje nevidomým a slabozrakým osobám prostorovou orientaci a poskytuje věcnou informaci,  zvukové nahrávky uloženy na SD/MMC kartě ve standardním formátu MPEG 1/2 layer 3 (MP3) v CD kvalitě (MP3), napájení 230V, s možností upgradu firmwaru, rozměry š160 x v160 x h75mm, rozsah pracovních teplot: -20...+60° C , krytí  IP64, včetně montáže a nahrání frází </t>
  </si>
  <si>
    <t>-2014396306</t>
  </si>
  <si>
    <t>742350005</t>
  </si>
  <si>
    <t>Montáž zařízení pro tělesně postižené digitálního hlasového majáčku včetně nahrávaných zpráv</t>
  </si>
  <si>
    <t>815419248</t>
  </si>
  <si>
    <t>https://podminky.urs.cz/item/CS_URS_2024_01/742350005</t>
  </si>
  <si>
    <t>Tísňový signalizační systém</t>
  </si>
  <si>
    <t>34535107</t>
  </si>
  <si>
    <t>sada pro nouzovou signalizaci s modulem s opticko-akustickým alarmem tlačítko signální tahové resetovací tlačítko transformátor včetně rámečků 230V IP20</t>
  </si>
  <si>
    <t>-2066320244</t>
  </si>
  <si>
    <t>TIS.24021401</t>
  </si>
  <si>
    <t>Montáž sady pro nouzovou signalizaci</t>
  </si>
  <si>
    <t>-624225833</t>
  </si>
  <si>
    <t>34121150</t>
  </si>
  <si>
    <t>kabel sdělovací oheň retardující bezhalogenový stíněný laminovanou Al fólií s příložným CuSn drátem bez funkčnosti při požáru reakce na oheň B2cas1d1a1 jádro Cu plné 100V (SHKFH-R) 4x2x0,8mm2</t>
  </si>
  <si>
    <t>-270930583</t>
  </si>
  <si>
    <t>446115037</t>
  </si>
  <si>
    <t>-336548301</t>
  </si>
  <si>
    <t>-216571789</t>
  </si>
  <si>
    <t>662614881</t>
  </si>
  <si>
    <t>-1469452624</t>
  </si>
  <si>
    <t>969036369</t>
  </si>
  <si>
    <t>1504618216</t>
  </si>
  <si>
    <t>-236147864</t>
  </si>
  <si>
    <t>128055170</t>
  </si>
  <si>
    <t>-199663620</t>
  </si>
  <si>
    <t>OST.24021401</t>
  </si>
  <si>
    <t>321924528</t>
  </si>
  <si>
    <t>-236980791</t>
  </si>
  <si>
    <t>1907560222</t>
  </si>
  <si>
    <t>-1749428153</t>
  </si>
  <si>
    <t>-1410234061</t>
  </si>
  <si>
    <t>-983109901</t>
  </si>
  <si>
    <t>-186444979</t>
  </si>
  <si>
    <t>1352054061</t>
  </si>
  <si>
    <t>1502008775</t>
  </si>
  <si>
    <t>OST.24022960</t>
  </si>
  <si>
    <t>-413551478</t>
  </si>
  <si>
    <t>-202156616</t>
  </si>
  <si>
    <t>-808003142</t>
  </si>
  <si>
    <t>02 - IO 01  Přípojka vodovodu a kanalizace</t>
  </si>
  <si>
    <t>Ing.Jiří Litoš</t>
  </si>
  <si>
    <t xml:space="preserve">    8 - Trubní vedení</t>
  </si>
  <si>
    <t>115101202</t>
  </si>
  <si>
    <t>Čerpání vody na dopravní výšku do 10 m s uvažovaným průměrným přítokem přes 500 do 1 000 l/min</t>
  </si>
  <si>
    <t>213308692</t>
  </si>
  <si>
    <t>https://podminky.urs.cz/item/CS_URS_2024_01/115101202</t>
  </si>
  <si>
    <t>"14 dní - fakturace dle skutečnosti"  14*24</t>
  </si>
  <si>
    <t>119001401</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</si>
  <si>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ocelového nebo litinového, jmenovité světlosti DN do 200 mm</t>
  </si>
  <si>
    <t>1971301478</t>
  </si>
  <si>
    <t>https://podminky.urs.cz/item/CS_URS_2024_01/119001401</t>
  </si>
  <si>
    <t>119001405</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</si>
  <si>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plastového, jmenovité světlosti DN do 200 mm</t>
  </si>
  <si>
    <t>1021548438</t>
  </si>
  <si>
    <t>https://podminky.urs.cz/item/CS_URS_2024_01/119001405</t>
  </si>
  <si>
    <t>119001411</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</si>
  <si>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betonového, kameninového nebo železobetonového, světlosti DN do 200 mm</t>
  </si>
  <si>
    <t>1847589154</t>
  </si>
  <si>
    <t>https://podminky.urs.cz/item/CS_URS_2024_01/119001411</t>
  </si>
  <si>
    <t>119001412</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</si>
  <si>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betonového, kameninového nebo železobetonového, světlosti DN přes 200 do 500 mm</t>
  </si>
  <si>
    <t>-1254965312</t>
  </si>
  <si>
    <t>https://podminky.urs.cz/item/CS_URS_2024_01/119001412</t>
  </si>
  <si>
    <t>119001423</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</si>
  <si>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přes 6 kabelů</t>
  </si>
  <si>
    <t>-919967651</t>
  </si>
  <si>
    <t>https://podminky.urs.cz/item/CS_URS_2024_01/119001423</t>
  </si>
  <si>
    <t>129001101</t>
  </si>
  <si>
    <t>Příplatek k cenám vykopávek za ztížení vykopávky v blízkosti podzemního vedení nebo výbušnin v horninách jakékoliv třídy</t>
  </si>
  <si>
    <t>75641004</t>
  </si>
  <si>
    <t>https://podminky.urs.cz/item/CS_URS_2024_01/129001101</t>
  </si>
  <si>
    <t>132351253</t>
  </si>
  <si>
    <t>Hloubení nezapažených rýh šířky přes 800 do 2 000 mm strojně s urovnáním dna do předepsaného profilu a spádu v hornině třídy těžitelnosti II skupiny 4 přes 50 do 100 m3</t>
  </si>
  <si>
    <t>1113771056</t>
  </si>
  <si>
    <t>https://podminky.urs.cz/item/CS_URS_2024_01/132351253</t>
  </si>
  <si>
    <t>"Š1-NBK" 4,0*1,0*3,2</t>
  </si>
  <si>
    <t>"Š1-SO"  3,0*0,8*2,0</t>
  </si>
  <si>
    <t>"objekt"  26,0*0,8*1,6</t>
  </si>
  <si>
    <t>"žlaby"  16,0*1,0*0,8</t>
  </si>
  <si>
    <t>"vodovodní přípojka"  11,0*0,8*1,6</t>
  </si>
  <si>
    <t>133351104</t>
  </si>
  <si>
    <t>Hloubení nezapažených šachet strojně v hornině třídy těžitelnosti II skupiny 4 přes 100 m3</t>
  </si>
  <si>
    <t>-1904489740</t>
  </si>
  <si>
    <t>https://podminky.urs.cz/item/CS_URS_2024_01/133351104</t>
  </si>
  <si>
    <t>"retenční objekt"  8,0*4,4*2,3</t>
  </si>
  <si>
    <t>"šachty"  2*(2,5*2,5*2,5)</t>
  </si>
  <si>
    <t>"výměna hydrantu"  8,0</t>
  </si>
  <si>
    <t>151101102</t>
  </si>
  <si>
    <t>Zřízení pažení a rozepření stěn rýh pro podzemní vedení příložné pro jakoukoliv mezerovitost, hloubky přes 2 do 4 m</t>
  </si>
  <si>
    <t>1644875116</t>
  </si>
  <si>
    <t>https://podminky.urs.cz/item/CS_URS_2024_01/151101102</t>
  </si>
  <si>
    <t>"Š1-NBK" 2*4,0*3,2</t>
  </si>
  <si>
    <t>"Š1-SO"  2*3,0*2,0</t>
  </si>
  <si>
    <t>"objekt"  2*16,0*1,6</t>
  </si>
  <si>
    <t>"šachty"  80,0</t>
  </si>
  <si>
    <t>"vodovodní přípojka"  2*11,0*1,6</t>
  </si>
  <si>
    <t>"retenční objekt"  32,0</t>
  </si>
  <si>
    <t>151101112</t>
  </si>
  <si>
    <t>Odstranění pažení a rozepření stěn rýh pro podzemní vedení s uložením materiálu na vzdálenost do 3 m od kraje výkopu příložné, hloubky přes 2 do 4 m</t>
  </si>
  <si>
    <t>-1251211465</t>
  </si>
  <si>
    <t>https://podminky.urs.cz/item/CS_URS_2024_01/151101112</t>
  </si>
  <si>
    <t>162251122</t>
  </si>
  <si>
    <t>Vodorovné přemístění výkopku nebo sypaniny po suchu na obvyklém dopravním prostředku, bez naložení výkopku, avšak se složením bez rozhrnutí z horniny třídy těžitelnosti II skupiny 4 a 5 na vzdálenost přes 20 do 50 m</t>
  </si>
  <si>
    <t>969687789</t>
  </si>
  <si>
    <t>https://podminky.urs.cz/item/CS_URS_2024_01/162251122</t>
  </si>
  <si>
    <t>77,76+120,210</t>
  </si>
  <si>
    <t>162751137</t>
  </si>
  <si>
    <t>Vodorovné přemístění výkopku nebo sypaniny po suchu na obvyklém dopravním prostředku, bez naložení výkopku, avšak se složením bez rozhrnutí z horniny třídy těžitelnosti II skupiny 4 a 5 na vzdálenost přes 9 000 do 10 000 m</t>
  </si>
  <si>
    <t>-255254495</t>
  </si>
  <si>
    <t>https://podminky.urs.cz/item/CS_URS_2024_01/162751137</t>
  </si>
  <si>
    <t>"podsypy, obsypy, zásypy"  111,40+7,8</t>
  </si>
  <si>
    <t>"retenční objekt, šachty"  41,0</t>
  </si>
  <si>
    <t>162751139</t>
  </si>
  <si>
    <t>Vodorovné přemístění výkopku nebo sypaniny po suchu na obvyklém dopravním prostředku, bez naložení výkopku, avšak se složením bez rozhrnutí z horniny třídy těžitelnosti II skupiny 4 a 5 na vzdálenost Příplatek k ceně za každých dalších i započatých 1 000 m</t>
  </si>
  <si>
    <t>1588823854</t>
  </si>
  <si>
    <t>https://podminky.urs.cz/item/CS_URS_2024_01/162751139</t>
  </si>
  <si>
    <t>1962412490</t>
  </si>
  <si>
    <t>https://podminky.urs.cz/item/CS_URS_2024_01/171201231</t>
  </si>
  <si>
    <t>160,2*1,5 'Přepočtené koeficientem množství</t>
  </si>
  <si>
    <t>171251201</t>
  </si>
  <si>
    <t>Uložení sypaniny na skládky nebo meziskládky bez hutnění s upravením uložené sypaniny do předepsaného tvaru</t>
  </si>
  <si>
    <t>-1438363848</t>
  </si>
  <si>
    <t>https://podminky.urs.cz/item/CS_URS_2024_01/171251201</t>
  </si>
  <si>
    <t>-487249588</t>
  </si>
  <si>
    <t>https://podminky.urs.cz/item/CS_URS_2024_01/174151101</t>
  </si>
  <si>
    <t>77,76+120,210-111,40-7,8</t>
  </si>
  <si>
    <t>"odpočet - retenční objekt, šachty"  -41,0</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</si>
  <si>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</si>
  <si>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</si>
  <si>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-1728087720</t>
  </si>
  <si>
    <t>https://podminky.urs.cz/item/CS_URS_2024_01/175151101</t>
  </si>
  <si>
    <t>58337344</t>
  </si>
  <si>
    <t>štěrkopísek frakce 0/32</t>
  </si>
  <si>
    <t>-935122366</t>
  </si>
  <si>
    <t>"zásyp - kanalizace"39,0*0,9*1,0</t>
  </si>
  <si>
    <t>"zásyp - vodovod"  11,0*0,8*0,8</t>
  </si>
  <si>
    <t>"zásyp - žlaby"  16,0*1,0*0,2</t>
  </si>
  <si>
    <t>"zásyp - šachty"  4,0</t>
  </si>
  <si>
    <t>"zásyp - hydrant"  6,0</t>
  </si>
  <si>
    <t>55,34*2 'Přepočtené koeficientem množství</t>
  </si>
  <si>
    <t>58333625</t>
  </si>
  <si>
    <t>kamenivo těžené hrubé frakce 4/8</t>
  </si>
  <si>
    <t>-1019258920</t>
  </si>
  <si>
    <t>"potrubí kanalizace"  38,0*0,9*0,7</t>
  </si>
  <si>
    <t>"potrubí vodovodu"  11,0*0,8*0,7</t>
  </si>
  <si>
    <t>"retenční objekt"  18,0</t>
  </si>
  <si>
    <t>48,1*2 'Přepočtené koeficientem množství</t>
  </si>
  <si>
    <t>58333651</t>
  </si>
  <si>
    <t>kamenivo těžené hrubé frakce 8/16</t>
  </si>
  <si>
    <t>1700025449</t>
  </si>
  <si>
    <t>"retenční objekt"  8,0*4,0*0,25</t>
  </si>
  <si>
    <t>8*2 'Přepočtené koeficientem množství</t>
  </si>
  <si>
    <t>212752111</t>
  </si>
  <si>
    <t>Trativody z drenážních trubek pro liniové stavby a komunikace se zřízením štěrkového lože pod trubky a s jejich obsypem v otevřeném výkopu trubka korugovaná sendvičová PE-HD SN 4 perforace 220° DN 100</t>
  </si>
  <si>
    <t>-1911962221</t>
  </si>
  <si>
    <t>https://podminky.urs.cz/item/CS_URS_2024_01/212752111</t>
  </si>
  <si>
    <t>359901111</t>
  </si>
  <si>
    <t>Vyčištění stok jakékoliv výšky</t>
  </si>
  <si>
    <t>-1111587343</t>
  </si>
  <si>
    <t>https://podminky.urs.cz/item/CS_URS_2024_01/359901111</t>
  </si>
  <si>
    <t>359901211</t>
  </si>
  <si>
    <t>Monitoring stok (kamerový systém) jakékoli výšky nová kanalizace</t>
  </si>
  <si>
    <t>2565737</t>
  </si>
  <si>
    <t>https://podminky.urs.cz/item/CS_URS_2024_01/359901211</t>
  </si>
  <si>
    <t>451572111</t>
  </si>
  <si>
    <t>Lože pod potrubí, stoky a drobné objekty v otevřeném výkopu z kameniva drobného těženého 0 až 4 mm</t>
  </si>
  <si>
    <t>945462068</t>
  </si>
  <si>
    <t>https://podminky.urs.cz/item/CS_URS_2024_01/451572111</t>
  </si>
  <si>
    <t>"Š1-NBK" 4,0*1,0*0,15</t>
  </si>
  <si>
    <t>"Š1-SO"  3,0*0,8*0,15</t>
  </si>
  <si>
    <t>"objekt"  26,0*0,8*0,15</t>
  </si>
  <si>
    <t>"žlaby"  16,0*1,0*0,15</t>
  </si>
  <si>
    <t>"vodovodní přípojka"  11,0*0,8*0,15</t>
  </si>
  <si>
    <t>452311161</t>
  </si>
  <si>
    <t>Podkladní a zajišťovací konstrukce z betonu prostého v otevřeném výkopu bez zvýšených nároků na prostředí desky pod potrubí, stoky a drobné objekty z betonu tř. C 25/30</t>
  </si>
  <si>
    <t>-37857123</t>
  </si>
  <si>
    <t>https://podminky.urs.cz/item/CS_URS_2024_01/452311161</t>
  </si>
  <si>
    <t>"deska pod šachty"  3,0</t>
  </si>
  <si>
    <t>452312151</t>
  </si>
  <si>
    <t>Podkladní a zajišťovací konstrukce z betonu prostého v otevřeném výkopu bez zvýšených nároků na prostředí sedlové lože pod potrubí z betonu tř. C 20/25</t>
  </si>
  <si>
    <t>692416423</t>
  </si>
  <si>
    <t>https://podminky.urs.cz/item/CS_URS_2024_01/452312151</t>
  </si>
  <si>
    <t>452368211</t>
  </si>
  <si>
    <t>Výztuž podkladních desek, bloků nebo pražců v otevřeném výkopu ze svařovaných sítí typu Kari</t>
  </si>
  <si>
    <t>-52107484</t>
  </si>
  <si>
    <t>https://podminky.urs.cz/item/CS_URS_2024_01/452368211</t>
  </si>
  <si>
    <t>Trubní vedení</t>
  </si>
  <si>
    <t>871181141</t>
  </si>
  <si>
    <t>Montáž vodovodního potrubí z polyetylenu PE100 RC v otevřeném výkopu svařovaných na tupo SDR 11/PN16 d 50 x 4,6 mm</t>
  </si>
  <si>
    <t>1064449625</t>
  </si>
  <si>
    <t>https://podminky.urs.cz/item/CS_URS_2024_01/871181141</t>
  </si>
  <si>
    <t>28613172</t>
  </si>
  <si>
    <t>trubka vodovodní PE100 SDR11 se signalizační vrstvou 50x4,6mm</t>
  </si>
  <si>
    <t>1154929422</t>
  </si>
  <si>
    <t>13*1,015 'Přepočtené koeficientem množství</t>
  </si>
  <si>
    <t>871270310</t>
  </si>
  <si>
    <t>Montáž kanalizačního potrubí z polypropylenu PP hladkého plnostěnného SN 10 DN 125</t>
  </si>
  <si>
    <t>1876996522</t>
  </si>
  <si>
    <t>https://podminky.urs.cz/item/CS_URS_2024_01/871270310</t>
  </si>
  <si>
    <t>28617002</t>
  </si>
  <si>
    <t>trubka kanalizační PP plnostěnná třívrstvá DN 125x1000mm SN10</t>
  </si>
  <si>
    <t>956968626</t>
  </si>
  <si>
    <t>16*1,015 'Přepočtené koeficientem množství</t>
  </si>
  <si>
    <t>871310310</t>
  </si>
  <si>
    <t>Montáž kanalizačního potrubí z polypropylenu PP hladkého plnostěnného SN 10 DN 150</t>
  </si>
  <si>
    <t>1123226058</t>
  </si>
  <si>
    <t>https://podminky.urs.cz/item/CS_URS_2024_01/871310310</t>
  </si>
  <si>
    <t>28617003</t>
  </si>
  <si>
    <t>trubka kanalizační PP plnostěnná třívrstvá DN 150x1000mm SN10</t>
  </si>
  <si>
    <t>-1574418297</t>
  </si>
  <si>
    <t>18*1,015 'Přepočtené koeficientem množství</t>
  </si>
  <si>
    <t>871350310</t>
  </si>
  <si>
    <t>Montáž kanalizačního potrubí z polypropylenu PP hladkého plnostěnného SN 10 DN 200</t>
  </si>
  <si>
    <t>1185185069</t>
  </si>
  <si>
    <t>https://podminky.urs.cz/item/CS_URS_2024_01/871350310</t>
  </si>
  <si>
    <t>28617004</t>
  </si>
  <si>
    <t>trubka kanalizační PP plnostěnná třívrstvá DN 200x1000mm SN10</t>
  </si>
  <si>
    <t>-1546826696</t>
  </si>
  <si>
    <t>5*1,015 'Přepočtené koeficientem množství</t>
  </si>
  <si>
    <t>879181111</t>
  </si>
  <si>
    <t>Montáž napojení vodovodní přípojky v otevřeném výkopu DN 40</t>
  </si>
  <si>
    <t>1452916270</t>
  </si>
  <si>
    <t>https://podminky.urs.cz/item/CS_URS_2024_01/879181111</t>
  </si>
  <si>
    <t>87922002x</t>
  </si>
  <si>
    <t>Navrtávací pas 110/ 6/4", šoupě s vněj. závitem DN40, zemní souprava, poklop - komplet včetně montáže</t>
  </si>
  <si>
    <t>1243606410</t>
  </si>
  <si>
    <t>891247212</t>
  </si>
  <si>
    <t>Montáž vodovodních armatur na potrubí hydrantů nadzemních DN 80</t>
  </si>
  <si>
    <t>1029007425</t>
  </si>
  <si>
    <t>https://podminky.urs.cz/item/CS_URS_2024_01/891247212</t>
  </si>
  <si>
    <t>42273680</t>
  </si>
  <si>
    <t>hydrant nadzemní litinový tuhý DN 80 PN 16 dvojitý uzávěr s koulí krycí v 1000mm</t>
  </si>
  <si>
    <t>1523690658</t>
  </si>
  <si>
    <t>891247922</t>
  </si>
  <si>
    <t>Výměna vodovodních armatur na potrubí hydrantů nadzemních DN 80</t>
  </si>
  <si>
    <t>-1272174772</t>
  </si>
  <si>
    <t>https://podminky.urs.cz/item/CS_URS_2024_01/891247922</t>
  </si>
  <si>
    <t>892233122</t>
  </si>
  <si>
    <t>Proplach a dezinfekce vodovodního potrubí DN od 40 do 70</t>
  </si>
  <si>
    <t>-407570544</t>
  </si>
  <si>
    <t>https://podminky.urs.cz/item/CS_URS_2024_01/892233122</t>
  </si>
  <si>
    <t>892241111</t>
  </si>
  <si>
    <t>Tlakové zkoušky vodou na potrubí DN do 80</t>
  </si>
  <si>
    <t>-1839649931</t>
  </si>
  <si>
    <t>https://podminky.urs.cz/item/CS_URS_2024_01/892241111</t>
  </si>
  <si>
    <t>892351111</t>
  </si>
  <si>
    <t>Tlakové zkoušky vodou na potrubí DN 150 nebo 200</t>
  </si>
  <si>
    <t>120119942</t>
  </si>
  <si>
    <t>https://podminky.urs.cz/item/CS_URS_2024_01/892351111</t>
  </si>
  <si>
    <t>894118001</t>
  </si>
  <si>
    <t>Šachty kanalizační zděné Příplatek k cenám za každých dalších 0,60 m výšky vstupu</t>
  </si>
  <si>
    <t>1902390306</t>
  </si>
  <si>
    <t>https://podminky.urs.cz/item/CS_URS_2024_01/894118001</t>
  </si>
  <si>
    <t>59224028</t>
  </si>
  <si>
    <t>dno betonové šachtové DN 200 kameninový žlab i nástupnice 100x63,5x15cm</t>
  </si>
  <si>
    <t>-911398368</t>
  </si>
  <si>
    <t>59224011</t>
  </si>
  <si>
    <t>prstenec šachtový vyrovnávací betonový 625x100x60mm</t>
  </si>
  <si>
    <t>1681664923</t>
  </si>
  <si>
    <t>59224010</t>
  </si>
  <si>
    <t>prstenec šachtový vyrovnávací betonový 625x100x40mm</t>
  </si>
  <si>
    <t>110152125</t>
  </si>
  <si>
    <t>59224012</t>
  </si>
  <si>
    <t>prstenec šachtový vyrovnávací betonový 625x100x80mm</t>
  </si>
  <si>
    <t>-1770119759</t>
  </si>
  <si>
    <t>59224168</t>
  </si>
  <si>
    <t>skruž betonová přechodová 62,5/100x60x12cm stupadla poplastovaná kapsová</t>
  </si>
  <si>
    <t>-1255694015</t>
  </si>
  <si>
    <t>59224160</t>
  </si>
  <si>
    <t>skruž betonová kanalizační se stupadly 100x25x12cm</t>
  </si>
  <si>
    <t>-65034553</t>
  </si>
  <si>
    <t>59224161</t>
  </si>
  <si>
    <t>skruž betonová kanalizační se stupadly 100x50x12cm</t>
  </si>
  <si>
    <t>-476528290</t>
  </si>
  <si>
    <t>59224162</t>
  </si>
  <si>
    <t>skruž betonová kanalizační se stupadly 100x100x12cm</t>
  </si>
  <si>
    <t>1796492174</t>
  </si>
  <si>
    <t>894411111</t>
  </si>
  <si>
    <t>Zřízení šachet kanalizačních z betonových dílců výšky vstupu do 1,50 m s obložením dna betonem tř. C 25/30, na potrubí DN do 200</t>
  </si>
  <si>
    <t>1497280838</t>
  </si>
  <si>
    <t>https://podminky.urs.cz/item/CS_URS_2024_01/894411111</t>
  </si>
  <si>
    <t>897172112</t>
  </si>
  <si>
    <t>Akumulační boxy z polypropylenu PP pro retenci dešťových vod pod pochozí a pod plochy zatížené osobními automobily o celkovém akumulačním objemu přes 10 do 30 m3</t>
  </si>
  <si>
    <t>-1255189759</t>
  </si>
  <si>
    <t>https://podminky.urs.cz/item/CS_URS_2024_01/897172112</t>
  </si>
  <si>
    <t>897173112</t>
  </si>
  <si>
    <t>Kontrolní šachta integrovaná do akumulačních boxů umístěných pod pochozími plochami nebo pod plochami zatíženými osobními automobily, výšky přes 350 do 700 mm</t>
  </si>
  <si>
    <t>1535234593</t>
  </si>
  <si>
    <t>https://podminky.urs.cz/item/CS_URS_2024_01/897173112</t>
  </si>
  <si>
    <t>899104112</t>
  </si>
  <si>
    <t>Osazení poklopů litinových, ocelových nebo železobetonových včetně rámů pro třídu zatížení D400, E600</t>
  </si>
  <si>
    <t>1924526416</t>
  </si>
  <si>
    <t>https://podminky.urs.cz/item/CS_URS_2024_01/899104112</t>
  </si>
  <si>
    <t>KSI.KDB01</t>
  </si>
  <si>
    <t>Kanalizační poklop Standard - betonolitinový, rám betonolitinový 160mm, D 400 s odvětráním</t>
  </si>
  <si>
    <t>993953714</t>
  </si>
  <si>
    <t>899132111</t>
  </si>
  <si>
    <t>Výměna (výšková úprava) poklopu kanalizačního s rámem samonivelačním s ošetřením podkladních vrstev hloubky do 25 cm</t>
  </si>
  <si>
    <t>-974090427</t>
  </si>
  <si>
    <t>https://podminky.urs.cz/item/CS_URS_2024_01/899132111</t>
  </si>
  <si>
    <t>899623171</t>
  </si>
  <si>
    <t>Obetonování potrubí nebo zdiva stok betonem prostým v otevřeném výkopu, betonem tř. C 25/30</t>
  </si>
  <si>
    <t>153991864</t>
  </si>
  <si>
    <t>https://podminky.urs.cz/item/CS_URS_2024_01/899623171</t>
  </si>
  <si>
    <t>899713111</t>
  </si>
  <si>
    <t>Orientační tabulky na vodovodních a kanalizačních řadech na sloupku ocelovém nebo betonovém</t>
  </si>
  <si>
    <t>648903976</t>
  </si>
  <si>
    <t>https://podminky.urs.cz/item/CS_URS_2024_01/899713111</t>
  </si>
  <si>
    <t>899721112</t>
  </si>
  <si>
    <t>Signalizační vodič na potrubí DN nad 150 mm</t>
  </si>
  <si>
    <t>-252637856</t>
  </si>
  <si>
    <t>https://podminky.urs.cz/item/CS_URS_2024_01/899721112</t>
  </si>
  <si>
    <t>899722114</t>
  </si>
  <si>
    <t>Krytí potrubí z plastů výstražnou fólií z PVC šířky přes 34 do 40 cm</t>
  </si>
  <si>
    <t>-207766177</t>
  </si>
  <si>
    <t>https://podminky.urs.cz/item/CS_URS_2024_01/899722114</t>
  </si>
  <si>
    <t>89999001x</t>
  </si>
  <si>
    <t>Jádrový vývrt DN200 do potrubí AZ DN300 (včetně utěsnění a vyspravení, a všech souvisejících prací)</t>
  </si>
  <si>
    <t>-349893852</t>
  </si>
  <si>
    <t>89999002x</t>
  </si>
  <si>
    <t>Jádrový vývrt DN150 do stěny šachty (včetně utěsnění a vyspravení, a všech souvisejících prací)</t>
  </si>
  <si>
    <t>607765782</t>
  </si>
  <si>
    <t>89999003x</t>
  </si>
  <si>
    <t>Vírový ventil, odtok 3 l/s; před realizací odsouhlasit typ s výrobcem !! Komplet včetně montáže, osazení</t>
  </si>
  <si>
    <t>1416862051</t>
  </si>
  <si>
    <t>89999004x</t>
  </si>
  <si>
    <t>Ostatní přepojovací práce</t>
  </si>
  <si>
    <t>-1881756388</t>
  </si>
  <si>
    <t>89999020x</t>
  </si>
  <si>
    <t>Betonová uliční vpusť typová s košem, litinovou mříží a rámem, s usazovacím prostorem, přípojka DN160 dálky cca 5 m, komplet včetně zemních prací, podsypu, obsypu, zhutnění, a všech prací souvisejících</t>
  </si>
  <si>
    <t>-49368969</t>
  </si>
  <si>
    <t>935932418</t>
  </si>
  <si>
    <t>Odvodňovací plastový žlab pro třídu zatížení D 400 vnitřní šířky 150 mm s krycím roštem můstkovým z litiny</t>
  </si>
  <si>
    <t>422561253</t>
  </si>
  <si>
    <t>https://podminky.urs.cz/item/CS_URS_2024_01/935932418</t>
  </si>
  <si>
    <t>935932611</t>
  </si>
  <si>
    <t>Odvodňovací plastový žlab vpusť s kalovým košem pro žlab vnitřní šířky 100 mm</t>
  </si>
  <si>
    <t>-1614195403</t>
  </si>
  <si>
    <t>https://podminky.urs.cz/item/CS_URS_2024_01/935932611</t>
  </si>
  <si>
    <t>935932626</t>
  </si>
  <si>
    <t>Odvodňovací plastový žlab svislé odtokové hrdlo pro žlab vnitřní šířky 100 mm z plastu</t>
  </si>
  <si>
    <t>-1251705736</t>
  </si>
  <si>
    <t>https://podminky.urs.cz/item/CS_URS_2024_01/935932626</t>
  </si>
  <si>
    <t>935932632</t>
  </si>
  <si>
    <t>Odvodňovací plastový žlab sifon + sítko pro žlab vnitřní šířky 100 mm z plastu</t>
  </si>
  <si>
    <t>1193947268</t>
  </si>
  <si>
    <t>https://podminky.urs.cz/item/CS_URS_2024_01/935932632</t>
  </si>
  <si>
    <t>998225111</t>
  </si>
  <si>
    <t>Přesun hmot pro komunikace s krytem z kameniva, monolitickým betonovým nebo živičným dopravní vzdálenost do 200 m jakékoliv délky objektu</t>
  </si>
  <si>
    <t>-1649975671</t>
  </si>
  <si>
    <t>https://podminky.urs.cz/item/CS_URS_2024_01/998225111</t>
  </si>
  <si>
    <t>998276101</t>
  </si>
  <si>
    <t>Přesun hmot pro trubní vedení hloubené z trub z plastických hmot nebo sklolaminátových pro vodovody, kanalizace, teplovody, produktovody v otevřeném výkopu dopravní vzdálenost do 15 m</t>
  </si>
  <si>
    <t>866291858</t>
  </si>
  <si>
    <t>https://podminky.urs.cz/item/CS_URS_2024_01/998276101</t>
  </si>
  <si>
    <t>721242106</t>
  </si>
  <si>
    <t>Lapače střešních splavenin polypropylenové (PP) se svislým odtokem DN 125</t>
  </si>
  <si>
    <t>-639589474</t>
  </si>
  <si>
    <t>https://podminky.urs.cz/item/CS_URS_2024_01/721242106</t>
  </si>
  <si>
    <t>72299011x</t>
  </si>
  <si>
    <t>Chránička na přípojku D100 mm (včetně montážních prací, utěsnění)</t>
  </si>
  <si>
    <t>1116192268</t>
  </si>
  <si>
    <t>03 - SO 01 Stavební úpravy - část 2. - venkovní žaluzie</t>
  </si>
  <si>
    <t>786623021</t>
  </si>
  <si>
    <t>Montáž fasádních žaluzií před okenní nebo dveřní otvor ovládaných motorem, včetně krycího plechu a vodících profilů, plochy do 4 m2</t>
  </si>
  <si>
    <t>2096444128</t>
  </si>
  <si>
    <t>https://podminky.urs.cz/item/CS_URS_2024_01/786623021</t>
  </si>
  <si>
    <t>786623023</t>
  </si>
  <si>
    <t>Montáž fasádních žaluzií před okenní nebo dveřní otvor ovládaných motorem, včetně krycího plechu a vodících profilů, plochy přes 4 do 6 m2</t>
  </si>
  <si>
    <t>-1597414077</t>
  </si>
  <si>
    <t>https://podminky.urs.cz/item/CS_URS_2024_01/786623023</t>
  </si>
  <si>
    <t>"1.NP"    2</t>
  </si>
  <si>
    <t>5534254.A</t>
  </si>
  <si>
    <t>žaluzie typu T80 fasádní ovládaná motorem vč. vodících lišt + další příslušenství a systémové doplňky</t>
  </si>
  <si>
    <t>-602161708</t>
  </si>
  <si>
    <t>1055063249</t>
  </si>
  <si>
    <t>04 - SO 02 Dokončující práce - zpevněné plochy (bez oplocení)</t>
  </si>
  <si>
    <t xml:space="preserve">    5 - Komunikace pozemní</t>
  </si>
  <si>
    <t>122351104</t>
  </si>
  <si>
    <t>Odkopávky a prokopávky nezapažené strojně v hornině třídy těžitelnosti II skupiny 4 přes 100 do 500 m3</t>
  </si>
  <si>
    <t>-105313827</t>
  </si>
  <si>
    <t>https://podminky.urs.cz/item/CS_URS_2024_01/122351104</t>
  </si>
  <si>
    <t>pro zpevněné plochy:</t>
  </si>
  <si>
    <t>"skladba S105 - pojízdná zámk.dlažba"           85,97*0,45</t>
  </si>
  <si>
    <t>"vstup viz řez B-B a C-C"                                       9,0*(0,3+7,75+0,3)*1,2</t>
  </si>
  <si>
    <t>132351252</t>
  </si>
  <si>
    <t>Hloubení nezapažených rýh šířky přes 800 do 2 000 mm strojně s urovnáním dna do předepsaného profilu a spádu v hornině třídy těžitelnosti II skupiny 4 přes 20 do 50 m3</t>
  </si>
  <si>
    <t>1858628990</t>
  </si>
  <si>
    <t>https://podminky.urs.cz/item/CS_URS_2024_01/132351252</t>
  </si>
  <si>
    <t>předpokl.hl. rýh:</t>
  </si>
  <si>
    <t>"opěr.stěna OS1"        (5,0+1,0)*1,0*0,90</t>
  </si>
  <si>
    <t>"opěr.stěna OS2+3"    (9,65+(pi*2,4)/4)*1,0*0,90</t>
  </si>
  <si>
    <t>"opěr.stěna OS4"         (6,+4,0+0,8)*1,0*0,90</t>
  </si>
  <si>
    <t>-585616170</t>
  </si>
  <si>
    <t>https://podminky.urs.cz/item/CS_URS_2024_01/139951121</t>
  </si>
  <si>
    <t>beton. zídky nadzemní část - předpokl.rozměry dle výkr.Bourání:</t>
  </si>
  <si>
    <t>"do ulice a k parkovišti"            (12,5-1,6+5,6)*0,25*0,75+8*0,4*0,25*1,0</t>
  </si>
  <si>
    <t>"podél přístup.chodníku a zpev.plochy"  (2*9,0)*0,25*(0,5+1,0)/2+(12,5-1,6)*0,25*1,0</t>
  </si>
  <si>
    <t>zídky - základy - předpokl.rozměry dle výkr.Bourání:</t>
  </si>
  <si>
    <t>"do ulice a k parkovišti"            (12,5-1,6+5,6)*0,5*0,6</t>
  </si>
  <si>
    <t>"podél přístup.chodníku a zpev.plochy"  (2*9,0)*0,5*0,6+(12,5-1,6)*0,5*0,6</t>
  </si>
  <si>
    <t>162751135</t>
  </si>
  <si>
    <t>Vodorovné přemístění výkopku nebo sypaniny po suchu na obvyklém dopravním prostředku, bez naložení výkopku, avšak se složením bez rozhrnutí z horniny třídy těžitelnosti II skupiny 4 a 5 na vzdálenost přes 7 000 do 8 000 m</t>
  </si>
  <si>
    <t>415346712</t>
  </si>
  <si>
    <t>https://podminky.urs.cz/item/CS_URS_2024_01/162751135</t>
  </si>
  <si>
    <t>na skládku:</t>
  </si>
  <si>
    <t>"vytěženo"         128,867+25,501</t>
  </si>
  <si>
    <t>"odpočet zásypy" -42,741</t>
  </si>
  <si>
    <t>241559580</t>
  </si>
  <si>
    <t>781899808</t>
  </si>
  <si>
    <t>využití hloubené zeminy:</t>
  </si>
  <si>
    <t>"okolo opěrných zdí - předpoklad "   25,0</t>
  </si>
  <si>
    <t>"dtto - zelená plocha"                                 4,15*5,7*1,5/2</t>
  </si>
  <si>
    <t>-757751326</t>
  </si>
  <si>
    <t>111,627*2,000</t>
  </si>
  <si>
    <t>-17370278</t>
  </si>
  <si>
    <t>23,614*2,300</t>
  </si>
  <si>
    <t>181951114</t>
  </si>
  <si>
    <t>Úprava pláně vyrovnáním výškových rozdílů strojně v hornině třídy těžitelnosti II, skupiny 4 a 5 se zhutněním</t>
  </si>
  <si>
    <t>-169620268</t>
  </si>
  <si>
    <t>https://podminky.urs.cz/item/CS_URS_2024_01/181951114</t>
  </si>
  <si>
    <t>pod zámkovou dlažbu:</t>
  </si>
  <si>
    <t>"skladba S104 - pojízdná zámková dlažba"     118,55</t>
  </si>
  <si>
    <t>"skladba S105 - pojízdná zámk.dlažba"           85,97</t>
  </si>
  <si>
    <t>18010-01</t>
  </si>
  <si>
    <t>Ozelenění venkovní plochy vč.dodávky ornice, uhrabání, osetí a zalévání</t>
  </si>
  <si>
    <t>1061089945</t>
  </si>
  <si>
    <t>"vedle nové opěrné zdi"    5,7*4,15</t>
  </si>
  <si>
    <t>"nad ČOV"                                12,3*5,9</t>
  </si>
  <si>
    <t>270A2004</t>
  </si>
  <si>
    <t>Základy pro konstrukce a budovy z betonu prostého třídy C 20/25</t>
  </si>
  <si>
    <t>-1611480164</t>
  </si>
  <si>
    <t>"opěr.stěna OS1"        (5,0+1,0)*1,0*0,45</t>
  </si>
  <si>
    <t>"opěr.stěna OS2+3"    (9,65+(pi*2,4)/4)*1,0*0,45</t>
  </si>
  <si>
    <t>"opěr.stěna OS4"         (6,+4,0+0,8)*1,0*0,45</t>
  </si>
  <si>
    <t>"betonáž do výkopu"  12,751*0,035</t>
  </si>
  <si>
    <t>311321814</t>
  </si>
  <si>
    <t>Nadzákladové zdi z betonu železového (bez výztuže) nosné pohledového (v přírodní barvě drtí a přísad) tř. C 25/30</t>
  </si>
  <si>
    <t>-1897637434</t>
  </si>
  <si>
    <t>https://podminky.urs.cz/item/CS_URS_2024_01/311321814</t>
  </si>
  <si>
    <t>"opěr.stěna OS1"        (5,0+1,0)*0,3*1,55</t>
  </si>
  <si>
    <t>"opěr.stěna OS2+3"    (3,65+0,3+9,65+(pi*1,4)/4)*0,3*(1,35+1,8)/2</t>
  </si>
  <si>
    <t>"opěr.stěna OS4"         (5,8+5,0+1,2)*0,3*(1,15+1,8)/2</t>
  </si>
  <si>
    <t>311351121</t>
  </si>
  <si>
    <t>Bednění nadzákladových zdí nosných rovné oboustranné za každou stranu zřízení</t>
  </si>
  <si>
    <t>-1649261717</t>
  </si>
  <si>
    <t>https://podminky.urs.cz/item/CS_URS_2024_01/311351121</t>
  </si>
  <si>
    <t>"opěr.stěna OS1"        (2*5,0+2*1,0+0)*1,55</t>
  </si>
  <si>
    <t>"opěr.stěna OS2+3"    (2*3,65+0,3+2*9,65+0,3)*(1,35+1,8)/2</t>
  </si>
  <si>
    <t>"opěr.stěna OS4"         (2*5,8+0,3+2*5,0+2*1,2+0,3)*(1,15+1,8)/2</t>
  </si>
  <si>
    <t>311351122</t>
  </si>
  <si>
    <t>Bednění nadzákladových zdí nosných rovné oboustranné za každou stranu odstranění</t>
  </si>
  <si>
    <t>1149364026</t>
  </si>
  <si>
    <t>https://podminky.urs.cz/item/CS_URS_2024_01/311351122</t>
  </si>
  <si>
    <t>311351411.a</t>
  </si>
  <si>
    <t>Bednění nadzákladových zdí nosných kruhové nebo obloukové oboustranné za každou stranu poloměru do 1,0 m zřízení</t>
  </si>
  <si>
    <t>1396512588</t>
  </si>
  <si>
    <t>"opěr.stěna OS2"    2*(pi*1,4/4)*1,7</t>
  </si>
  <si>
    <t>311351412</t>
  </si>
  <si>
    <t>Bednění nadzákladových zdí nosných kruhové nebo obloukové oboustranné za každou stranu poloměru přes 1 do 2,5 m odstranění</t>
  </si>
  <si>
    <t>-1947779064</t>
  </si>
  <si>
    <t>https://podminky.urs.cz/item/CS_URS_2024_01/311351412</t>
  </si>
  <si>
    <t>311351911</t>
  </si>
  <si>
    <t>Bednění nadzákladových zdí nosných Příplatek k cenám bednění za pohledový beton</t>
  </si>
  <si>
    <t>-1517737707</t>
  </si>
  <si>
    <t>https://podminky.urs.cz/item/CS_URS_2024_01/311351911</t>
  </si>
  <si>
    <t>88,275+3,738</t>
  </si>
  <si>
    <t>-1564159617</t>
  </si>
  <si>
    <t>"předpoklad 120kg/m3:</t>
  </si>
  <si>
    <t>13,628*0,12</t>
  </si>
  <si>
    <t>Komunikace pozemní</t>
  </si>
  <si>
    <t>564710001</t>
  </si>
  <si>
    <t>Podklad nebo kryt z kameniva hrubého drceného vel. 8-16 mm s rozprostřením a zhutněním plochy jednotlivě do 100 m2, po zhutnění tl. 50 mm</t>
  </si>
  <si>
    <t>-620757645</t>
  </si>
  <si>
    <t>https://podminky.urs.cz/item/CS_URS_2024_01/564710001</t>
  </si>
  <si>
    <t>"strana J - okapový chodník"                              18,5*0,5</t>
  </si>
  <si>
    <t>564710011</t>
  </si>
  <si>
    <t>Podklad nebo kryt z kameniva hrubého drceného vel. 8-16 mm s rozprostřením a zhutněním plochy přes 100 m2, po zhutnění tl. 50 mm</t>
  </si>
  <si>
    <t>-1335514567</t>
  </si>
  <si>
    <t>https://podminky.urs.cz/item/CS_URS_2024_01/564710011</t>
  </si>
  <si>
    <t>564750111</t>
  </si>
  <si>
    <t>Podklad nebo kryt z kameniva hrubého drceného vel. 16-32 mm s rozprostřením a zhutněním plochy přes 100 m2, po zhutnění tl. 150 mm</t>
  </si>
  <si>
    <t>-1920170499</t>
  </si>
  <si>
    <t>https://podminky.urs.cz/item/CS_URS_2024_01/564750111</t>
  </si>
  <si>
    <t>"plocha po býv. buňce a přístřešku"     18,4*9,3</t>
  </si>
  <si>
    <t>564771101</t>
  </si>
  <si>
    <t>Podklad nebo kryt z kameniva hrubého drceného vel. 32-63 mm s rozprostřením a zhutněním plochy jednotlivě do 100 m2, po zhutnění tl. 250 mm</t>
  </si>
  <si>
    <t>-947491661</t>
  </si>
  <si>
    <t>https://podminky.urs.cz/item/CS_URS_2024_01/564771101</t>
  </si>
  <si>
    <t>564771111</t>
  </si>
  <si>
    <t>Podklad nebo kryt z kameniva hrubého drceného vel. 32-63 mm s rozprostřením a zhutněním plochy přes 100 m2, po zhutnění tl. 250 mm</t>
  </si>
  <si>
    <t>546480254</t>
  </si>
  <si>
    <t>https://podminky.urs.cz/item/CS_URS_2024_01/564771111</t>
  </si>
  <si>
    <t>596211210</t>
  </si>
  <si>
    <t>Kladení dlažby z betonových zámkových dlaždic komunikací pro pěší ručně s ložem z kameniva těženého nebo drceného tl. do 40 mm, s vyplněním spár s dvojitým hutněním, vibrováním a se smetením přebytečného materiálu na krajnici tl. 80 mm skupiny A, pro plochy do 50 m2</t>
  </si>
  <si>
    <t>-93115854</t>
  </si>
  <si>
    <t>https://podminky.urs.cz/item/CS_URS_2024_01/596211210</t>
  </si>
  <si>
    <t>"strana J - zámková dlažba-z demont. stávající dlažby"   20,0*2,0</t>
  </si>
  <si>
    <t>59245010</t>
  </si>
  <si>
    <t>dlažba zámková betonová STÁVAJÍCÍ tl 80mm barevná - DODÁVKU NEOCEŇOVAT, POLOŽKA JE VLOŽENA PRO OCENĚNÍ PŘESUNU HMOT</t>
  </si>
  <si>
    <t>-742947671</t>
  </si>
  <si>
    <t>916131212</t>
  </si>
  <si>
    <t>Osazení silničního obrubníku betonového se zřízením lože, s vyplněním a zatřením spár cementovou maltou stojatého bez boční opěry, do lože z betonu prostého</t>
  </si>
  <si>
    <t>-457006594</t>
  </si>
  <si>
    <t>https://podminky.urs.cz/item/CS_URS_2024_01/916131212</t>
  </si>
  <si>
    <t>"obvod okolo nových zpev.ploch"   4,845+4,455+19,75+6,0+0,08+5,0+2*6,0+14,25+9,2+1,3</t>
  </si>
  <si>
    <t>59217026</t>
  </si>
  <si>
    <t>obrubník silniční betonový 500x150x250mm</t>
  </si>
  <si>
    <t>-1382586477</t>
  </si>
  <si>
    <t>76,88*1,02 'Přepočtené koeficientem množství</t>
  </si>
  <si>
    <t>912111112.a</t>
  </si>
  <si>
    <t>Montáž zábrany parkovací tvaru sloupku do výšky 800 mm se zabetonovanou patkou</t>
  </si>
  <si>
    <t>1792988447</t>
  </si>
  <si>
    <t>"u stávajících garáží"    1</t>
  </si>
  <si>
    <t>74910176</t>
  </si>
  <si>
    <t>sloupek pevný v.900mm s výstraž.nátěrem, s deskou + kotevní materiál</t>
  </si>
  <si>
    <t>-499141168</t>
  </si>
  <si>
    <t>998152111</t>
  </si>
  <si>
    <t>Přesun hmot pro zdi a valy samostatné montované z dílců železobetonových nebo z předpjatého betonu vodorovná dopravní vzdálenost do 50 m, pro zdi základní výšky do 12 m</t>
  </si>
  <si>
    <t>-660084862</t>
  </si>
  <si>
    <t>https://podminky.urs.cz/item/CS_URS_2024_01/998152111</t>
  </si>
  <si>
    <t>05 - Vedlejš a ostatní náklady</t>
  </si>
  <si>
    <t>VRN - Vedlejší a ostatní rozpočtové náklady</t>
  </si>
  <si>
    <t>VRN</t>
  </si>
  <si>
    <t>Vedlejší a ostatní rozpočtové náklady</t>
  </si>
  <si>
    <t>012103000x</t>
  </si>
  <si>
    <t xml:space="preserve">Geodetické vytyčení a vyhledání všech dotčených podzemních zařízení od jednotlivých správců sítí s vyznačením polohy zařízení přímo na staveništi k tomu oprávněnou osobou před zahájením prací. Ochrana tj. zabezpečení těchto sítí před poškozením stavebním provozem. </t>
  </si>
  <si>
    <t>1024</t>
  </si>
  <si>
    <t>-1639320661</t>
  </si>
  <si>
    <t>012103000y</t>
  </si>
  <si>
    <t>Doplňkové průzkumné a zjišťovací práce zajišťované zhotovitelem stavby v průběhu realizace stavby (veškeré sondy potřebné pro ověření technického stavu základů, sondy do stávajících konstrukcí obecně za účelem zjištění skutečného stavu a uložení konstrukcí apod.)</t>
  </si>
  <si>
    <t>751379902</t>
  </si>
  <si>
    <t>030001000x</t>
  </si>
  <si>
    <t>Zařízení staveniště: zřízení a vybavení v rozsahu dle velikosti stavby vč. napojení na inž.sítě, oplocení, zabezpeční staveniště vč. ostrahy staveniště a potřebného dopravního značení.vč. dopravně inženýrského opatření a jeho projednání a odsouhlasení s dotčenými orgány. Náklady na provozování zařízení staveniště vč. nákladů na energie a jeho zrušení po skončení stavby.</t>
  </si>
  <si>
    <t>-1010320179</t>
  </si>
  <si>
    <t>0450020x</t>
  </si>
  <si>
    <t>Kompletační činnost dodavatele - zajištění činností související se zakázkou, tj. : 
- účast ve všech fázích přípravy, realizace a dokončení zakázky, komplexního vyzkoušení, měření a odstranění vad díla podléhající záruční lhůtě.
- činnost související s dodávkou stavebních výrobků, materiálů, lešení, bednění, montážních strojů ....
- zajištění poradenství, tj. technická pomoc.
- zajištění podkladů, tj. výrobní dokumentace, rozpočty, zkoušky, protokoly vč. zakreslení změn do PD.
- účast na jednáních, zkouškách, odevzdávání konstrukcí, objektů a celků, účast na uvedení do zkušebního provozu.
- kontroly činností na staveništi, tj. výše uvedených činností i souvisejících správních činností a vedení stavebního deníku.</t>
  </si>
  <si>
    <t>1285911894</t>
  </si>
  <si>
    <t>0450020y</t>
  </si>
  <si>
    <t>Koordinační činnost dodavatele - zajištění veškerých činností související se zakázkou, tj. : 
- koordinace prací mezi dodavateli.
- stanovení pořadí případně souběžného provádění prací a doby realizace.
- předávání staveniště jednotlivým subdodavatelům.
- předávání informací o změnách.
- řešení vazeb na okolí staveniště.</t>
  </si>
  <si>
    <t>361026203</t>
  </si>
  <si>
    <t>0900010-1</t>
  </si>
  <si>
    <t>Náklady na vypracování požárního řádu, evakuačního plánu a poplachové směrnice z hlediska provozu ZS</t>
  </si>
  <si>
    <t>1558781842</t>
  </si>
  <si>
    <t>0900010-2</t>
  </si>
  <si>
    <t>Průběžné čištění přilehlých komunikací a prostor dotčených stavbou</t>
  </si>
  <si>
    <t>1633595469</t>
  </si>
  <si>
    <t>091704000x</t>
  </si>
  <si>
    <t>Náklady na uvedení ploch dotčených stavbou do původního stavu</t>
  </si>
  <si>
    <t>-1427028197</t>
  </si>
  <si>
    <t>01325400x</t>
  </si>
  <si>
    <t>Dokumentace skutečného provedení stavby zhotovená ve všech dotčených profesních částech, tisky, kompletace (dle přílohy č. 7 k vyhlášce 499/2006 Sb., 3x tištěná paré + předání dokumentace skutečného provedení v elektronické podobě ve formátech pdf, dwg.)</t>
  </si>
  <si>
    <t>557691865</t>
  </si>
  <si>
    <t>011114000</t>
  </si>
  <si>
    <t xml:space="preserve">Projektové práce - geolog. Posouzení skutečného stavu základové spáry, hloubky založení, únosnosti zeminy vč. návrhu úprav. </t>
  </si>
  <si>
    <t>-381489450</t>
  </si>
  <si>
    <t>https://podminky.urs.cz/item/CS_URS_2024_01/011114000</t>
  </si>
  <si>
    <t>013294000</t>
  </si>
  <si>
    <t>Výrobní dokumentace železobetonových a ocelových konstrukcí. Výrobní a dílenská dokumentace v rozsahu dle PD, včetně vypracování veškerých výrobně technických dokumentací v požadované forma a rozsahu nutném k řádnému provedení díla - nové železobetonové a ocelové konstrukce</t>
  </si>
  <si>
    <t>1383379746</t>
  </si>
  <si>
    <t>https://podminky.urs.cz/item/CS_URS_2024_01/013294000</t>
  </si>
  <si>
    <t>990805061.R</t>
  </si>
  <si>
    <t>Informační systém v budově</t>
  </si>
  <si>
    <t>1848003050</t>
  </si>
  <si>
    <t>990805062.R</t>
  </si>
  <si>
    <t>Bezpečtnostní tabulky v budově (dodávka a montáž)</t>
  </si>
  <si>
    <t>1841637992</t>
  </si>
  <si>
    <t>011434000</t>
  </si>
  <si>
    <t>Měření hluku - kontrolní měření hluku akreditovanou nebo autorizovanou osobou z provozu zařízení v chráněném venkovním prostoru staveb, vyhotovení protokolu o měření hluku prokazující nepřekročení přípustných hlukových limitů</t>
  </si>
  <si>
    <t>-341578499</t>
  </si>
  <si>
    <t>https://podminky.urs.cz/item/CS_URS_2024_01/011434000</t>
  </si>
  <si>
    <t>SEZNAM FIGUR</t>
  </si>
  <si>
    <t>Výměra</t>
  </si>
  <si>
    <t xml:space="preserve"> 01/ 01a</t>
  </si>
  <si>
    <t>Použití figury:</t>
  </si>
  <si>
    <t>Montáž lešení řadového rámového lehkého zatížení do 200 kg/m2 š od 0,6 do 0,9 m v do 10 m</t>
  </si>
  <si>
    <t>Příplatek k lešení řadovému rámovému lehkému š 0,9 m v přes 10 do 25 m za první a ZKD den použití</t>
  </si>
  <si>
    <t>Montáž ochranné sítě z textilie z umělých vláken</t>
  </si>
  <si>
    <t>"1.+2.NP."    15+14</t>
  </si>
  <si>
    <t xml:space="preserve">"1.NP"     1,5*0,75+7*2,0*0,75+6*2,0*1,25+2*3,0*1,5+1,0*2,35 </t>
  </si>
  <si>
    <t>"2.NP"    2*2,0*0,75+1,55*0,75+11*2,0*1,5</t>
  </si>
  <si>
    <t>"1.+2.NP."        14+14</t>
  </si>
  <si>
    <t>Montáž žaluziové schránky venkovní žaluzie osazené do okenního nebo dveřního otvoru dl  přes 1300 do 2400 mm</t>
  </si>
  <si>
    <t>786623041.a</t>
  </si>
  <si>
    <t>786623043.a</t>
  </si>
  <si>
    <t>"1.NP."         2</t>
  </si>
  <si>
    <t>Montáž žaluziové schránky venkovní žaluzie osazené do okenního nebo dveřního otvoru dl  přes 2400 do 4000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</si>
</sst>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sz val="8"/>
      <color rgb="FF000000"/>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253">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8" xfId="0" applyNumberFormat="1" applyFont="1" applyBorder="1" applyAlignment="1">
      <alignment vertical="center"/>
    </xf>
    <xf numFmtId="4" fontId="30" fillId="0" borderId="0" xfId="0" applyNumberFormat="1" applyFont="1" applyAlignment="1">
      <alignment vertical="center"/>
    </xf>
    <xf numFmtId="166" fontId="30" fillId="0" borderId="0" xfId="0" applyNumberFormat="1" applyFont="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32"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 fontId="25"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22" xfId="0" applyFont="1" applyBorder="1" applyAlignment="1">
      <alignment horizontal="center" vertical="center"/>
    </xf>
    <xf numFmtId="49" fontId="23" fillId="0" borderId="22" xfId="0" applyNumberFormat="1" applyFont="1" applyBorder="1" applyAlignment="1">
      <alignment horizontal="left" vertical="center" wrapText="1"/>
    </xf>
    <xf numFmtId="0" fontId="23" fillId="0" borderId="22" xfId="0" applyFont="1" applyBorder="1" applyAlignment="1">
      <alignment horizontal="left" vertical="center" wrapText="1"/>
    </xf>
    <xf numFmtId="0" fontId="23" fillId="0" borderId="22" xfId="0" applyFont="1" applyBorder="1" applyAlignment="1">
      <alignment horizontal="center" vertical="center" wrapText="1"/>
    </xf>
    <xf numFmtId="167" fontId="23" fillId="0" borderId="22" xfId="0" applyNumberFormat="1" applyFont="1" applyBorder="1" applyAlignment="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lignment vertical="center"/>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20" applyFont="1" applyAlignment="1" applyProtection="1">
      <alignment vertical="center" wrapText="1"/>
      <protection/>
    </xf>
    <xf numFmtId="0" fontId="0" fillId="0" borderId="0" xfId="0" applyAlignment="1" applyProtection="1">
      <alignment vertical="center"/>
      <protection locked="0"/>
    </xf>
    <xf numFmtId="0" fontId="0" fillId="0" borderId="18" xfId="0" applyBorder="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39" fillId="0" borderId="0" xfId="0" applyFont="1" applyAlignment="1">
      <alignment horizontal="lef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0" fontId="40" fillId="0" borderId="22" xfId="0" applyFont="1" applyBorder="1" applyAlignment="1">
      <alignment horizontal="center" vertical="center"/>
    </xf>
    <xf numFmtId="49" fontId="40" fillId="0" borderId="22" xfId="0" applyNumberFormat="1" applyFont="1" applyBorder="1" applyAlignment="1">
      <alignment horizontal="left" vertical="center" wrapText="1"/>
    </xf>
    <xf numFmtId="0" fontId="40" fillId="0" borderId="22" xfId="0" applyFont="1" applyBorder="1" applyAlignment="1">
      <alignment horizontal="left" vertical="center" wrapText="1"/>
    </xf>
    <xf numFmtId="0" fontId="40" fillId="0" borderId="22" xfId="0" applyFont="1" applyBorder="1" applyAlignment="1">
      <alignment horizontal="center" vertical="center" wrapText="1"/>
    </xf>
    <xf numFmtId="167" fontId="40" fillId="0" borderId="22" xfId="0" applyNumberFormat="1" applyFont="1" applyBorder="1" applyAlignment="1">
      <alignment vertical="center"/>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lignment vertical="center"/>
    </xf>
    <xf numFmtId="0" fontId="41" fillId="0" borderId="3" xfId="0" applyFont="1" applyBorder="1" applyAlignment="1">
      <alignment vertical="center"/>
    </xf>
    <xf numFmtId="0" fontId="40" fillId="2" borderId="18" xfId="0" applyFont="1" applyFill="1" applyBorder="1" applyAlignment="1" applyProtection="1">
      <alignment horizontal="left" vertical="center"/>
      <protection locked="0"/>
    </xf>
    <xf numFmtId="0" fontId="40" fillId="0" borderId="0" xfId="0" applyFont="1" applyAlignment="1">
      <alignment horizontal="center"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167" fontId="23" fillId="2" borderId="22" xfId="0" applyNumberFormat="1" applyFont="1" applyFill="1" applyBorder="1" applyAlignment="1" applyProtection="1">
      <alignment vertical="center"/>
      <protection locked="0"/>
    </xf>
    <xf numFmtId="0" fontId="5" fillId="0" borderId="0" xfId="0" applyFont="1" applyAlignment="1">
      <alignment horizontal="left" vertical="center" wrapText="1"/>
    </xf>
    <xf numFmtId="0" fontId="42" fillId="0" borderId="14"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6"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5" fillId="0" borderId="0" xfId="0" applyFont="1" applyAlignment="1">
      <alignment horizontal="left" vertical="center"/>
    </xf>
    <xf numFmtId="0" fontId="31"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center" vertical="center"/>
    </xf>
    <xf numFmtId="0" fontId="28" fillId="0" borderId="0" xfId="0" applyFont="1" applyAlignment="1">
      <alignment horizontal="left" vertical="center" wrapText="1"/>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3" fillId="4" borderId="7" xfId="0" applyFont="1" applyFill="1" applyBorder="1" applyAlignment="1">
      <alignment horizontal="right" vertical="center"/>
    </xf>
    <xf numFmtId="4" fontId="29" fillId="0" borderId="0" xfId="0" applyNumberFormat="1" applyFont="1" applyAlignment="1">
      <alignment vertical="center"/>
    </xf>
    <xf numFmtId="0" fontId="29" fillId="0" borderId="0" xfId="0" applyFont="1" applyAlignment="1">
      <alignment vertical="center"/>
    </xf>
    <xf numFmtId="4" fontId="29" fillId="0" borderId="0" xfId="0" applyNumberFormat="1" applyFont="1" applyAlignment="1">
      <alignment horizontal="righ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164" fontId="2" fillId="0" borderId="0" xfId="0" applyNumberFormat="1" applyFont="1" applyAlignment="1">
      <alignment horizontal="left" vertical="center"/>
    </xf>
    <xf numFmtId="0" fontId="2" fillId="0" borderId="0" xfId="0" applyFont="1" applyAlignment="1">
      <alignment vertical="center"/>
    </xf>
    <xf numFmtId="4" fontId="20" fillId="0" borderId="0" xfId="0" applyNumberFormat="1" applyFont="1" applyAlignment="1">
      <alignment vertical="center"/>
    </xf>
    <xf numFmtId="165" fontId="3" fillId="0" borderId="0" xfId="0" applyNumberFormat="1" applyFont="1" applyAlignment="1">
      <alignment horizontal="left" vertical="center"/>
    </xf>
    <xf numFmtId="4" fontId="8" fillId="0" borderId="0" xfId="0" applyNumberFormat="1" applyFont="1" applyAlignment="1">
      <alignment vertical="center"/>
    </xf>
    <xf numFmtId="0" fontId="8" fillId="0" borderId="0" xfId="0" applyFont="1" applyAlignment="1">
      <alignment vertical="center"/>
    </xf>
    <xf numFmtId="4" fontId="8" fillId="0" borderId="0" xfId="0" applyNumberFormat="1" applyFont="1" applyAlignment="1">
      <alignment horizontal="righ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0" fillId="0" borderId="0" xfId="0"/>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4_01/012002000" TargetMode="External" /><Relationship Id="rId2" Type="http://schemas.openxmlformats.org/officeDocument/2006/relationships/hyperlink" Target="https://podminky.urs.cz/item/CS_URS_2024_01/460010024" TargetMode="External" /><Relationship Id="rId3" Type="http://schemas.openxmlformats.org/officeDocument/2006/relationships/hyperlink" Target="https://podminky.urs.cz/item/CS_URS_2024_01/034002000" TargetMode="External" /><Relationship Id="rId4" Type="http://schemas.openxmlformats.org/officeDocument/2006/relationships/hyperlink" Target="https://podminky.urs.cz/item/CS_URS_2024_01/460021111" TargetMode="External" /><Relationship Id="rId5" Type="http://schemas.openxmlformats.org/officeDocument/2006/relationships/hyperlink" Target="https://podminky.urs.cz/item/CS_URS_2024_01/460030011" TargetMode="External" /><Relationship Id="rId6" Type="http://schemas.openxmlformats.org/officeDocument/2006/relationships/hyperlink" Target="https://podminky.urs.cz/item/CS_URS_2024_01/460161312" TargetMode="External" /><Relationship Id="rId7" Type="http://schemas.openxmlformats.org/officeDocument/2006/relationships/hyperlink" Target="https://podminky.urs.cz/item/CS_URS_2024_01/460241111" TargetMode="External" /><Relationship Id="rId8" Type="http://schemas.openxmlformats.org/officeDocument/2006/relationships/hyperlink" Target="https://podminky.urs.cz/item/CS_URS_2024_01/460371111" TargetMode="External" /><Relationship Id="rId9" Type="http://schemas.openxmlformats.org/officeDocument/2006/relationships/hyperlink" Target="https://podminky.urs.cz/item/CS_URS_2024_01/460321111" TargetMode="External" /><Relationship Id="rId10" Type="http://schemas.openxmlformats.org/officeDocument/2006/relationships/hyperlink" Target="https://podminky.urs.cz/item/CS_URS_2024_01/460341113" TargetMode="External" /><Relationship Id="rId11" Type="http://schemas.openxmlformats.org/officeDocument/2006/relationships/hyperlink" Target="https://podminky.urs.cz/item/CS_URS_2024_01/460341121" TargetMode="External" /><Relationship Id="rId12" Type="http://schemas.openxmlformats.org/officeDocument/2006/relationships/hyperlink" Target="https://podminky.urs.cz/item/CS_URS_2024_01/460361111" TargetMode="External" /><Relationship Id="rId13" Type="http://schemas.openxmlformats.org/officeDocument/2006/relationships/hyperlink" Target="https://podminky.urs.cz/item/CS_URS_2024_01/460661512" TargetMode="External" /><Relationship Id="rId14" Type="http://schemas.openxmlformats.org/officeDocument/2006/relationships/hyperlink" Target="https://podminky.urs.cz/item/CS_URS_2024_01/460431332" TargetMode="External" /><Relationship Id="rId15" Type="http://schemas.openxmlformats.org/officeDocument/2006/relationships/hyperlink" Target="https://podminky.urs.cz/item/CS_URS_2024_01/012002000" TargetMode="External" /><Relationship Id="rId16" Type="http://schemas.openxmlformats.org/officeDocument/2006/relationships/hyperlink" Target="https://podminky.urs.cz/item/CS_URS_2024_01/045203000" TargetMode="External" /><Relationship Id="rId17" Type="http://schemas.openxmlformats.org/officeDocument/2006/relationships/hyperlink" Target="https://podminky.urs.cz/item/CS_URS_2024_01/030001000" TargetMode="External" /><Relationship Id="rId18" Type="http://schemas.openxmlformats.org/officeDocument/2006/relationships/hyperlink" Target="https://podminky.urs.cz/item/CS_URS_2024_01/070001000" TargetMode="External" /><Relationship Id="rId19" Type="http://schemas.openxmlformats.org/officeDocument/2006/relationships/hyperlink" Target="https://podminky.urs.cz/item/CS_URS_2024_01/040001000" TargetMode="External" /><Relationship Id="rId20" Type="http://schemas.openxmlformats.org/officeDocument/2006/relationships/hyperlink" Target="https://podminky.urs.cz/item/CS_URS_2024_01/013254000" TargetMode="External" /><Relationship Id="rId2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4_01/742430031" TargetMode="External" /><Relationship Id="rId2" Type="http://schemas.openxmlformats.org/officeDocument/2006/relationships/hyperlink" Target="https://podminky.urs.cz/item/CS_URS_2024_01/742330005" TargetMode="External" /><Relationship Id="rId3" Type="http://schemas.openxmlformats.org/officeDocument/2006/relationships/hyperlink" Target="https://podminky.urs.cz/item/CS_URS_2024_01/742330022" TargetMode="External" /><Relationship Id="rId4" Type="http://schemas.openxmlformats.org/officeDocument/2006/relationships/hyperlink" Target="https://podminky.urs.cz/item/CS_URS_2024_01/742330023" TargetMode="External" /><Relationship Id="rId5" Type="http://schemas.openxmlformats.org/officeDocument/2006/relationships/hyperlink" Target="https://podminky.urs.cz/item/CS_URS_2024_01/742330021" TargetMode="External" /><Relationship Id="rId6" Type="http://schemas.openxmlformats.org/officeDocument/2006/relationships/hyperlink" Target="https://podminky.urs.cz/item/CS_URS_2024_01/742330037" TargetMode="External" /><Relationship Id="rId7" Type="http://schemas.openxmlformats.org/officeDocument/2006/relationships/hyperlink" Target="https://podminky.urs.cz/item/CS_URS_2024_01/742110013" TargetMode="External" /><Relationship Id="rId8" Type="http://schemas.openxmlformats.org/officeDocument/2006/relationships/hyperlink" Target="https://podminky.urs.cz/item/CS_URS_2024_01/742330024" TargetMode="External" /><Relationship Id="rId9" Type="http://schemas.openxmlformats.org/officeDocument/2006/relationships/hyperlink" Target="https://podminky.urs.cz/item/CS_URS_2024_01/742330101" TargetMode="External" /><Relationship Id="rId10" Type="http://schemas.openxmlformats.org/officeDocument/2006/relationships/hyperlink" Target="https://podminky.urs.cz/item/CS_URS_2024_01/742330044" TargetMode="External" /><Relationship Id="rId11" Type="http://schemas.openxmlformats.org/officeDocument/2006/relationships/hyperlink" Target="https://podminky.urs.cz/item/CS_URS_2024_01/742330045" TargetMode="External" /><Relationship Id="rId12" Type="http://schemas.openxmlformats.org/officeDocument/2006/relationships/hyperlink" Target="https://podminky.urs.cz/item/CS_URS_2024_01/742124005" TargetMode="External" /><Relationship Id="rId13" Type="http://schemas.openxmlformats.org/officeDocument/2006/relationships/hyperlink" Target="https://podminky.urs.cz/item/CS_URS_2024_01/742124002" TargetMode="External" /><Relationship Id="rId14" Type="http://schemas.openxmlformats.org/officeDocument/2006/relationships/hyperlink" Target="https://podminky.urs.cz/item/CS_URS_2024_01/742124001" TargetMode="External" /><Relationship Id="rId15" Type="http://schemas.openxmlformats.org/officeDocument/2006/relationships/hyperlink" Target="https://podminky.urs.cz/item/CS_URS_2024_01/741112071" TargetMode="External" /><Relationship Id="rId16" Type="http://schemas.openxmlformats.org/officeDocument/2006/relationships/hyperlink" Target="https://podminky.urs.cz/item/CS_URS_2024_01/741112001" TargetMode="External" /><Relationship Id="rId17" Type="http://schemas.openxmlformats.org/officeDocument/2006/relationships/hyperlink" Target="https://podminky.urs.cz/item/CS_URS_2024_01/742110104" TargetMode="External" /><Relationship Id="rId18" Type="http://schemas.openxmlformats.org/officeDocument/2006/relationships/hyperlink" Target="https://podminky.urs.cz/item/CS_URS_2024_01/742110122" TargetMode="External" /><Relationship Id="rId19" Type="http://schemas.openxmlformats.org/officeDocument/2006/relationships/hyperlink" Target="https://podminky.urs.cz/item/CS_URS_2024_01/742110124" TargetMode="External" /><Relationship Id="rId20" Type="http://schemas.openxmlformats.org/officeDocument/2006/relationships/hyperlink" Target="https://podminky.urs.cz/item/CS_URS_2024_01/974031165" TargetMode="External" /><Relationship Id="rId21" Type="http://schemas.openxmlformats.org/officeDocument/2006/relationships/hyperlink" Target="https://podminky.urs.cz/item/CS_URS_2024_01/742110002" TargetMode="External" /><Relationship Id="rId22" Type="http://schemas.openxmlformats.org/officeDocument/2006/relationships/hyperlink" Target="https://podminky.urs.cz/item/CS_URS_2024_01/971035131" TargetMode="External" /><Relationship Id="rId23" Type="http://schemas.openxmlformats.org/officeDocument/2006/relationships/hyperlink" Target="https://podminky.urs.cz/item/CS_URS_2024_01/971035141" TargetMode="External" /><Relationship Id="rId24" Type="http://schemas.openxmlformats.org/officeDocument/2006/relationships/hyperlink" Target="https://podminky.urs.cz/item/CS_URS_2024_01/971035151" TargetMode="External" /><Relationship Id="rId25" Type="http://schemas.openxmlformats.org/officeDocument/2006/relationships/hyperlink" Target="https://podminky.urs.cz/item/CS_URS_2024_01/971035161" TargetMode="External" /><Relationship Id="rId26" Type="http://schemas.openxmlformats.org/officeDocument/2006/relationships/hyperlink" Target="https://podminky.urs.cz/item/CS_URS_2024_01/971035341" TargetMode="External" /><Relationship Id="rId27" Type="http://schemas.openxmlformats.org/officeDocument/2006/relationships/hyperlink" Target="https://podminky.urs.cz/item/CS_URS_2024_01/741920381" TargetMode="External" /><Relationship Id="rId28" Type="http://schemas.openxmlformats.org/officeDocument/2006/relationships/hyperlink" Target="https://podminky.urs.cz/item/CS_URS_2024_01/045203000" TargetMode="External" /><Relationship Id="rId29" Type="http://schemas.openxmlformats.org/officeDocument/2006/relationships/hyperlink" Target="https://podminky.urs.cz/item/CS_URS_2024_01/030001000" TargetMode="External" /><Relationship Id="rId30" Type="http://schemas.openxmlformats.org/officeDocument/2006/relationships/hyperlink" Target="https://podminky.urs.cz/item/CS_URS_2024_01/070001000" TargetMode="External" /><Relationship Id="rId31" Type="http://schemas.openxmlformats.org/officeDocument/2006/relationships/hyperlink" Target="https://podminky.urs.cz/item/CS_URS_2024_01/040001000" TargetMode="External" /><Relationship Id="rId32" Type="http://schemas.openxmlformats.org/officeDocument/2006/relationships/hyperlink" Target="https://podminky.urs.cz/item/CS_URS_2024_01/013254000" TargetMode="External" /><Relationship Id="rId3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4_01/040001000" TargetMode="External" /><Relationship Id="rId2" Type="http://schemas.openxmlformats.org/officeDocument/2006/relationships/hyperlink" Target="https://podminky.urs.cz/item/CS_URS_2024_01/013254000" TargetMode="Externa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4_01/742230003" TargetMode="External" /><Relationship Id="rId2" Type="http://schemas.openxmlformats.org/officeDocument/2006/relationships/hyperlink" Target="https://podminky.urs.cz/item/CS_URS_2024_01/742123001" TargetMode="External" /><Relationship Id="rId3" Type="http://schemas.openxmlformats.org/officeDocument/2006/relationships/hyperlink" Target="https://podminky.urs.cz/item/CS_URS_2024_01/742230001" TargetMode="External" /><Relationship Id="rId4" Type="http://schemas.openxmlformats.org/officeDocument/2006/relationships/hyperlink" Target="https://podminky.urs.cz/item/CS_URS_2024_01/742230103" TargetMode="External" /><Relationship Id="rId5" Type="http://schemas.openxmlformats.org/officeDocument/2006/relationships/hyperlink" Target="https://podminky.urs.cz/item/CS_URS_2024_01/045203000" TargetMode="External" /><Relationship Id="rId6" Type="http://schemas.openxmlformats.org/officeDocument/2006/relationships/hyperlink" Target="https://podminky.urs.cz/item/CS_URS_2024_01/030001000" TargetMode="External" /><Relationship Id="rId7" Type="http://schemas.openxmlformats.org/officeDocument/2006/relationships/hyperlink" Target="https://podminky.urs.cz/item/CS_URS_2024_01/070001000" TargetMode="External" /><Relationship Id="rId8" Type="http://schemas.openxmlformats.org/officeDocument/2006/relationships/hyperlink" Target="https://podminky.urs.cz/item/CS_URS_2024_01/040001000" TargetMode="External" /><Relationship Id="rId9" Type="http://schemas.openxmlformats.org/officeDocument/2006/relationships/hyperlink" Target="https://podminky.urs.cz/item/CS_URS_2024_01/013254000" TargetMode="External" /><Relationship Id="rId10"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4_01/742310002" TargetMode="External" /><Relationship Id="rId2" Type="http://schemas.openxmlformats.org/officeDocument/2006/relationships/hyperlink" Target="https://podminky.urs.cz/item/CS_URS_2024_01/742310004" TargetMode="External" /><Relationship Id="rId3" Type="http://schemas.openxmlformats.org/officeDocument/2006/relationships/hyperlink" Target="https://podminky.urs.cz/item/CS_URS_2024_01/742121001" TargetMode="External" /><Relationship Id="rId4" Type="http://schemas.openxmlformats.org/officeDocument/2006/relationships/hyperlink" Target="https://podminky.urs.cz/item/CS_URS_2024_01/742110002" TargetMode="External" /><Relationship Id="rId5" Type="http://schemas.openxmlformats.org/officeDocument/2006/relationships/hyperlink" Target="https://podminky.urs.cz/item/CS_URS_2024_01/045203000" TargetMode="External" /><Relationship Id="rId6" Type="http://schemas.openxmlformats.org/officeDocument/2006/relationships/hyperlink" Target="https://podminky.urs.cz/item/CS_URS_2024_01/030001000" TargetMode="External" /><Relationship Id="rId7" Type="http://schemas.openxmlformats.org/officeDocument/2006/relationships/hyperlink" Target="https://podminky.urs.cz/item/CS_URS_2024_01/070001000" TargetMode="External" /><Relationship Id="rId8" Type="http://schemas.openxmlformats.org/officeDocument/2006/relationships/hyperlink" Target="https://podminky.urs.cz/item/CS_URS_2024_01/040001000" TargetMode="External" /><Relationship Id="rId9" Type="http://schemas.openxmlformats.org/officeDocument/2006/relationships/hyperlink" Target="https://podminky.urs.cz/item/CS_URS_2024_01/013254000" TargetMode="External" /><Relationship Id="rId10"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s://podminky.urs.cz/item/CS_URS_2024_01/742220019" TargetMode="External" /><Relationship Id="rId2" Type="http://schemas.openxmlformats.org/officeDocument/2006/relationships/hyperlink" Target="https://podminky.urs.cz/item/CS_URS_2024_01/742220211" TargetMode="External" /><Relationship Id="rId3" Type="http://schemas.openxmlformats.org/officeDocument/2006/relationships/hyperlink" Target="https://podminky.urs.cz/item/CS_URS_2024_01/742220024" TargetMode="External" /><Relationship Id="rId4" Type="http://schemas.openxmlformats.org/officeDocument/2006/relationships/hyperlink" Target="https://podminky.urs.cz/item/CS_URS_2024_01/742220172" TargetMode="External" /><Relationship Id="rId5" Type="http://schemas.openxmlformats.org/officeDocument/2006/relationships/hyperlink" Target="https://podminky.urs.cz/item/CS_URS_2024_01/742220031" TargetMode="External" /><Relationship Id="rId6" Type="http://schemas.openxmlformats.org/officeDocument/2006/relationships/hyperlink" Target="https://podminky.urs.cz/item/CS_URS_2024_01/742220072" TargetMode="External" /><Relationship Id="rId7" Type="http://schemas.openxmlformats.org/officeDocument/2006/relationships/hyperlink" Target="https://podminky.urs.cz/item/CS_URS_2024_01/742220061" TargetMode="External" /><Relationship Id="rId8" Type="http://schemas.openxmlformats.org/officeDocument/2006/relationships/hyperlink" Target="https://podminky.urs.cz/item/CS_URS_2024_01/742220141" TargetMode="External" /><Relationship Id="rId9" Type="http://schemas.openxmlformats.org/officeDocument/2006/relationships/hyperlink" Target="https://podminky.urs.cz/item/CS_URS_2024_01/742220081" TargetMode="External" /><Relationship Id="rId10" Type="http://schemas.openxmlformats.org/officeDocument/2006/relationships/hyperlink" Target="https://podminky.urs.cz/item/CS_URS_2024_01/742240006" TargetMode="External" /><Relationship Id="rId11" Type="http://schemas.openxmlformats.org/officeDocument/2006/relationships/hyperlink" Target="https://podminky.urs.cz/item/CS_URS_2024_01/742220211" TargetMode="External" /><Relationship Id="rId12" Type="http://schemas.openxmlformats.org/officeDocument/2006/relationships/hyperlink" Target="https://podminky.urs.cz/item/CS_URS_2024_01/742220232" TargetMode="External" /><Relationship Id="rId13" Type="http://schemas.openxmlformats.org/officeDocument/2006/relationships/hyperlink" Target="https://podminky.urs.cz/item/CS_URS_2024_01/742220053" TargetMode="External" /><Relationship Id="rId14" Type="http://schemas.openxmlformats.org/officeDocument/2006/relationships/hyperlink" Target="https://podminky.urs.cz/item/CS_URS_2024_01/742123001" TargetMode="External" /><Relationship Id="rId15" Type="http://schemas.openxmlformats.org/officeDocument/2006/relationships/hyperlink" Target="https://podminky.urs.cz/item/CS_URS_2024_01/742220255" TargetMode="External" /><Relationship Id="rId16" Type="http://schemas.openxmlformats.org/officeDocument/2006/relationships/hyperlink" Target="https://podminky.urs.cz/item/CS_URS_2024_01/742220256" TargetMode="External" /><Relationship Id="rId17" Type="http://schemas.openxmlformats.org/officeDocument/2006/relationships/hyperlink" Target="https://podminky.urs.cz/item/CS_URS_2024_01/742121001" TargetMode="External" /><Relationship Id="rId18" Type="http://schemas.openxmlformats.org/officeDocument/2006/relationships/hyperlink" Target="https://podminky.urs.cz/item/CS_URS_2024_01/741122201" TargetMode="External" /><Relationship Id="rId19" Type="http://schemas.openxmlformats.org/officeDocument/2006/relationships/hyperlink" Target="https://podminky.urs.cz/item/CS_URS_2024_01/742124001" TargetMode="External" /><Relationship Id="rId20" Type="http://schemas.openxmlformats.org/officeDocument/2006/relationships/hyperlink" Target="https://podminky.urs.cz/item/CS_URS_2024_01/742110122" TargetMode="External" /><Relationship Id="rId21" Type="http://schemas.openxmlformats.org/officeDocument/2006/relationships/hyperlink" Target="https://podminky.urs.cz/item/CS_URS_2024_01/742110002" TargetMode="External" /><Relationship Id="rId22" Type="http://schemas.openxmlformats.org/officeDocument/2006/relationships/hyperlink" Target="https://podminky.urs.cz/item/CS_URS_2024_01/971035131" TargetMode="External" /><Relationship Id="rId23" Type="http://schemas.openxmlformats.org/officeDocument/2006/relationships/hyperlink" Target="https://podminky.urs.cz/item/CS_URS_2024_01/971035141" TargetMode="External" /><Relationship Id="rId24" Type="http://schemas.openxmlformats.org/officeDocument/2006/relationships/hyperlink" Target="https://podminky.urs.cz/item/CS_URS_2024_01/971035151" TargetMode="External" /><Relationship Id="rId25" Type="http://schemas.openxmlformats.org/officeDocument/2006/relationships/hyperlink" Target="https://podminky.urs.cz/item/CS_URS_2024_01/971035161" TargetMode="External" /><Relationship Id="rId26" Type="http://schemas.openxmlformats.org/officeDocument/2006/relationships/hyperlink" Target="https://podminky.urs.cz/item/CS_URS_2024_01/971035341" TargetMode="External" /><Relationship Id="rId27" Type="http://schemas.openxmlformats.org/officeDocument/2006/relationships/hyperlink" Target="https://podminky.urs.cz/item/CS_URS_2024_01/741920381" TargetMode="External" /><Relationship Id="rId28" Type="http://schemas.openxmlformats.org/officeDocument/2006/relationships/hyperlink" Target="https://podminky.urs.cz/item/CS_URS_2024_01/742220421" TargetMode="External" /><Relationship Id="rId29" Type="http://schemas.openxmlformats.org/officeDocument/2006/relationships/hyperlink" Target="https://podminky.urs.cz/item/CS_URS_2024_01/742220401" TargetMode="External" /><Relationship Id="rId30" Type="http://schemas.openxmlformats.org/officeDocument/2006/relationships/hyperlink" Target="https://podminky.urs.cz/item/CS_URS_2024_01/742220402" TargetMode="External" /><Relationship Id="rId31" Type="http://schemas.openxmlformats.org/officeDocument/2006/relationships/hyperlink" Target="https://podminky.urs.cz/item/CS_URS_2024_01/742220411" TargetMode="External" /><Relationship Id="rId32" Type="http://schemas.openxmlformats.org/officeDocument/2006/relationships/hyperlink" Target="https://podminky.urs.cz/item/CS_URS_2024_01/742220511" TargetMode="External" /><Relationship Id="rId33" Type="http://schemas.openxmlformats.org/officeDocument/2006/relationships/hyperlink" Target="https://podminky.urs.cz/item/CS_URS_2024_01/045203000" TargetMode="External" /><Relationship Id="rId34" Type="http://schemas.openxmlformats.org/officeDocument/2006/relationships/hyperlink" Target="https://podminky.urs.cz/item/CS_URS_2024_01/030001000" TargetMode="External" /><Relationship Id="rId35" Type="http://schemas.openxmlformats.org/officeDocument/2006/relationships/hyperlink" Target="https://podminky.urs.cz/item/CS_URS_2024_01/070001000" TargetMode="External" /><Relationship Id="rId36" Type="http://schemas.openxmlformats.org/officeDocument/2006/relationships/hyperlink" Target="https://podminky.urs.cz/item/CS_URS_2024_01/040001000" TargetMode="External" /><Relationship Id="rId37" Type="http://schemas.openxmlformats.org/officeDocument/2006/relationships/hyperlink" Target="https://podminky.urs.cz/item/CS_URS_2024_01/013254000" TargetMode="External" /><Relationship Id="rId38"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s://podminky.urs.cz/item/CS_URS_2024_01/742350005" TargetMode="External" /><Relationship Id="rId2" Type="http://schemas.openxmlformats.org/officeDocument/2006/relationships/hyperlink" Target="https://podminky.urs.cz/item/CS_URS_2024_01/742121001" TargetMode="External" /><Relationship Id="rId3" Type="http://schemas.openxmlformats.org/officeDocument/2006/relationships/hyperlink" Target="https://podminky.urs.cz/item/CS_URS_2024_01/741112001" TargetMode="External" /><Relationship Id="rId4" Type="http://schemas.openxmlformats.org/officeDocument/2006/relationships/hyperlink" Target="https://podminky.urs.cz/item/CS_URS_2024_01/742110002" TargetMode="External" /><Relationship Id="rId5" Type="http://schemas.openxmlformats.org/officeDocument/2006/relationships/hyperlink" Target="https://podminky.urs.cz/item/CS_URS_2024_01/971035141" TargetMode="External" /><Relationship Id="rId6" Type="http://schemas.openxmlformats.org/officeDocument/2006/relationships/hyperlink" Target="https://podminky.urs.cz/item/CS_URS_2024_01/045203000" TargetMode="External" /><Relationship Id="rId7" Type="http://schemas.openxmlformats.org/officeDocument/2006/relationships/hyperlink" Target="https://podminky.urs.cz/item/CS_URS_2024_01/030001000" TargetMode="External" /><Relationship Id="rId8" Type="http://schemas.openxmlformats.org/officeDocument/2006/relationships/hyperlink" Target="https://podminky.urs.cz/item/CS_URS_2024_01/070001000" TargetMode="External" /><Relationship Id="rId9" Type="http://schemas.openxmlformats.org/officeDocument/2006/relationships/hyperlink" Target="https://podminky.urs.cz/item/CS_URS_2024_01/040001000" TargetMode="External" /><Relationship Id="rId10" Type="http://schemas.openxmlformats.org/officeDocument/2006/relationships/hyperlink" Target="https://podminky.urs.cz/item/CS_URS_2024_01/013254000" TargetMode="External" /><Relationship Id="rId1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s://podminky.urs.cz/item/CS_URS_2024_01/115101202" TargetMode="External" /><Relationship Id="rId2" Type="http://schemas.openxmlformats.org/officeDocument/2006/relationships/hyperlink" Target="https://podminky.urs.cz/item/CS_URS_2024_01/119001401" TargetMode="External" /><Relationship Id="rId3" Type="http://schemas.openxmlformats.org/officeDocument/2006/relationships/hyperlink" Target="https://podminky.urs.cz/item/CS_URS_2024_01/119001405" TargetMode="External" /><Relationship Id="rId4" Type="http://schemas.openxmlformats.org/officeDocument/2006/relationships/hyperlink" Target="https://podminky.urs.cz/item/CS_URS_2024_01/119001411" TargetMode="External" /><Relationship Id="rId5" Type="http://schemas.openxmlformats.org/officeDocument/2006/relationships/hyperlink" Target="https://podminky.urs.cz/item/CS_URS_2024_01/119001412" TargetMode="External" /><Relationship Id="rId6" Type="http://schemas.openxmlformats.org/officeDocument/2006/relationships/hyperlink" Target="https://podminky.urs.cz/item/CS_URS_2024_01/119001423" TargetMode="External" /><Relationship Id="rId7" Type="http://schemas.openxmlformats.org/officeDocument/2006/relationships/hyperlink" Target="https://podminky.urs.cz/item/CS_URS_2024_01/129001101" TargetMode="External" /><Relationship Id="rId8" Type="http://schemas.openxmlformats.org/officeDocument/2006/relationships/hyperlink" Target="https://podminky.urs.cz/item/CS_URS_2024_01/132351253" TargetMode="External" /><Relationship Id="rId9" Type="http://schemas.openxmlformats.org/officeDocument/2006/relationships/hyperlink" Target="https://podminky.urs.cz/item/CS_URS_2024_01/133351104" TargetMode="External" /><Relationship Id="rId10" Type="http://schemas.openxmlformats.org/officeDocument/2006/relationships/hyperlink" Target="https://podminky.urs.cz/item/CS_URS_2024_01/151101102" TargetMode="External" /><Relationship Id="rId11" Type="http://schemas.openxmlformats.org/officeDocument/2006/relationships/hyperlink" Target="https://podminky.urs.cz/item/CS_URS_2024_01/151101112" TargetMode="External" /><Relationship Id="rId12" Type="http://schemas.openxmlformats.org/officeDocument/2006/relationships/hyperlink" Target="https://podminky.urs.cz/item/CS_URS_2024_01/162251122" TargetMode="External" /><Relationship Id="rId13" Type="http://schemas.openxmlformats.org/officeDocument/2006/relationships/hyperlink" Target="https://podminky.urs.cz/item/CS_URS_2024_01/162751137" TargetMode="External" /><Relationship Id="rId14" Type="http://schemas.openxmlformats.org/officeDocument/2006/relationships/hyperlink" Target="https://podminky.urs.cz/item/CS_URS_2024_01/162751139" TargetMode="External" /><Relationship Id="rId15" Type="http://schemas.openxmlformats.org/officeDocument/2006/relationships/hyperlink" Target="https://podminky.urs.cz/item/CS_URS_2024_01/171201231" TargetMode="External" /><Relationship Id="rId16" Type="http://schemas.openxmlformats.org/officeDocument/2006/relationships/hyperlink" Target="https://podminky.urs.cz/item/CS_URS_2024_01/171251201" TargetMode="External" /><Relationship Id="rId17" Type="http://schemas.openxmlformats.org/officeDocument/2006/relationships/hyperlink" Target="https://podminky.urs.cz/item/CS_URS_2024_01/174151101" TargetMode="External" /><Relationship Id="rId18" Type="http://schemas.openxmlformats.org/officeDocument/2006/relationships/hyperlink" Target="https://podminky.urs.cz/item/CS_URS_2024_01/175151101" TargetMode="External" /><Relationship Id="rId19" Type="http://schemas.openxmlformats.org/officeDocument/2006/relationships/hyperlink" Target="https://podminky.urs.cz/item/CS_URS_2024_01/212752111" TargetMode="External" /><Relationship Id="rId20" Type="http://schemas.openxmlformats.org/officeDocument/2006/relationships/hyperlink" Target="https://podminky.urs.cz/item/CS_URS_2024_01/359901111" TargetMode="External" /><Relationship Id="rId21" Type="http://schemas.openxmlformats.org/officeDocument/2006/relationships/hyperlink" Target="https://podminky.urs.cz/item/CS_URS_2024_01/359901211" TargetMode="External" /><Relationship Id="rId22" Type="http://schemas.openxmlformats.org/officeDocument/2006/relationships/hyperlink" Target="https://podminky.urs.cz/item/CS_URS_2024_01/451572111" TargetMode="External" /><Relationship Id="rId23" Type="http://schemas.openxmlformats.org/officeDocument/2006/relationships/hyperlink" Target="https://podminky.urs.cz/item/CS_URS_2024_01/452311161" TargetMode="External" /><Relationship Id="rId24" Type="http://schemas.openxmlformats.org/officeDocument/2006/relationships/hyperlink" Target="https://podminky.urs.cz/item/CS_URS_2024_01/452312151" TargetMode="External" /><Relationship Id="rId25" Type="http://schemas.openxmlformats.org/officeDocument/2006/relationships/hyperlink" Target="https://podminky.urs.cz/item/CS_URS_2024_01/452368211" TargetMode="External" /><Relationship Id="rId26" Type="http://schemas.openxmlformats.org/officeDocument/2006/relationships/hyperlink" Target="https://podminky.urs.cz/item/CS_URS_2024_01/871181141" TargetMode="External" /><Relationship Id="rId27" Type="http://schemas.openxmlformats.org/officeDocument/2006/relationships/hyperlink" Target="https://podminky.urs.cz/item/CS_URS_2024_01/871270310" TargetMode="External" /><Relationship Id="rId28" Type="http://schemas.openxmlformats.org/officeDocument/2006/relationships/hyperlink" Target="https://podminky.urs.cz/item/CS_URS_2024_01/871310310" TargetMode="External" /><Relationship Id="rId29" Type="http://schemas.openxmlformats.org/officeDocument/2006/relationships/hyperlink" Target="https://podminky.urs.cz/item/CS_URS_2024_01/871350310" TargetMode="External" /><Relationship Id="rId30" Type="http://schemas.openxmlformats.org/officeDocument/2006/relationships/hyperlink" Target="https://podminky.urs.cz/item/CS_URS_2024_01/879181111" TargetMode="External" /><Relationship Id="rId31" Type="http://schemas.openxmlformats.org/officeDocument/2006/relationships/hyperlink" Target="https://podminky.urs.cz/item/CS_URS_2024_01/891247212" TargetMode="External" /><Relationship Id="rId32" Type="http://schemas.openxmlformats.org/officeDocument/2006/relationships/hyperlink" Target="https://podminky.urs.cz/item/CS_URS_2024_01/891247922" TargetMode="External" /><Relationship Id="rId33" Type="http://schemas.openxmlformats.org/officeDocument/2006/relationships/hyperlink" Target="https://podminky.urs.cz/item/CS_URS_2024_01/892233122" TargetMode="External" /><Relationship Id="rId34" Type="http://schemas.openxmlformats.org/officeDocument/2006/relationships/hyperlink" Target="https://podminky.urs.cz/item/CS_URS_2024_01/892241111" TargetMode="External" /><Relationship Id="rId35" Type="http://schemas.openxmlformats.org/officeDocument/2006/relationships/hyperlink" Target="https://podminky.urs.cz/item/CS_URS_2024_01/892351111" TargetMode="External" /><Relationship Id="rId36" Type="http://schemas.openxmlformats.org/officeDocument/2006/relationships/hyperlink" Target="https://podminky.urs.cz/item/CS_URS_2024_01/894118001" TargetMode="External" /><Relationship Id="rId37" Type="http://schemas.openxmlformats.org/officeDocument/2006/relationships/hyperlink" Target="https://podminky.urs.cz/item/CS_URS_2024_01/894411111" TargetMode="External" /><Relationship Id="rId38" Type="http://schemas.openxmlformats.org/officeDocument/2006/relationships/hyperlink" Target="https://podminky.urs.cz/item/CS_URS_2024_01/897172112" TargetMode="External" /><Relationship Id="rId39" Type="http://schemas.openxmlformats.org/officeDocument/2006/relationships/hyperlink" Target="https://podminky.urs.cz/item/CS_URS_2024_01/897173112" TargetMode="External" /><Relationship Id="rId40" Type="http://schemas.openxmlformats.org/officeDocument/2006/relationships/hyperlink" Target="https://podminky.urs.cz/item/CS_URS_2024_01/899104112" TargetMode="External" /><Relationship Id="rId41" Type="http://schemas.openxmlformats.org/officeDocument/2006/relationships/hyperlink" Target="https://podminky.urs.cz/item/CS_URS_2024_01/899132111" TargetMode="External" /><Relationship Id="rId42" Type="http://schemas.openxmlformats.org/officeDocument/2006/relationships/hyperlink" Target="https://podminky.urs.cz/item/CS_URS_2024_01/899623171" TargetMode="External" /><Relationship Id="rId43" Type="http://schemas.openxmlformats.org/officeDocument/2006/relationships/hyperlink" Target="https://podminky.urs.cz/item/CS_URS_2024_01/899713111" TargetMode="External" /><Relationship Id="rId44" Type="http://schemas.openxmlformats.org/officeDocument/2006/relationships/hyperlink" Target="https://podminky.urs.cz/item/CS_URS_2024_01/899721112" TargetMode="External" /><Relationship Id="rId45" Type="http://schemas.openxmlformats.org/officeDocument/2006/relationships/hyperlink" Target="https://podminky.urs.cz/item/CS_URS_2024_01/899722114" TargetMode="External" /><Relationship Id="rId46" Type="http://schemas.openxmlformats.org/officeDocument/2006/relationships/hyperlink" Target="https://podminky.urs.cz/item/CS_URS_2024_01/935932418" TargetMode="External" /><Relationship Id="rId47" Type="http://schemas.openxmlformats.org/officeDocument/2006/relationships/hyperlink" Target="https://podminky.urs.cz/item/CS_URS_2024_01/935932611" TargetMode="External" /><Relationship Id="rId48" Type="http://schemas.openxmlformats.org/officeDocument/2006/relationships/hyperlink" Target="https://podminky.urs.cz/item/CS_URS_2024_01/935932626" TargetMode="External" /><Relationship Id="rId49" Type="http://schemas.openxmlformats.org/officeDocument/2006/relationships/hyperlink" Target="https://podminky.urs.cz/item/CS_URS_2024_01/935932632" TargetMode="External" /><Relationship Id="rId50" Type="http://schemas.openxmlformats.org/officeDocument/2006/relationships/hyperlink" Target="https://podminky.urs.cz/item/CS_URS_2024_01/998225111" TargetMode="External" /><Relationship Id="rId51" Type="http://schemas.openxmlformats.org/officeDocument/2006/relationships/hyperlink" Target="https://podminky.urs.cz/item/CS_URS_2024_01/998276101" TargetMode="External" /><Relationship Id="rId52" Type="http://schemas.openxmlformats.org/officeDocument/2006/relationships/hyperlink" Target="https://podminky.urs.cz/item/CS_URS_2024_01/721242106" TargetMode="External" /><Relationship Id="rId53"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s://podminky.urs.cz/item/CS_URS_2024_01/786623021" TargetMode="External" /><Relationship Id="rId2" Type="http://schemas.openxmlformats.org/officeDocument/2006/relationships/hyperlink" Target="https://podminky.urs.cz/item/CS_URS_2024_01/786623023" TargetMode="External" /><Relationship Id="rId3" Type="http://schemas.openxmlformats.org/officeDocument/2006/relationships/hyperlink" Target="https://podminky.urs.cz/item/CS_URS_2024_01/998786102" TargetMode="External" /><Relationship Id="rId4"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4_01/111251101" TargetMode="External" /><Relationship Id="rId2" Type="http://schemas.openxmlformats.org/officeDocument/2006/relationships/hyperlink" Target="https://podminky.urs.cz/item/CS_URS_2024_01/112101101" TargetMode="External" /><Relationship Id="rId3" Type="http://schemas.openxmlformats.org/officeDocument/2006/relationships/hyperlink" Target="https://podminky.urs.cz/item/CS_URS_2024_01/112101121" TargetMode="External" /><Relationship Id="rId4" Type="http://schemas.openxmlformats.org/officeDocument/2006/relationships/hyperlink" Target="https://podminky.urs.cz/item/CS_URS_2024_01/112251101" TargetMode="External" /><Relationship Id="rId5" Type="http://schemas.openxmlformats.org/officeDocument/2006/relationships/hyperlink" Target="https://podminky.urs.cz/item/CS_URS_2024_01/981011111" TargetMode="External" /><Relationship Id="rId6" Type="http://schemas.openxmlformats.org/officeDocument/2006/relationships/hyperlink" Target="https://podminky.urs.cz/item/CS_URS_2024_01/981011112" TargetMode="External" /><Relationship Id="rId7" Type="http://schemas.openxmlformats.org/officeDocument/2006/relationships/hyperlink" Target="https://podminky.urs.cz/item/CS_URS_2024_01/981011315" TargetMode="External" /><Relationship Id="rId8" Type="http://schemas.openxmlformats.org/officeDocument/2006/relationships/hyperlink" Target="https://podminky.urs.cz/item/CS_URS_2024_01/981013212" TargetMode="External" /><Relationship Id="rId9" Type="http://schemas.openxmlformats.org/officeDocument/2006/relationships/hyperlink" Target="https://podminky.urs.cz/item/CS_URS_2024_01/981013314" TargetMode="External" /><Relationship Id="rId10" Type="http://schemas.openxmlformats.org/officeDocument/2006/relationships/hyperlink" Target="https://podminky.urs.cz/item/CS_URS_2024_01/981513114" TargetMode="External" /><Relationship Id="rId11" Type="http://schemas.openxmlformats.org/officeDocument/2006/relationships/hyperlink" Target="https://podminky.urs.cz/item/CS_URS_2024_01/113106171" TargetMode="External" /><Relationship Id="rId12" Type="http://schemas.openxmlformats.org/officeDocument/2006/relationships/hyperlink" Target="https://podminky.urs.cz/item/CS_URS_2024_01/113106292" TargetMode="External" /><Relationship Id="rId13" Type="http://schemas.openxmlformats.org/officeDocument/2006/relationships/hyperlink" Target="https://podminky.urs.cz/item/CS_URS_2024_01/113107161" TargetMode="External" /><Relationship Id="rId14" Type="http://schemas.openxmlformats.org/officeDocument/2006/relationships/hyperlink" Target="https://podminky.urs.cz/item/CS_URS_2024_01/113107162" TargetMode="External" /><Relationship Id="rId15" Type="http://schemas.openxmlformats.org/officeDocument/2006/relationships/hyperlink" Target="https://podminky.urs.cz/item/CS_URS_2024_01/113106121" TargetMode="External" /><Relationship Id="rId16" Type="http://schemas.openxmlformats.org/officeDocument/2006/relationships/hyperlink" Target="https://podminky.urs.cz/item/CS_URS_2024_01/113202111" TargetMode="External" /><Relationship Id="rId17" Type="http://schemas.openxmlformats.org/officeDocument/2006/relationships/hyperlink" Target="https://podminky.urs.cz/item/CS_URS_2024_01/966071711" TargetMode="External" /><Relationship Id="rId18" Type="http://schemas.openxmlformats.org/officeDocument/2006/relationships/hyperlink" Target="https://podminky.urs.cz/item/CS_URS_2024_01/966071822" TargetMode="External" /><Relationship Id="rId19" Type="http://schemas.openxmlformats.org/officeDocument/2006/relationships/hyperlink" Target="https://podminky.urs.cz/item/CS_URS_2024_01/962033121" TargetMode="External" /><Relationship Id="rId20" Type="http://schemas.openxmlformats.org/officeDocument/2006/relationships/hyperlink" Target="https://podminky.urs.cz/item/CS_URS_2024_01/966073813" TargetMode="External" /><Relationship Id="rId21" Type="http://schemas.openxmlformats.org/officeDocument/2006/relationships/hyperlink" Target="https://podminky.urs.cz/item/CS_URS_2023_02/997006002" TargetMode="External" /><Relationship Id="rId22" Type="http://schemas.openxmlformats.org/officeDocument/2006/relationships/hyperlink" Target="https://podminky.urs.cz/item/CS_URS_2024_01/997006511" TargetMode="External" /><Relationship Id="rId23" Type="http://schemas.openxmlformats.org/officeDocument/2006/relationships/hyperlink" Target="https://podminky.urs.cz/item/CS_URS_2024_01/997006519" TargetMode="External" /><Relationship Id="rId24" Type="http://schemas.openxmlformats.org/officeDocument/2006/relationships/hyperlink" Target="https://podminky.urs.cz/item/CS_URS_2024_01/997013111" TargetMode="External" /><Relationship Id="rId25" Type="http://schemas.openxmlformats.org/officeDocument/2006/relationships/hyperlink" Target="https://podminky.urs.cz/item/CS_URS_2024_01/997013501" TargetMode="External" /><Relationship Id="rId26" Type="http://schemas.openxmlformats.org/officeDocument/2006/relationships/hyperlink" Target="https://podminky.urs.cz/item/CS_URS_2024_01/997013509" TargetMode="External" /><Relationship Id="rId27" Type="http://schemas.openxmlformats.org/officeDocument/2006/relationships/hyperlink" Target="https://podminky.urs.cz/item/CS_URS_2024_01/997221551" TargetMode="External" /><Relationship Id="rId28" Type="http://schemas.openxmlformats.org/officeDocument/2006/relationships/hyperlink" Target="https://podminky.urs.cz/item/CS_URS_2024_01/997221559" TargetMode="External" /><Relationship Id="rId29" Type="http://schemas.openxmlformats.org/officeDocument/2006/relationships/hyperlink" Target="https://podminky.urs.cz/item/CS_URS_2024_01/997221561" TargetMode="External" /><Relationship Id="rId30" Type="http://schemas.openxmlformats.org/officeDocument/2006/relationships/hyperlink" Target="https://podminky.urs.cz/item/CS_URS_2024_01/997221569" TargetMode="External" /><Relationship Id="rId31" Type="http://schemas.openxmlformats.org/officeDocument/2006/relationships/hyperlink" Target="https://podminky.urs.cz/item/CS_URS_2024_01/997221571" TargetMode="External" /><Relationship Id="rId32" Type="http://schemas.openxmlformats.org/officeDocument/2006/relationships/hyperlink" Target="https://podminky.urs.cz/item/CS_URS_2024_01/997013631" TargetMode="External" /><Relationship Id="rId33" Type="http://schemas.openxmlformats.org/officeDocument/2006/relationships/hyperlink" Target="https://podminky.urs.cz/item/CS_URS_2024_01/997013861" TargetMode="External" /><Relationship Id="rId34" Type="http://schemas.openxmlformats.org/officeDocument/2006/relationships/hyperlink" Target="https://podminky.urs.cz/item/CS_URS_2024_01/997221862" TargetMode="External" /><Relationship Id="rId35" Type="http://schemas.openxmlformats.org/officeDocument/2006/relationships/hyperlink" Target="https://podminky.urs.cz/item/CS_URS_2024_01/997221873" TargetMode="External" /><Relationship Id="rId36"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s://podminky.urs.cz/item/CS_URS_2024_01/122351104" TargetMode="External" /><Relationship Id="rId2" Type="http://schemas.openxmlformats.org/officeDocument/2006/relationships/hyperlink" Target="https://podminky.urs.cz/item/CS_URS_2024_01/132351252" TargetMode="External" /><Relationship Id="rId3" Type="http://schemas.openxmlformats.org/officeDocument/2006/relationships/hyperlink" Target="https://podminky.urs.cz/item/CS_URS_2024_01/139951121" TargetMode="External" /><Relationship Id="rId4" Type="http://schemas.openxmlformats.org/officeDocument/2006/relationships/hyperlink" Target="https://podminky.urs.cz/item/CS_URS_2024_01/162751135" TargetMode="External" /><Relationship Id="rId5" Type="http://schemas.openxmlformats.org/officeDocument/2006/relationships/hyperlink" Target="https://podminky.urs.cz/item/CS_URS_2024_01/162751156" TargetMode="External" /><Relationship Id="rId6" Type="http://schemas.openxmlformats.org/officeDocument/2006/relationships/hyperlink" Target="https://podminky.urs.cz/item/CS_URS_2022_01/174151101" TargetMode="External" /><Relationship Id="rId7" Type="http://schemas.openxmlformats.org/officeDocument/2006/relationships/hyperlink" Target="https://podminky.urs.cz/item/CS_URS_2022_01/171201231" TargetMode="External" /><Relationship Id="rId8" Type="http://schemas.openxmlformats.org/officeDocument/2006/relationships/hyperlink" Target="https://podminky.urs.cz/item/CS_URS_2024_01/997013861" TargetMode="External" /><Relationship Id="rId9" Type="http://schemas.openxmlformats.org/officeDocument/2006/relationships/hyperlink" Target="https://podminky.urs.cz/item/CS_URS_2024_01/181951114" TargetMode="External" /><Relationship Id="rId10" Type="http://schemas.openxmlformats.org/officeDocument/2006/relationships/hyperlink" Target="https://podminky.urs.cz/item/CS_URS_2024_01/311321814" TargetMode="External" /><Relationship Id="rId11" Type="http://schemas.openxmlformats.org/officeDocument/2006/relationships/hyperlink" Target="https://podminky.urs.cz/item/CS_URS_2024_01/311351121" TargetMode="External" /><Relationship Id="rId12" Type="http://schemas.openxmlformats.org/officeDocument/2006/relationships/hyperlink" Target="https://podminky.urs.cz/item/CS_URS_2024_01/311351122" TargetMode="External" /><Relationship Id="rId13" Type="http://schemas.openxmlformats.org/officeDocument/2006/relationships/hyperlink" Target="https://podminky.urs.cz/item/CS_URS_2024_01/311351412" TargetMode="External" /><Relationship Id="rId14" Type="http://schemas.openxmlformats.org/officeDocument/2006/relationships/hyperlink" Target="https://podminky.urs.cz/item/CS_URS_2024_01/311351911" TargetMode="External" /><Relationship Id="rId15" Type="http://schemas.openxmlformats.org/officeDocument/2006/relationships/hyperlink" Target="https://podminky.urs.cz/item/CS_URS_2024_01/311361821" TargetMode="External" /><Relationship Id="rId16" Type="http://schemas.openxmlformats.org/officeDocument/2006/relationships/hyperlink" Target="https://podminky.urs.cz/item/CS_URS_2024_01/564710001" TargetMode="External" /><Relationship Id="rId17" Type="http://schemas.openxmlformats.org/officeDocument/2006/relationships/hyperlink" Target="https://podminky.urs.cz/item/CS_URS_2024_01/564710011" TargetMode="External" /><Relationship Id="rId18" Type="http://schemas.openxmlformats.org/officeDocument/2006/relationships/hyperlink" Target="https://podminky.urs.cz/item/CS_URS_2024_01/564750111" TargetMode="External" /><Relationship Id="rId19" Type="http://schemas.openxmlformats.org/officeDocument/2006/relationships/hyperlink" Target="https://podminky.urs.cz/item/CS_URS_2024_01/564771101" TargetMode="External" /><Relationship Id="rId20" Type="http://schemas.openxmlformats.org/officeDocument/2006/relationships/hyperlink" Target="https://podminky.urs.cz/item/CS_URS_2024_01/564771111" TargetMode="External" /><Relationship Id="rId21" Type="http://schemas.openxmlformats.org/officeDocument/2006/relationships/hyperlink" Target="https://podminky.urs.cz/item/CS_URS_2024_01/596211210" TargetMode="External" /><Relationship Id="rId22" Type="http://schemas.openxmlformats.org/officeDocument/2006/relationships/hyperlink" Target="https://podminky.urs.cz/item/CS_URS_2024_01/916131212" TargetMode="External" /><Relationship Id="rId23" Type="http://schemas.openxmlformats.org/officeDocument/2006/relationships/hyperlink" Target="https://podminky.urs.cz/item/CS_URS_2024_01/998152111" TargetMode="External" /><Relationship Id="rId24"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hyperlink" Target="https://podminky.urs.cz/item/CS_URS_2024_01/011114000" TargetMode="External" /><Relationship Id="rId2" Type="http://schemas.openxmlformats.org/officeDocument/2006/relationships/hyperlink" Target="https://podminky.urs.cz/item/CS_URS_2024_01/013294000" TargetMode="External" /><Relationship Id="rId3" Type="http://schemas.openxmlformats.org/officeDocument/2006/relationships/hyperlink" Target="https://podminky.urs.cz/item/CS_URS_2024_01/011434000" TargetMode="External" /><Relationship Id="rId4"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4_01/131351104" TargetMode="External" /><Relationship Id="rId2" Type="http://schemas.openxmlformats.org/officeDocument/2006/relationships/hyperlink" Target="https://podminky.urs.cz/item/CS_URS_2024_01/132311401" TargetMode="External" /><Relationship Id="rId3" Type="http://schemas.openxmlformats.org/officeDocument/2006/relationships/hyperlink" Target="https://podminky.urs.cz/item/CS_URS_2024_01/132351104" TargetMode="External" /><Relationship Id="rId4" Type="http://schemas.openxmlformats.org/officeDocument/2006/relationships/hyperlink" Target="https://podminky.urs.cz/item/CS_URS_2024_01/132351254" TargetMode="External" /><Relationship Id="rId5" Type="http://schemas.openxmlformats.org/officeDocument/2006/relationships/hyperlink" Target="https://podminky.urs.cz/item/CS_URS_2022_01/139951121" TargetMode="External" /><Relationship Id="rId6" Type="http://schemas.openxmlformats.org/officeDocument/2006/relationships/hyperlink" Target="https://podminky.urs.cz/item/CS_URS_2024_01/162751136" TargetMode="External" /><Relationship Id="rId7" Type="http://schemas.openxmlformats.org/officeDocument/2006/relationships/hyperlink" Target="https://podminky.urs.cz/item/CS_URS_2024_01/162751156" TargetMode="External" /><Relationship Id="rId8" Type="http://schemas.openxmlformats.org/officeDocument/2006/relationships/hyperlink" Target="https://podminky.urs.cz/item/CS_URS_2022_01/171201231" TargetMode="External" /><Relationship Id="rId9" Type="http://schemas.openxmlformats.org/officeDocument/2006/relationships/hyperlink" Target="https://podminky.urs.cz/item/CS_URS_2024_01/997013861" TargetMode="External" /><Relationship Id="rId10" Type="http://schemas.openxmlformats.org/officeDocument/2006/relationships/hyperlink" Target="https://podminky.urs.cz/item/CS_URS_2022_01/174151101" TargetMode="External" /><Relationship Id="rId11" Type="http://schemas.openxmlformats.org/officeDocument/2006/relationships/hyperlink" Target="https://podminky.urs.cz/item/CS_URS_2024_01/274313511" TargetMode="External" /><Relationship Id="rId12" Type="http://schemas.openxmlformats.org/officeDocument/2006/relationships/hyperlink" Target="https://podminky.urs.cz/item/CS_URS_2024_01/273321411" TargetMode="External" /><Relationship Id="rId13" Type="http://schemas.openxmlformats.org/officeDocument/2006/relationships/hyperlink" Target="https://podminky.urs.cz/item/CS_URS_2024_01/273351121" TargetMode="External" /><Relationship Id="rId14" Type="http://schemas.openxmlformats.org/officeDocument/2006/relationships/hyperlink" Target="https://podminky.urs.cz/item/CS_URS_2024_01/273351122" TargetMode="External" /><Relationship Id="rId15" Type="http://schemas.openxmlformats.org/officeDocument/2006/relationships/hyperlink" Target="https://podminky.urs.cz/item/CS_URS_2024_01/273361821" TargetMode="External" /><Relationship Id="rId16" Type="http://schemas.openxmlformats.org/officeDocument/2006/relationships/hyperlink" Target="https://podminky.urs.cz/item/CS_URS_2024_01/273362021" TargetMode="External" /><Relationship Id="rId17" Type="http://schemas.openxmlformats.org/officeDocument/2006/relationships/hyperlink" Target="https://podminky.urs.cz/item/CS_URS_2024_01/274321411" TargetMode="External" /><Relationship Id="rId18" Type="http://schemas.openxmlformats.org/officeDocument/2006/relationships/hyperlink" Target="https://podminky.urs.cz/item/CS_URS_2023_02/274351121" TargetMode="External" /><Relationship Id="rId19" Type="http://schemas.openxmlformats.org/officeDocument/2006/relationships/hyperlink" Target="https://podminky.urs.cz/item/CS_URS_2023_02/274351122" TargetMode="External" /><Relationship Id="rId20" Type="http://schemas.openxmlformats.org/officeDocument/2006/relationships/hyperlink" Target="https://podminky.urs.cz/item/CS_URS_2024_01/274353111" TargetMode="External" /><Relationship Id="rId21" Type="http://schemas.openxmlformats.org/officeDocument/2006/relationships/hyperlink" Target="https://podminky.urs.cz/item/CS_URS_2024_01/274353112" TargetMode="External" /><Relationship Id="rId22" Type="http://schemas.openxmlformats.org/officeDocument/2006/relationships/hyperlink" Target="https://podminky.urs.cz/item/CS_URS_2023_02/274361821" TargetMode="External" /><Relationship Id="rId23" Type="http://schemas.openxmlformats.org/officeDocument/2006/relationships/hyperlink" Target="https://podminky.urs.cz/item/CS_URS_2024_01/279311113" TargetMode="External" /><Relationship Id="rId24" Type="http://schemas.openxmlformats.org/officeDocument/2006/relationships/hyperlink" Target="https://podminky.urs.cz/item/CS_URS_2024_01/279351411" TargetMode="External" /><Relationship Id="rId25" Type="http://schemas.openxmlformats.org/officeDocument/2006/relationships/hyperlink" Target="https://podminky.urs.cz/item/CS_URS_2024_01/279351412" TargetMode="External" /><Relationship Id="rId26" Type="http://schemas.openxmlformats.org/officeDocument/2006/relationships/hyperlink" Target="https://podminky.urs.cz/item/CS_URS_2024_01/310238411" TargetMode="External" /><Relationship Id="rId27" Type="http://schemas.openxmlformats.org/officeDocument/2006/relationships/hyperlink" Target="https://podminky.urs.cz/item/CS_URS_2022_01/310239411" TargetMode="External" /><Relationship Id="rId28" Type="http://schemas.openxmlformats.org/officeDocument/2006/relationships/hyperlink" Target="https://podminky.urs.cz/item/CS_URS_2024_01/311113144" TargetMode="External" /><Relationship Id="rId29" Type="http://schemas.openxmlformats.org/officeDocument/2006/relationships/hyperlink" Target="https://podminky.urs.cz/item/CS_URS_2024_01/311113132" TargetMode="External" /><Relationship Id="rId30" Type="http://schemas.openxmlformats.org/officeDocument/2006/relationships/hyperlink" Target="https://podminky.urs.cz/item/CS_URS_2023_02/311234051" TargetMode="External" /><Relationship Id="rId31" Type="http://schemas.openxmlformats.org/officeDocument/2006/relationships/hyperlink" Target="https://podminky.urs.cz/item/CS_URS_2024_01/311236101" TargetMode="External" /><Relationship Id="rId32" Type="http://schemas.openxmlformats.org/officeDocument/2006/relationships/hyperlink" Target="https://podminky.urs.cz/item/CS_URS_2023_02/311236141" TargetMode="External" /><Relationship Id="rId33" Type="http://schemas.openxmlformats.org/officeDocument/2006/relationships/hyperlink" Target="https://podminky.urs.cz/item/CS_URS_2024_01/311361821" TargetMode="External" /><Relationship Id="rId34" Type="http://schemas.openxmlformats.org/officeDocument/2006/relationships/hyperlink" Target="https://podminky.urs.cz/item/CS_URS_2024_01/317168012" TargetMode="External" /><Relationship Id="rId35" Type="http://schemas.openxmlformats.org/officeDocument/2006/relationships/hyperlink" Target="https://podminky.urs.cz/item/CS_URS_2024_01/317168021" TargetMode="External" /><Relationship Id="rId36" Type="http://schemas.openxmlformats.org/officeDocument/2006/relationships/hyperlink" Target="https://podminky.urs.cz/item/CS_URS_2024_01/317168022" TargetMode="External" /><Relationship Id="rId37" Type="http://schemas.openxmlformats.org/officeDocument/2006/relationships/hyperlink" Target="https://podminky.urs.cz/item/CS_URS_2024_01/317168051" TargetMode="External" /><Relationship Id="rId38" Type="http://schemas.openxmlformats.org/officeDocument/2006/relationships/hyperlink" Target="https://podminky.urs.cz/item/CS_URS_2024_01/317168052" TargetMode="External" /><Relationship Id="rId39" Type="http://schemas.openxmlformats.org/officeDocument/2006/relationships/hyperlink" Target="https://podminky.urs.cz/item/CS_URS_2024_01/317168053" TargetMode="External" /><Relationship Id="rId40" Type="http://schemas.openxmlformats.org/officeDocument/2006/relationships/hyperlink" Target="https://podminky.urs.cz/item/CS_URS_2024_01/317941123" TargetMode="External" /><Relationship Id="rId41" Type="http://schemas.openxmlformats.org/officeDocument/2006/relationships/hyperlink" Target="https://podminky.urs.cz/item/CS_URS_2024_01/317998111" TargetMode="External" /><Relationship Id="rId42" Type="http://schemas.openxmlformats.org/officeDocument/2006/relationships/hyperlink" Target="https://podminky.urs.cz/item/CS_URS_2024_01/317998114" TargetMode="External" /><Relationship Id="rId43" Type="http://schemas.openxmlformats.org/officeDocument/2006/relationships/hyperlink" Target="https://podminky.urs.cz/item/CS_URS_2023_02/330321610" TargetMode="External" /><Relationship Id="rId44" Type="http://schemas.openxmlformats.org/officeDocument/2006/relationships/hyperlink" Target="https://podminky.urs.cz/item/CS_URS_2024_01/331351121" TargetMode="External" /><Relationship Id="rId45" Type="http://schemas.openxmlformats.org/officeDocument/2006/relationships/hyperlink" Target="https://podminky.urs.cz/item/CS_URS_2024_01/331351122" TargetMode="External" /><Relationship Id="rId46" Type="http://schemas.openxmlformats.org/officeDocument/2006/relationships/hyperlink" Target="https://podminky.urs.cz/item/CS_URS_2023_02/332351115" TargetMode="External" /><Relationship Id="rId47" Type="http://schemas.openxmlformats.org/officeDocument/2006/relationships/hyperlink" Target="https://podminky.urs.cz/item/CS_URS_2023_02/332351116" TargetMode="External" /><Relationship Id="rId48" Type="http://schemas.openxmlformats.org/officeDocument/2006/relationships/hyperlink" Target="https://podminky.urs.cz/item/CS_URS_2023_02/332351911" TargetMode="External" /><Relationship Id="rId49" Type="http://schemas.openxmlformats.org/officeDocument/2006/relationships/hyperlink" Target="https://podminky.urs.cz/item/CS_URS_2023_02/332361821" TargetMode="External" /><Relationship Id="rId50" Type="http://schemas.openxmlformats.org/officeDocument/2006/relationships/hyperlink" Target="https://podminky.urs.cz/item/CS_URS_2023_02/342241162" TargetMode="External" /><Relationship Id="rId51" Type="http://schemas.openxmlformats.org/officeDocument/2006/relationships/hyperlink" Target="https://podminky.urs.cz/item/CS_URS_2023_02/342244121" TargetMode="External" /><Relationship Id="rId52" Type="http://schemas.openxmlformats.org/officeDocument/2006/relationships/hyperlink" Target="https://podminky.urs.cz/item/CS_URS_2022_01/340A1103" TargetMode="External" /><Relationship Id="rId53" Type="http://schemas.openxmlformats.org/officeDocument/2006/relationships/hyperlink" Target="https://podminky.urs.cz/item/CS_URS_2024_01/342291121" TargetMode="External" /><Relationship Id="rId54" Type="http://schemas.openxmlformats.org/officeDocument/2006/relationships/hyperlink" Target="https://podminky.urs.cz/item/CS_URS_2022_01/410A1222" TargetMode="External" /><Relationship Id="rId55" Type="http://schemas.openxmlformats.org/officeDocument/2006/relationships/hyperlink" Target="https://podminky.urs.cz/item/CS_URS_2023_02/413321414" TargetMode="External" /><Relationship Id="rId56" Type="http://schemas.openxmlformats.org/officeDocument/2006/relationships/hyperlink" Target="https://podminky.urs.cz/item/CS_URS_2024_01/413351111" TargetMode="External" /><Relationship Id="rId57" Type="http://schemas.openxmlformats.org/officeDocument/2006/relationships/hyperlink" Target="https://podminky.urs.cz/item/CS_URS_2024_01/413351112" TargetMode="External" /><Relationship Id="rId58" Type="http://schemas.openxmlformats.org/officeDocument/2006/relationships/hyperlink" Target="https://podminky.urs.cz/item/CS_URS_2024_01/413352111" TargetMode="External" /><Relationship Id="rId59" Type="http://schemas.openxmlformats.org/officeDocument/2006/relationships/hyperlink" Target="https://podminky.urs.cz/item/CS_URS_2024_01/413352112" TargetMode="External" /><Relationship Id="rId60" Type="http://schemas.openxmlformats.org/officeDocument/2006/relationships/hyperlink" Target="https://podminky.urs.cz/item/CS_URS_2023_02/413361821" TargetMode="External" /><Relationship Id="rId61" Type="http://schemas.openxmlformats.org/officeDocument/2006/relationships/hyperlink" Target="https://podminky.urs.cz/item/CS_URS_2024_01/417321515" TargetMode="External" /><Relationship Id="rId62" Type="http://schemas.openxmlformats.org/officeDocument/2006/relationships/hyperlink" Target="https://podminky.urs.cz/item/CS_URS_2024_01/417351115" TargetMode="External" /><Relationship Id="rId63" Type="http://schemas.openxmlformats.org/officeDocument/2006/relationships/hyperlink" Target="https://podminky.urs.cz/item/CS_URS_2024_01/417351116" TargetMode="External" /><Relationship Id="rId64" Type="http://schemas.openxmlformats.org/officeDocument/2006/relationships/hyperlink" Target="https://podminky.urs.cz/item/CS_URS_2024_01/417361821" TargetMode="External" /><Relationship Id="rId65" Type="http://schemas.openxmlformats.org/officeDocument/2006/relationships/hyperlink" Target="https://podminky.urs.cz/item/CS_URS_2023_02/611131101" TargetMode="External" /><Relationship Id="rId66" Type="http://schemas.openxmlformats.org/officeDocument/2006/relationships/hyperlink" Target="https://podminky.urs.cz/item/CS_URS_2023_02/611131105" TargetMode="External" /><Relationship Id="rId67" Type="http://schemas.openxmlformats.org/officeDocument/2006/relationships/hyperlink" Target="https://podminky.urs.cz/item/CS_URS_2023_02/611321142" TargetMode="External" /><Relationship Id="rId68" Type="http://schemas.openxmlformats.org/officeDocument/2006/relationships/hyperlink" Target="https://podminky.urs.cz/item/CS_URS_2023_02/612131101" TargetMode="External" /><Relationship Id="rId69" Type="http://schemas.openxmlformats.org/officeDocument/2006/relationships/hyperlink" Target="https://podminky.urs.cz/item/CS_URS_2023_02/612321141" TargetMode="External" /><Relationship Id="rId70" Type="http://schemas.openxmlformats.org/officeDocument/2006/relationships/hyperlink" Target="https://podminky.urs.cz/item/CS_URS_2024_01/612331121" TargetMode="External" /><Relationship Id="rId71" Type="http://schemas.openxmlformats.org/officeDocument/2006/relationships/hyperlink" Target="https://podminky.urs.cz/item/CS_URS_2024_01/619991005" TargetMode="External" /><Relationship Id="rId72" Type="http://schemas.openxmlformats.org/officeDocument/2006/relationships/hyperlink" Target="https://podminky.urs.cz/item/CS_URS_2024_01/621151001" TargetMode="External" /><Relationship Id="rId73" Type="http://schemas.openxmlformats.org/officeDocument/2006/relationships/hyperlink" Target="https://podminky.urs.cz/item/CS_URS_2024_01/621541022" TargetMode="External" /><Relationship Id="rId74" Type="http://schemas.openxmlformats.org/officeDocument/2006/relationships/hyperlink" Target="https://podminky.urs.cz/item/CS_URS_2024_01/622131101" TargetMode="External" /><Relationship Id="rId75" Type="http://schemas.openxmlformats.org/officeDocument/2006/relationships/hyperlink" Target="https://podminky.urs.cz/item/CS_URS_2024_01/622135002" TargetMode="External" /><Relationship Id="rId76" Type="http://schemas.openxmlformats.org/officeDocument/2006/relationships/hyperlink" Target="https://podminky.urs.cz/item/CS_URS_2024_01/622135092" TargetMode="External" /><Relationship Id="rId77" Type="http://schemas.openxmlformats.org/officeDocument/2006/relationships/hyperlink" Target="https://podminky.urs.cz/item/CS_URS_2024_01/622151001" TargetMode="External" /><Relationship Id="rId78" Type="http://schemas.openxmlformats.org/officeDocument/2006/relationships/hyperlink" Target="https://podminky.urs.cz/item/CS_URS_2023_01/622151021" TargetMode="External" /><Relationship Id="rId79" Type="http://schemas.openxmlformats.org/officeDocument/2006/relationships/hyperlink" Target="https://podminky.urs.cz/item/CS_URS_2024_01/622211031" TargetMode="External" /><Relationship Id="rId80" Type="http://schemas.openxmlformats.org/officeDocument/2006/relationships/hyperlink" Target="https://podminky.urs.cz/item/CS_URS_2024_01/622213011" TargetMode="External" /><Relationship Id="rId81" Type="http://schemas.openxmlformats.org/officeDocument/2006/relationships/hyperlink" Target="https://podminky.urs.cz/item/CS_URS_2023_02/622221031" TargetMode="External" /><Relationship Id="rId82" Type="http://schemas.openxmlformats.org/officeDocument/2006/relationships/hyperlink" Target="https://podminky.urs.cz/item/CS_URS_2023_01/622251101" TargetMode="External" /><Relationship Id="rId83" Type="http://schemas.openxmlformats.org/officeDocument/2006/relationships/hyperlink" Target="https://podminky.urs.cz/item/CS_URS_2024_01/622251105" TargetMode="External" /><Relationship Id="rId84" Type="http://schemas.openxmlformats.org/officeDocument/2006/relationships/hyperlink" Target="https://podminky.urs.cz/item/CS_URS_2024_01/622252001" TargetMode="External" /><Relationship Id="rId85" Type="http://schemas.openxmlformats.org/officeDocument/2006/relationships/hyperlink" Target="https://podminky.urs.cz/item/CS_URS_2024_01/622252002" TargetMode="External" /><Relationship Id="rId86" Type="http://schemas.openxmlformats.org/officeDocument/2006/relationships/hyperlink" Target="https://podminky.urs.cz/item/CS_URS_2024_01/622321121" TargetMode="External" /><Relationship Id="rId87" Type="http://schemas.openxmlformats.org/officeDocument/2006/relationships/hyperlink" Target="https://podminky.urs.cz/item/CS_URS_2024_01/622511112" TargetMode="External" /><Relationship Id="rId88" Type="http://schemas.openxmlformats.org/officeDocument/2006/relationships/hyperlink" Target="https://podminky.urs.cz/item/CS_URS_2024_01/622541022" TargetMode="External" /><Relationship Id="rId89" Type="http://schemas.openxmlformats.org/officeDocument/2006/relationships/hyperlink" Target="https://podminky.urs.cz/item/CS_URS_2024_01/629991011" TargetMode="External" /><Relationship Id="rId90" Type="http://schemas.openxmlformats.org/officeDocument/2006/relationships/hyperlink" Target="https://podminky.urs.cz/item/CS_URS_2024_01/629995101" TargetMode="External" /><Relationship Id="rId91" Type="http://schemas.openxmlformats.org/officeDocument/2006/relationships/hyperlink" Target="https://podminky.urs.cz/item/CS_URS_2024_01/631311113" TargetMode="External" /><Relationship Id="rId92" Type="http://schemas.openxmlformats.org/officeDocument/2006/relationships/hyperlink" Target="https://podminky.urs.cz/item/CS_URS_2024_01/632441215" TargetMode="External" /><Relationship Id="rId93" Type="http://schemas.openxmlformats.org/officeDocument/2006/relationships/hyperlink" Target="https://podminky.urs.cz/item/CS_URS_2024_01/632441291" TargetMode="External" /><Relationship Id="rId94" Type="http://schemas.openxmlformats.org/officeDocument/2006/relationships/hyperlink" Target="https://podminky.urs.cz/item/CS_URS_2022_01/632450124" TargetMode="External" /><Relationship Id="rId95" Type="http://schemas.openxmlformats.org/officeDocument/2006/relationships/hyperlink" Target="https://podminky.urs.cz/item/CS_URS_2024_01/635111132" TargetMode="External" /><Relationship Id="rId96" Type="http://schemas.openxmlformats.org/officeDocument/2006/relationships/hyperlink" Target="https://podminky.urs.cz/item/CS_URS_2024_01/635111242" TargetMode="External" /><Relationship Id="rId97" Type="http://schemas.openxmlformats.org/officeDocument/2006/relationships/hyperlink" Target="https://podminky.urs.cz/item/CS_URS_2024_01/636311122" TargetMode="External" /><Relationship Id="rId98" Type="http://schemas.openxmlformats.org/officeDocument/2006/relationships/hyperlink" Target="https://podminky.urs.cz/item/CS_URS_2024_01/642942111" TargetMode="External" /><Relationship Id="rId99" Type="http://schemas.openxmlformats.org/officeDocument/2006/relationships/hyperlink" Target="https://podminky.urs.cz/item/CS_URS_2024_01/642942221" TargetMode="External" /><Relationship Id="rId100" Type="http://schemas.openxmlformats.org/officeDocument/2006/relationships/hyperlink" Target="https://podminky.urs.cz/item/CS_URS_2024_01/642945111" TargetMode="External" /><Relationship Id="rId101" Type="http://schemas.openxmlformats.org/officeDocument/2006/relationships/hyperlink" Target="https://podminky.urs.cz/item/CS_URS_2024_01/644941112" TargetMode="External" /><Relationship Id="rId102" Type="http://schemas.openxmlformats.org/officeDocument/2006/relationships/hyperlink" Target="https://podminky.urs.cz/item/CS_URS_2024_01/941211111" TargetMode="External" /><Relationship Id="rId103" Type="http://schemas.openxmlformats.org/officeDocument/2006/relationships/hyperlink" Target="https://podminky.urs.cz/item/CS_URS_2023_01/941211211" TargetMode="External" /><Relationship Id="rId104" Type="http://schemas.openxmlformats.org/officeDocument/2006/relationships/hyperlink" Target="https://podminky.urs.cz/item/CS_URS_2024_01/941211811" TargetMode="External" /><Relationship Id="rId105" Type="http://schemas.openxmlformats.org/officeDocument/2006/relationships/hyperlink" Target="https://podminky.urs.cz/item/CS_URS_2023_01/941211322" TargetMode="External" /><Relationship Id="rId106" Type="http://schemas.openxmlformats.org/officeDocument/2006/relationships/hyperlink" Target="https://podminky.urs.cz/item/CS_URS_2023_02/944111111" TargetMode="External" /><Relationship Id="rId107" Type="http://schemas.openxmlformats.org/officeDocument/2006/relationships/hyperlink" Target="https://podminky.urs.cz/item/CS_URS_2023_02/944111211" TargetMode="External" /><Relationship Id="rId108" Type="http://schemas.openxmlformats.org/officeDocument/2006/relationships/hyperlink" Target="https://podminky.urs.cz/item/CS_URS_2023_02/944111811" TargetMode="External" /><Relationship Id="rId109" Type="http://schemas.openxmlformats.org/officeDocument/2006/relationships/hyperlink" Target="https://podminky.urs.cz/item/CS_URS_2024_01/944511111" TargetMode="External" /><Relationship Id="rId110" Type="http://schemas.openxmlformats.org/officeDocument/2006/relationships/hyperlink" Target="https://podminky.urs.cz/item/CS_URS_2024_01/944511211" TargetMode="External" /><Relationship Id="rId111" Type="http://schemas.openxmlformats.org/officeDocument/2006/relationships/hyperlink" Target="https://podminky.urs.cz/item/CS_URS_2024_01/944511811" TargetMode="External" /><Relationship Id="rId112" Type="http://schemas.openxmlformats.org/officeDocument/2006/relationships/hyperlink" Target="https://podminky.urs.cz/item/CS_URS_2023_01/949101111" TargetMode="External" /><Relationship Id="rId113" Type="http://schemas.openxmlformats.org/officeDocument/2006/relationships/hyperlink" Target="https://podminky.urs.cz/item/CS_URS_2024_01/949111122" TargetMode="External" /><Relationship Id="rId114" Type="http://schemas.openxmlformats.org/officeDocument/2006/relationships/hyperlink" Target="https://podminky.urs.cz/item/CS_URS_2024_01/949111222" TargetMode="External" /><Relationship Id="rId115" Type="http://schemas.openxmlformats.org/officeDocument/2006/relationships/hyperlink" Target="https://podminky.urs.cz/item/CS_URS_2024_01/949111822" TargetMode="External" /><Relationship Id="rId116" Type="http://schemas.openxmlformats.org/officeDocument/2006/relationships/hyperlink" Target="https://podminky.urs.cz/item/CS_URS_2024_01/949211111" TargetMode="External" /><Relationship Id="rId117" Type="http://schemas.openxmlformats.org/officeDocument/2006/relationships/hyperlink" Target="https://podminky.urs.cz/item/CS_URS_2024_01/949211211" TargetMode="External" /><Relationship Id="rId118" Type="http://schemas.openxmlformats.org/officeDocument/2006/relationships/hyperlink" Target="https://podminky.urs.cz/item/CS_URS_2024_01/949211811" TargetMode="External" /><Relationship Id="rId119" Type="http://schemas.openxmlformats.org/officeDocument/2006/relationships/hyperlink" Target="https://podminky.urs.cz/item/CS_URS_2024_01/993111111" TargetMode="External" /><Relationship Id="rId120" Type="http://schemas.openxmlformats.org/officeDocument/2006/relationships/hyperlink" Target="https://podminky.urs.cz/item/CS_URS_2024_01/993111119" TargetMode="External" /><Relationship Id="rId121" Type="http://schemas.openxmlformats.org/officeDocument/2006/relationships/hyperlink" Target="https://podminky.urs.cz/item/CS_URS_2024_01/993121111" TargetMode="External" /><Relationship Id="rId122" Type="http://schemas.openxmlformats.org/officeDocument/2006/relationships/hyperlink" Target="https://podminky.urs.cz/item/CS_URS_2024_01/993121119" TargetMode="External" /><Relationship Id="rId123" Type="http://schemas.openxmlformats.org/officeDocument/2006/relationships/hyperlink" Target="https://podminky.urs.cz/item/CS_URS_2022_01/952901111" TargetMode="External" /><Relationship Id="rId124" Type="http://schemas.openxmlformats.org/officeDocument/2006/relationships/hyperlink" Target="https://podminky.urs.cz/item/CS_URS_2022_01/952902021" TargetMode="External" /><Relationship Id="rId125" Type="http://schemas.openxmlformats.org/officeDocument/2006/relationships/hyperlink" Target="https://podminky.urs.cz/item/CS_URS_2024_01/953961215" TargetMode="External" /><Relationship Id="rId126" Type="http://schemas.openxmlformats.org/officeDocument/2006/relationships/hyperlink" Target="https://podminky.urs.cz/item/CS_URS_2024_01/953965144" TargetMode="External" /><Relationship Id="rId127" Type="http://schemas.openxmlformats.org/officeDocument/2006/relationships/hyperlink" Target="https://podminky.urs.cz/item/CS_URS_2024_01/711131811" TargetMode="External" /><Relationship Id="rId128" Type="http://schemas.openxmlformats.org/officeDocument/2006/relationships/hyperlink" Target="https://podminky.urs.cz/item/CS_URS_2022_01/762211811" TargetMode="External" /><Relationship Id="rId129" Type="http://schemas.openxmlformats.org/officeDocument/2006/relationships/hyperlink" Target="https://podminky.urs.cz/item/CS_URS_2022_01/962031133" TargetMode="External" /><Relationship Id="rId130" Type="http://schemas.openxmlformats.org/officeDocument/2006/relationships/hyperlink" Target="https://podminky.urs.cz/item/CS_URS_2022_01/962032241" TargetMode="External" /><Relationship Id="rId131" Type="http://schemas.openxmlformats.org/officeDocument/2006/relationships/hyperlink" Target="https://podminky.urs.cz/item/CS_URS_2022_01/962032641" TargetMode="External" /><Relationship Id="rId132" Type="http://schemas.openxmlformats.org/officeDocument/2006/relationships/hyperlink" Target="https://podminky.urs.cz/item/CS_URS_2024_01/965042241" TargetMode="External" /><Relationship Id="rId133" Type="http://schemas.openxmlformats.org/officeDocument/2006/relationships/hyperlink" Target="https://podminky.urs.cz/item/CS_URS_2024_01/965043341" TargetMode="External" /><Relationship Id="rId134" Type="http://schemas.openxmlformats.org/officeDocument/2006/relationships/hyperlink" Target="https://podminky.urs.cz/item/CS_URS_2024_01/965049111" TargetMode="External" /><Relationship Id="rId135" Type="http://schemas.openxmlformats.org/officeDocument/2006/relationships/hyperlink" Target="https://podminky.urs.cz/item/CS_URS_2022_01/965049112" TargetMode="External" /><Relationship Id="rId136" Type="http://schemas.openxmlformats.org/officeDocument/2006/relationships/hyperlink" Target="https://podminky.urs.cz/item/CS_URS_2022_01/965081222" TargetMode="External" /><Relationship Id="rId137" Type="http://schemas.openxmlformats.org/officeDocument/2006/relationships/hyperlink" Target="https://podminky.urs.cz/item/CS_URS_2024_01/966080101" TargetMode="External" /><Relationship Id="rId138" Type="http://schemas.openxmlformats.org/officeDocument/2006/relationships/hyperlink" Target="https://podminky.urs.cz/item/CS_URS_2024_01/966080105" TargetMode="External" /><Relationship Id="rId139" Type="http://schemas.openxmlformats.org/officeDocument/2006/relationships/hyperlink" Target="https://podminky.urs.cz/item/CS_URS_2024_01/967042712" TargetMode="External" /><Relationship Id="rId140" Type="http://schemas.openxmlformats.org/officeDocument/2006/relationships/hyperlink" Target="https://podminky.urs.cz/item/CS_URS_2022_01/968062247" TargetMode="External" /><Relationship Id="rId141" Type="http://schemas.openxmlformats.org/officeDocument/2006/relationships/hyperlink" Target="https://podminky.urs.cz/item/CS_URS_2022_01/968072455" TargetMode="External" /><Relationship Id="rId142" Type="http://schemas.openxmlformats.org/officeDocument/2006/relationships/hyperlink" Target="https://podminky.urs.cz/item/CS_URS_2022_01/968072456" TargetMode="External" /><Relationship Id="rId143" Type="http://schemas.openxmlformats.org/officeDocument/2006/relationships/hyperlink" Target="https://podminky.urs.cz/item/CS_URS_2022_01/978013191" TargetMode="External" /><Relationship Id="rId144" Type="http://schemas.openxmlformats.org/officeDocument/2006/relationships/hyperlink" Target="https://podminky.urs.cz/item/CS_URS_2024_01/977151111" TargetMode="External" /><Relationship Id="rId145" Type="http://schemas.openxmlformats.org/officeDocument/2006/relationships/hyperlink" Target="https://podminky.urs.cz/item/CS_URS_2024_01/975011251" TargetMode="External" /><Relationship Id="rId146" Type="http://schemas.openxmlformats.org/officeDocument/2006/relationships/hyperlink" Target="https://podminky.urs.cz/item/CS_URS_2024_01/975022251" TargetMode="External" /><Relationship Id="rId147" Type="http://schemas.openxmlformats.org/officeDocument/2006/relationships/hyperlink" Target="https://podminky.urs.cz/item/CS_URS_2024_01/997006014" TargetMode="External" /><Relationship Id="rId148" Type="http://schemas.openxmlformats.org/officeDocument/2006/relationships/hyperlink" Target="https://podminky.urs.cz/item/CS_URS_2022_01/997013002" TargetMode="External" /><Relationship Id="rId149" Type="http://schemas.openxmlformats.org/officeDocument/2006/relationships/hyperlink" Target="https://podminky.urs.cz/item/CS_URS_2022_01/997013631" TargetMode="External" /><Relationship Id="rId150" Type="http://schemas.openxmlformats.org/officeDocument/2006/relationships/hyperlink" Target="https://podminky.urs.cz/item/CS_URS_2022_01/997013111" TargetMode="External" /><Relationship Id="rId151" Type="http://schemas.openxmlformats.org/officeDocument/2006/relationships/hyperlink" Target="https://podminky.urs.cz/item/CS_URS_2022_01/997013501" TargetMode="External" /><Relationship Id="rId152" Type="http://schemas.openxmlformats.org/officeDocument/2006/relationships/hyperlink" Target="https://podminky.urs.cz/item/CS_URS_2022_01/997013509" TargetMode="External" /><Relationship Id="rId153" Type="http://schemas.openxmlformats.org/officeDocument/2006/relationships/hyperlink" Target="https://podminky.urs.cz/item/CS_URS_2022_01/997013631" TargetMode="External" /><Relationship Id="rId154" Type="http://schemas.openxmlformats.org/officeDocument/2006/relationships/hyperlink" Target="https://podminky.urs.cz/item/CS_URS_2024_01/997013814" TargetMode="External" /><Relationship Id="rId155" Type="http://schemas.openxmlformats.org/officeDocument/2006/relationships/hyperlink" Target="https://podminky.urs.cz/item/CS_URS_2024_01/997013821" TargetMode="External" /><Relationship Id="rId156" Type="http://schemas.openxmlformats.org/officeDocument/2006/relationships/hyperlink" Target="https://podminky.urs.cz/item/CS_URS_2024_01/997013861" TargetMode="External" /><Relationship Id="rId157" Type="http://schemas.openxmlformats.org/officeDocument/2006/relationships/hyperlink" Target="https://podminky.urs.cz/item/CS_URS_2024_01/997013871" TargetMode="External" /><Relationship Id="rId158" Type="http://schemas.openxmlformats.org/officeDocument/2006/relationships/hyperlink" Target="https://podminky.urs.cz/item/CS_URS_2024_01/998011002" TargetMode="External" /><Relationship Id="rId159" Type="http://schemas.openxmlformats.org/officeDocument/2006/relationships/hyperlink" Target="https://podminky.urs.cz/item/CS_URS_2024_01/711111001" TargetMode="External" /><Relationship Id="rId160" Type="http://schemas.openxmlformats.org/officeDocument/2006/relationships/hyperlink" Target="https://podminky.urs.cz/item/CS_URS_2024_01/711112001" TargetMode="External" /><Relationship Id="rId161" Type="http://schemas.openxmlformats.org/officeDocument/2006/relationships/hyperlink" Target="https://podminky.urs.cz/item/CS_URS_2024_01/711141559" TargetMode="External" /><Relationship Id="rId162" Type="http://schemas.openxmlformats.org/officeDocument/2006/relationships/hyperlink" Target="https://podminky.urs.cz/item/CS_URS_2024_01/711142559" TargetMode="External" /><Relationship Id="rId163" Type="http://schemas.openxmlformats.org/officeDocument/2006/relationships/hyperlink" Target="https://podminky.urs.cz/item/CS_URS_2024_01/711161215" TargetMode="External" /><Relationship Id="rId164" Type="http://schemas.openxmlformats.org/officeDocument/2006/relationships/hyperlink" Target="https://podminky.urs.cz/item/CS_URS_2024_01/711161383" TargetMode="External" /><Relationship Id="rId165" Type="http://schemas.openxmlformats.org/officeDocument/2006/relationships/hyperlink" Target="https://podminky.urs.cz/item/CS_URS_2024_01/711491272" TargetMode="External" /><Relationship Id="rId166" Type="http://schemas.openxmlformats.org/officeDocument/2006/relationships/hyperlink" Target="https://podminky.urs.cz/item/CS_URS_2024_01/711491471" TargetMode="External" /><Relationship Id="rId167" Type="http://schemas.openxmlformats.org/officeDocument/2006/relationships/hyperlink" Target="https://podminky.urs.cz/item/CS_URS_2024_01/998711102" TargetMode="External" /><Relationship Id="rId168" Type="http://schemas.openxmlformats.org/officeDocument/2006/relationships/hyperlink" Target="https://podminky.urs.cz/item/CS_URS_2024_01/712311101" TargetMode="External" /><Relationship Id="rId169" Type="http://schemas.openxmlformats.org/officeDocument/2006/relationships/hyperlink" Target="https://podminky.urs.cz/item/CS_URS_2024_01/712341559" TargetMode="External" /><Relationship Id="rId170" Type="http://schemas.openxmlformats.org/officeDocument/2006/relationships/hyperlink" Target="https://podminky.urs.cz/item/CS_URS_2022_01/712391172" TargetMode="External" /><Relationship Id="rId171" Type="http://schemas.openxmlformats.org/officeDocument/2006/relationships/hyperlink" Target="https://podminky.urs.cz/item/CS_URS_2024_01/712391587" TargetMode="External" /><Relationship Id="rId172" Type="http://schemas.openxmlformats.org/officeDocument/2006/relationships/hyperlink" Target="https://podminky.urs.cz/item/CS_URS_2024_01/712499098" TargetMode="External" /><Relationship Id="rId173" Type="http://schemas.openxmlformats.org/officeDocument/2006/relationships/hyperlink" Target="https://podminky.urs.cz/item/CS_URS_2024_01/712771221" TargetMode="External" /><Relationship Id="rId174" Type="http://schemas.openxmlformats.org/officeDocument/2006/relationships/hyperlink" Target="https://podminky.urs.cz/item/CS_URS_2024_01/712771255" TargetMode="External" /><Relationship Id="rId175" Type="http://schemas.openxmlformats.org/officeDocument/2006/relationships/hyperlink" Target="https://podminky.urs.cz/item/CS_URS_2024_01/712771401" TargetMode="External" /><Relationship Id="rId176" Type="http://schemas.openxmlformats.org/officeDocument/2006/relationships/hyperlink" Target="https://podminky.urs.cz/item/CS_URS_2024_01/712771521" TargetMode="External" /><Relationship Id="rId177" Type="http://schemas.openxmlformats.org/officeDocument/2006/relationships/hyperlink" Target="https://podminky.urs.cz/item/CS_URS_2024_01/712771601" TargetMode="External" /><Relationship Id="rId178" Type="http://schemas.openxmlformats.org/officeDocument/2006/relationships/hyperlink" Target="https://podminky.urs.cz/item/CS_URS_2024_01/712771613" TargetMode="External" /><Relationship Id="rId179" Type="http://schemas.openxmlformats.org/officeDocument/2006/relationships/hyperlink" Target="https://podminky.urs.cz/item/CS_URS_2024_01/998712101" TargetMode="External" /><Relationship Id="rId180" Type="http://schemas.openxmlformats.org/officeDocument/2006/relationships/hyperlink" Target="https://podminky.urs.cz/item/CS_URS_2024_01/713111121" TargetMode="External" /><Relationship Id="rId181" Type="http://schemas.openxmlformats.org/officeDocument/2006/relationships/hyperlink" Target="https://podminky.urs.cz/item/CS_URS_2024_01/713111111" TargetMode="External" /><Relationship Id="rId182" Type="http://schemas.openxmlformats.org/officeDocument/2006/relationships/hyperlink" Target="https://podminky.urs.cz/item/CS_URS_2024_01/713121121" TargetMode="External" /><Relationship Id="rId183" Type="http://schemas.openxmlformats.org/officeDocument/2006/relationships/hyperlink" Target="https://podminky.urs.cz/item/CS_URS_2024_01/713131141" TargetMode="External" /><Relationship Id="rId184" Type="http://schemas.openxmlformats.org/officeDocument/2006/relationships/hyperlink" Target="https://podminky.urs.cz/item/CS_URS_2024_01/713141137" TargetMode="External" /><Relationship Id="rId185" Type="http://schemas.openxmlformats.org/officeDocument/2006/relationships/hyperlink" Target="https://podminky.urs.cz/item/CS_URS_2024_01/713191133" TargetMode="External" /><Relationship Id="rId186" Type="http://schemas.openxmlformats.org/officeDocument/2006/relationships/hyperlink" Target="https://podminky.urs.cz/item/CS_URS_2024_01/998713102" TargetMode="External" /><Relationship Id="rId187" Type="http://schemas.openxmlformats.org/officeDocument/2006/relationships/hyperlink" Target="https://podminky.urs.cz/item/CS_URS_2024_01/998714102" TargetMode="External" /><Relationship Id="rId188" Type="http://schemas.openxmlformats.org/officeDocument/2006/relationships/hyperlink" Target="https://podminky.urs.cz/item/CS_URS_2022_01/762083122" TargetMode="External" /><Relationship Id="rId189" Type="http://schemas.openxmlformats.org/officeDocument/2006/relationships/hyperlink" Target="https://podminky.urs.cz/item/CS_URS_2024_01/762332132" TargetMode="External" /><Relationship Id="rId190" Type="http://schemas.openxmlformats.org/officeDocument/2006/relationships/hyperlink" Target="https://podminky.urs.cz/item/CS_URS_2024_01/762341046" TargetMode="External" /><Relationship Id="rId191" Type="http://schemas.openxmlformats.org/officeDocument/2006/relationships/hyperlink" Target="https://podminky.urs.cz/item/CS_URS_2024_01/762341210" TargetMode="External" /><Relationship Id="rId192" Type="http://schemas.openxmlformats.org/officeDocument/2006/relationships/hyperlink" Target="https://podminky.urs.cz/item/CS_URS_2024_01/762341660" TargetMode="External" /><Relationship Id="rId193" Type="http://schemas.openxmlformats.org/officeDocument/2006/relationships/hyperlink" Target="https://podminky.urs.cz/item/CS_URS_2024_01/762342511" TargetMode="External" /><Relationship Id="rId194" Type="http://schemas.openxmlformats.org/officeDocument/2006/relationships/hyperlink" Target="https://podminky.urs.cz/item/CS_URS_2024_01/762361312" TargetMode="External" /><Relationship Id="rId195" Type="http://schemas.openxmlformats.org/officeDocument/2006/relationships/hyperlink" Target="https://podminky.urs.cz/item/CS_URS_2024_01/762395000" TargetMode="External" /><Relationship Id="rId196" Type="http://schemas.openxmlformats.org/officeDocument/2006/relationships/hyperlink" Target="https://podminky.urs.cz/item/CS_URS_2024_01/762429001" TargetMode="External" /><Relationship Id="rId197" Type="http://schemas.openxmlformats.org/officeDocument/2006/relationships/hyperlink" Target="https://podminky.urs.cz/item/CS_URS_2024_01/762495000" TargetMode="External" /><Relationship Id="rId198" Type="http://schemas.openxmlformats.org/officeDocument/2006/relationships/hyperlink" Target="https://podminky.urs.cz/item/CS_URS_2024_01/998762102" TargetMode="External" /><Relationship Id="rId199" Type="http://schemas.openxmlformats.org/officeDocument/2006/relationships/hyperlink" Target="https://podminky.urs.cz/item/CS_URS_2024_01/763131411" TargetMode="External" /><Relationship Id="rId200" Type="http://schemas.openxmlformats.org/officeDocument/2006/relationships/hyperlink" Target="https://podminky.urs.cz/item/CS_URS_2024_01/763131451" TargetMode="External" /><Relationship Id="rId201" Type="http://schemas.openxmlformats.org/officeDocument/2006/relationships/hyperlink" Target="https://podminky.urs.cz/item/CS_URS_2024_01/763172353" TargetMode="External" /><Relationship Id="rId202" Type="http://schemas.openxmlformats.org/officeDocument/2006/relationships/hyperlink" Target="https://podminky.urs.cz/item/CS_URS_2024_01/998763302" TargetMode="External" /><Relationship Id="rId203" Type="http://schemas.openxmlformats.org/officeDocument/2006/relationships/hyperlink" Target="https://podminky.urs.cz/item/CS_URS_2024_01/764021404" TargetMode="External" /><Relationship Id="rId204" Type="http://schemas.openxmlformats.org/officeDocument/2006/relationships/hyperlink" Target="https://podminky.urs.cz/item/CS_URS_2024_01/764021405" TargetMode="External" /><Relationship Id="rId205" Type="http://schemas.openxmlformats.org/officeDocument/2006/relationships/hyperlink" Target="https://podminky.urs.cz/item/CS_URS_2024_01/764121401" TargetMode="External" /><Relationship Id="rId206" Type="http://schemas.openxmlformats.org/officeDocument/2006/relationships/hyperlink" Target="https://podminky.urs.cz/item/CS_URS_2024_01/764223456" TargetMode="External" /><Relationship Id="rId207" Type="http://schemas.openxmlformats.org/officeDocument/2006/relationships/hyperlink" Target="https://podminky.urs.cz/item/CS_URS_2024_01/998764102" TargetMode="External" /><Relationship Id="rId208" Type="http://schemas.openxmlformats.org/officeDocument/2006/relationships/hyperlink" Target="https://podminky.urs.cz/item/CS_URS_2024_01/998765102" TargetMode="External" /><Relationship Id="rId209" Type="http://schemas.openxmlformats.org/officeDocument/2006/relationships/hyperlink" Target="https://podminky.urs.cz/item/CS_URS_2024_01/766660021" TargetMode="External" /><Relationship Id="rId210" Type="http://schemas.openxmlformats.org/officeDocument/2006/relationships/hyperlink" Target="https://podminky.urs.cz/item/CS_URS_2024_01/766660051" TargetMode="External" /><Relationship Id="rId211" Type="http://schemas.openxmlformats.org/officeDocument/2006/relationships/hyperlink" Target="https://podminky.urs.cz/item/CS_URS_2024_01/766660061" TargetMode="External" /><Relationship Id="rId212" Type="http://schemas.openxmlformats.org/officeDocument/2006/relationships/hyperlink" Target="https://podminky.urs.cz/item/CS_URS_2024_01/766660717" TargetMode="External" /><Relationship Id="rId213" Type="http://schemas.openxmlformats.org/officeDocument/2006/relationships/hyperlink" Target="https://podminky.urs.cz/item/CS_URS_2024_01/766660731" TargetMode="External" /><Relationship Id="rId214" Type="http://schemas.openxmlformats.org/officeDocument/2006/relationships/hyperlink" Target="https://podminky.urs.cz/item/CS_URS_2024_01/766660733" TargetMode="External" /><Relationship Id="rId215" Type="http://schemas.openxmlformats.org/officeDocument/2006/relationships/hyperlink" Target="https://podminky.urs.cz/item/CS_URS_2024_01/766694116" TargetMode="External" /><Relationship Id="rId216" Type="http://schemas.openxmlformats.org/officeDocument/2006/relationships/hyperlink" Target="https://podminky.urs.cz/item/CS_URS_2024_01/998766102" TargetMode="External" /><Relationship Id="rId217" Type="http://schemas.openxmlformats.org/officeDocument/2006/relationships/hyperlink" Target="https://podminky.urs.cz/item/CS_URS_2024_01/767131111" TargetMode="External" /><Relationship Id="rId218" Type="http://schemas.openxmlformats.org/officeDocument/2006/relationships/hyperlink" Target="https://podminky.urs.cz/item/CS_URS_2024_01/767649194" TargetMode="External" /><Relationship Id="rId219" Type="http://schemas.openxmlformats.org/officeDocument/2006/relationships/hyperlink" Target="https://podminky.urs.cz/item/CS_URS_2024_01/767832101" TargetMode="External" /><Relationship Id="rId220" Type="http://schemas.openxmlformats.org/officeDocument/2006/relationships/hyperlink" Target="https://podminky.urs.cz/item/CS_URS_2024_01/767995115" TargetMode="External" /><Relationship Id="rId221" Type="http://schemas.openxmlformats.org/officeDocument/2006/relationships/hyperlink" Target="https://podminky.urs.cz/item/CS_URS_2024_01/998767102" TargetMode="External" /><Relationship Id="rId222" Type="http://schemas.openxmlformats.org/officeDocument/2006/relationships/hyperlink" Target="https://podminky.urs.cz/item/CS_URS_2024_01/771121011" TargetMode="External" /><Relationship Id="rId223" Type="http://schemas.openxmlformats.org/officeDocument/2006/relationships/hyperlink" Target="https://podminky.urs.cz/item/CS_URS_2024_01/771161021" TargetMode="External" /><Relationship Id="rId224" Type="http://schemas.openxmlformats.org/officeDocument/2006/relationships/hyperlink" Target="https://podminky.urs.cz/item/CS_URS_2024_01/771274232" TargetMode="External" /><Relationship Id="rId225" Type="http://schemas.openxmlformats.org/officeDocument/2006/relationships/hyperlink" Target="https://podminky.urs.cz/item/CS_URS_2024_01/771274113" TargetMode="External" /><Relationship Id="rId226" Type="http://schemas.openxmlformats.org/officeDocument/2006/relationships/hyperlink" Target="https://podminky.urs.cz/item/CS_URS_2024_01/771474112" TargetMode="External" /><Relationship Id="rId227" Type="http://schemas.openxmlformats.org/officeDocument/2006/relationships/hyperlink" Target="https://podminky.urs.cz/item/CS_URS_2024_01/771474122" TargetMode="External" /><Relationship Id="rId228" Type="http://schemas.openxmlformats.org/officeDocument/2006/relationships/hyperlink" Target="https://podminky.urs.cz/item/CS_URS_2024_01/771574413" TargetMode="External" /><Relationship Id="rId229" Type="http://schemas.openxmlformats.org/officeDocument/2006/relationships/hyperlink" Target="https://podminky.urs.cz/item/CS_URS_2024_01/771577211" TargetMode="External" /><Relationship Id="rId230" Type="http://schemas.openxmlformats.org/officeDocument/2006/relationships/hyperlink" Target="https://podminky.urs.cz/item/CS_URS_2024_01/771591207" TargetMode="External" /><Relationship Id="rId231" Type="http://schemas.openxmlformats.org/officeDocument/2006/relationships/hyperlink" Target="https://podminky.urs.cz/item/CS_URS_2024_01/998771102" TargetMode="External" /><Relationship Id="rId232" Type="http://schemas.openxmlformats.org/officeDocument/2006/relationships/hyperlink" Target="https://podminky.urs.cz/item/CS_URS_2024_01/776121112" TargetMode="External" /><Relationship Id="rId233" Type="http://schemas.openxmlformats.org/officeDocument/2006/relationships/hyperlink" Target="https://podminky.urs.cz/item/CS_URS_2022_01/776141112" TargetMode="External" /><Relationship Id="rId234" Type="http://schemas.openxmlformats.org/officeDocument/2006/relationships/hyperlink" Target="https://podminky.urs.cz/item/CS_URS_2024_01/776231111" TargetMode="External" /><Relationship Id="rId235" Type="http://schemas.openxmlformats.org/officeDocument/2006/relationships/hyperlink" Target="https://podminky.urs.cz/item/CS_URS_2024_01/776421111" TargetMode="External" /><Relationship Id="rId236" Type="http://schemas.openxmlformats.org/officeDocument/2006/relationships/hyperlink" Target="https://podminky.urs.cz/item/CS_URS_2024_01/998776102" TargetMode="External" /><Relationship Id="rId237" Type="http://schemas.openxmlformats.org/officeDocument/2006/relationships/hyperlink" Target="https://podminky.urs.cz/item/CS_URS_2023_02/781121011" TargetMode="External" /><Relationship Id="rId238" Type="http://schemas.openxmlformats.org/officeDocument/2006/relationships/hyperlink" Target="https://podminky.urs.cz/item/CS_URS_2024_01/781472291" TargetMode="External" /><Relationship Id="rId239" Type="http://schemas.openxmlformats.org/officeDocument/2006/relationships/hyperlink" Target="https://podminky.urs.cz/item/CS_URS_2023_02/781474111" TargetMode="External" /><Relationship Id="rId240" Type="http://schemas.openxmlformats.org/officeDocument/2006/relationships/hyperlink" Target="https://podminky.urs.cz/item/CS_URS_2022_01/781491011" TargetMode="External" /><Relationship Id="rId241" Type="http://schemas.openxmlformats.org/officeDocument/2006/relationships/hyperlink" Target="https://podminky.urs.cz/item/CS_URS_2024_01/998781102" TargetMode="External" /><Relationship Id="rId242" Type="http://schemas.openxmlformats.org/officeDocument/2006/relationships/hyperlink" Target="https://podminky.urs.cz/item/CS_URS_2024_01/783213101" TargetMode="External" /><Relationship Id="rId243" Type="http://schemas.openxmlformats.org/officeDocument/2006/relationships/hyperlink" Target="https://podminky.urs.cz/item/CS_URS_2024_01/783213111" TargetMode="External" /><Relationship Id="rId244" Type="http://schemas.openxmlformats.org/officeDocument/2006/relationships/hyperlink" Target="https://podminky.urs.cz/item/CS_URS_2024_01/783214101" TargetMode="External" /><Relationship Id="rId245" Type="http://schemas.openxmlformats.org/officeDocument/2006/relationships/hyperlink" Target="https://podminky.urs.cz/item/CS_URS_2024_01/783218101" TargetMode="External" /><Relationship Id="rId246" Type="http://schemas.openxmlformats.org/officeDocument/2006/relationships/hyperlink" Target="https://podminky.urs.cz/item/CS_URS_2024_01/784181101" TargetMode="External" /><Relationship Id="rId247" Type="http://schemas.openxmlformats.org/officeDocument/2006/relationships/hyperlink" Target="https://podminky.urs.cz/item/CS_URS_2024_01/784181107" TargetMode="External" /><Relationship Id="rId248" Type="http://schemas.openxmlformats.org/officeDocument/2006/relationships/hyperlink" Target="https://podminky.urs.cz/item/CS_URS_2024_01/784211101" TargetMode="External" /><Relationship Id="rId249" Type="http://schemas.openxmlformats.org/officeDocument/2006/relationships/hyperlink" Target="https://podminky.urs.cz/item/CS_URS_2024_01/784221101" TargetMode="External" /><Relationship Id="rId250" Type="http://schemas.openxmlformats.org/officeDocument/2006/relationships/hyperlink" Target="https://podminky.urs.cz/item/CS_URS_2024_01/784221107" TargetMode="External" /><Relationship Id="rId251" Type="http://schemas.openxmlformats.org/officeDocument/2006/relationships/hyperlink" Target="https://podminky.urs.cz/item/CS_URS_2024_01/786623039" TargetMode="External" /><Relationship Id="rId252" Type="http://schemas.openxmlformats.org/officeDocument/2006/relationships/hyperlink" Target="https://podminky.urs.cz/item/CS_URS_2024_01/786623041" TargetMode="External" /><Relationship Id="rId253" Type="http://schemas.openxmlformats.org/officeDocument/2006/relationships/hyperlink" Target="https://podminky.urs.cz/item/CS_URS_2024_01/786623043" TargetMode="External" /><Relationship Id="rId254" Type="http://schemas.openxmlformats.org/officeDocument/2006/relationships/hyperlink" Target="https://podminky.urs.cz/item/CS_URS_2024_01/998786102" TargetMode="External" /><Relationship Id="rId255"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4_01/612135101" TargetMode="External" /><Relationship Id="rId2" Type="http://schemas.openxmlformats.org/officeDocument/2006/relationships/hyperlink" Target="https://podminky.urs.cz/item/CS_URS_2024_01/974032153" TargetMode="External" /><Relationship Id="rId3" Type="http://schemas.openxmlformats.org/officeDocument/2006/relationships/hyperlink" Target="https://podminky.urs.cz/item/CS_URS_2024_01/974032154" TargetMode="External" /><Relationship Id="rId4" Type="http://schemas.openxmlformats.org/officeDocument/2006/relationships/hyperlink" Target="https://podminky.urs.cz/item/CS_URS_2024_01/974032164" TargetMode="External" /><Relationship Id="rId5" Type="http://schemas.openxmlformats.org/officeDocument/2006/relationships/hyperlink" Target="https://podminky.urs.cz/item/CS_URS_2024_01/997013501" TargetMode="External" /><Relationship Id="rId6" Type="http://schemas.openxmlformats.org/officeDocument/2006/relationships/hyperlink" Target="https://podminky.urs.cz/item/CS_URS_2024_01/997013509" TargetMode="External" /><Relationship Id="rId7" Type="http://schemas.openxmlformats.org/officeDocument/2006/relationships/hyperlink" Target="https://podminky.urs.cz/item/CS_URS_2024_01/997013869" TargetMode="External" /><Relationship Id="rId8" Type="http://schemas.openxmlformats.org/officeDocument/2006/relationships/hyperlink" Target="https://podminky.urs.cz/item/CS_URS_2024_01/721140802" TargetMode="External" /><Relationship Id="rId9" Type="http://schemas.openxmlformats.org/officeDocument/2006/relationships/hyperlink" Target="https://podminky.urs.cz/item/CS_URS_2024_01/721171808" TargetMode="External" /><Relationship Id="rId10" Type="http://schemas.openxmlformats.org/officeDocument/2006/relationships/hyperlink" Target="https://podminky.urs.cz/item/CS_URS_2024_01/721173401" TargetMode="External" /><Relationship Id="rId11" Type="http://schemas.openxmlformats.org/officeDocument/2006/relationships/hyperlink" Target="https://podminky.urs.cz/item/CS_URS_2024_01/721173402" TargetMode="External" /><Relationship Id="rId12" Type="http://schemas.openxmlformats.org/officeDocument/2006/relationships/hyperlink" Target="https://podminky.urs.cz/item/CS_URS_2024_01/721173403" TargetMode="External" /><Relationship Id="rId13" Type="http://schemas.openxmlformats.org/officeDocument/2006/relationships/hyperlink" Target="https://podminky.urs.cz/item/CS_URS_2024_01/721174041" TargetMode="External" /><Relationship Id="rId14" Type="http://schemas.openxmlformats.org/officeDocument/2006/relationships/hyperlink" Target="https://podminky.urs.cz/item/CS_URS_2024_01/721174042" TargetMode="External" /><Relationship Id="rId15" Type="http://schemas.openxmlformats.org/officeDocument/2006/relationships/hyperlink" Target="https://podminky.urs.cz/item/CS_URS_2024_01/721174043" TargetMode="External" /><Relationship Id="rId16" Type="http://schemas.openxmlformats.org/officeDocument/2006/relationships/hyperlink" Target="https://podminky.urs.cz/item/CS_URS_2024_01/721174044" TargetMode="External" /><Relationship Id="rId17" Type="http://schemas.openxmlformats.org/officeDocument/2006/relationships/hyperlink" Target="https://podminky.urs.cz/item/CS_URS_2024_01/721174045" TargetMode="External" /><Relationship Id="rId18" Type="http://schemas.openxmlformats.org/officeDocument/2006/relationships/hyperlink" Target="https://podminky.urs.cz/item/CS_URS_2024_01/721175211" TargetMode="External" /><Relationship Id="rId19" Type="http://schemas.openxmlformats.org/officeDocument/2006/relationships/hyperlink" Target="https://podminky.urs.cz/item/CS_URS_2024_01/721175212" TargetMode="External" /><Relationship Id="rId20" Type="http://schemas.openxmlformats.org/officeDocument/2006/relationships/hyperlink" Target="https://podminky.urs.cz/item/CS_URS_2024_01/721194103" TargetMode="External" /><Relationship Id="rId21" Type="http://schemas.openxmlformats.org/officeDocument/2006/relationships/hyperlink" Target="https://podminky.urs.cz/item/CS_URS_2024_01/721194104" TargetMode="External" /><Relationship Id="rId22" Type="http://schemas.openxmlformats.org/officeDocument/2006/relationships/hyperlink" Target="https://podminky.urs.cz/item/CS_URS_2024_01/721194105" TargetMode="External" /><Relationship Id="rId23" Type="http://schemas.openxmlformats.org/officeDocument/2006/relationships/hyperlink" Target="https://podminky.urs.cz/item/CS_URS_2024_01/721194109" TargetMode="External" /><Relationship Id="rId24" Type="http://schemas.openxmlformats.org/officeDocument/2006/relationships/hyperlink" Target="https://podminky.urs.cz/item/CS_URS_2024_01/721210812" TargetMode="External" /><Relationship Id="rId25" Type="http://schemas.openxmlformats.org/officeDocument/2006/relationships/hyperlink" Target="https://podminky.urs.cz/item/CS_URS_2024_01/721210822" TargetMode="External" /><Relationship Id="rId26" Type="http://schemas.openxmlformats.org/officeDocument/2006/relationships/hyperlink" Target="https://podminky.urs.cz/item/CS_URS_2024_01/721211401" TargetMode="External" /><Relationship Id="rId27" Type="http://schemas.openxmlformats.org/officeDocument/2006/relationships/hyperlink" Target="https://podminky.urs.cz/item/CS_URS_2024_01/721220801" TargetMode="External" /><Relationship Id="rId28" Type="http://schemas.openxmlformats.org/officeDocument/2006/relationships/hyperlink" Target="https://podminky.urs.cz/item/CS_URS_2024_01/721226511" TargetMode="External" /><Relationship Id="rId29" Type="http://schemas.openxmlformats.org/officeDocument/2006/relationships/hyperlink" Target="https://podminky.urs.cz/item/CS_URS_2024_01/721274121" TargetMode="External" /><Relationship Id="rId30" Type="http://schemas.openxmlformats.org/officeDocument/2006/relationships/hyperlink" Target="https://podminky.urs.cz/item/CS_URS_2024_01/721274123" TargetMode="External" /><Relationship Id="rId31" Type="http://schemas.openxmlformats.org/officeDocument/2006/relationships/hyperlink" Target="https://podminky.urs.cz/item/CS_URS_2024_01/721290111" TargetMode="External" /><Relationship Id="rId32" Type="http://schemas.openxmlformats.org/officeDocument/2006/relationships/hyperlink" Target="https://podminky.urs.cz/item/CS_URS_2024_01/721290112" TargetMode="External" /><Relationship Id="rId33" Type="http://schemas.openxmlformats.org/officeDocument/2006/relationships/hyperlink" Target="https://podminky.urs.cz/item/CS_URS_2024_01/998721101" TargetMode="External" /><Relationship Id="rId34" Type="http://schemas.openxmlformats.org/officeDocument/2006/relationships/hyperlink" Target="https://podminky.urs.cz/item/CS_URS_2024_01/722130233" TargetMode="External" /><Relationship Id="rId35" Type="http://schemas.openxmlformats.org/officeDocument/2006/relationships/hyperlink" Target="https://podminky.urs.cz/item/CS_URS_2024_01/722130234" TargetMode="External" /><Relationship Id="rId36" Type="http://schemas.openxmlformats.org/officeDocument/2006/relationships/hyperlink" Target="https://podminky.urs.cz/item/CS_URS_2024_01/722130235" TargetMode="External" /><Relationship Id="rId37" Type="http://schemas.openxmlformats.org/officeDocument/2006/relationships/hyperlink" Target="https://podminky.urs.cz/item/CS_URS_2024_01/722130801" TargetMode="External" /><Relationship Id="rId38" Type="http://schemas.openxmlformats.org/officeDocument/2006/relationships/hyperlink" Target="https://podminky.urs.cz/item/CS_URS_2024_01/722130821" TargetMode="External" /><Relationship Id="rId39" Type="http://schemas.openxmlformats.org/officeDocument/2006/relationships/hyperlink" Target="https://podminky.urs.cz/item/CS_URS_2024_01/722130831" TargetMode="External" /><Relationship Id="rId40" Type="http://schemas.openxmlformats.org/officeDocument/2006/relationships/hyperlink" Target="https://podminky.urs.cz/item/CS_URS_2024_01/722175002" TargetMode="External" /><Relationship Id="rId41" Type="http://schemas.openxmlformats.org/officeDocument/2006/relationships/hyperlink" Target="https://podminky.urs.cz/item/CS_URS_2024_01/722175003" TargetMode="External" /><Relationship Id="rId42" Type="http://schemas.openxmlformats.org/officeDocument/2006/relationships/hyperlink" Target="https://podminky.urs.cz/item/CS_URS_2024_01/722175004" TargetMode="External" /><Relationship Id="rId43" Type="http://schemas.openxmlformats.org/officeDocument/2006/relationships/hyperlink" Target="https://podminky.urs.cz/item/CS_URS_2024_01/722175005" TargetMode="External" /><Relationship Id="rId44" Type="http://schemas.openxmlformats.org/officeDocument/2006/relationships/hyperlink" Target="https://podminky.urs.cz/item/CS_URS_2024_01/722175006" TargetMode="External" /><Relationship Id="rId45" Type="http://schemas.openxmlformats.org/officeDocument/2006/relationships/hyperlink" Target="https://podminky.urs.cz/item/CS_URS_2024_01/722181212" TargetMode="External" /><Relationship Id="rId46" Type="http://schemas.openxmlformats.org/officeDocument/2006/relationships/hyperlink" Target="https://podminky.urs.cz/item/CS_URS_2024_01/722181231" TargetMode="External" /><Relationship Id="rId47" Type="http://schemas.openxmlformats.org/officeDocument/2006/relationships/hyperlink" Target="https://podminky.urs.cz/item/CS_URS_2024_01/722181245" TargetMode="External" /><Relationship Id="rId48" Type="http://schemas.openxmlformats.org/officeDocument/2006/relationships/hyperlink" Target="https://podminky.urs.cz/item/CS_URS_2024_01/722181252" TargetMode="External" /><Relationship Id="rId49" Type="http://schemas.openxmlformats.org/officeDocument/2006/relationships/hyperlink" Target="https://podminky.urs.cz/item/CS_URS_2024_01/722181812" TargetMode="External" /><Relationship Id="rId50" Type="http://schemas.openxmlformats.org/officeDocument/2006/relationships/hyperlink" Target="https://podminky.urs.cz/item/CS_URS_2024_01/722181851" TargetMode="External" /><Relationship Id="rId51" Type="http://schemas.openxmlformats.org/officeDocument/2006/relationships/hyperlink" Target="https://podminky.urs.cz/item/CS_URS_2024_01/722182012" TargetMode="External" /><Relationship Id="rId52" Type="http://schemas.openxmlformats.org/officeDocument/2006/relationships/hyperlink" Target="https://podminky.urs.cz/item/CS_URS_2024_01/722182013" TargetMode="External" /><Relationship Id="rId53" Type="http://schemas.openxmlformats.org/officeDocument/2006/relationships/hyperlink" Target="https://podminky.urs.cz/item/CS_URS_2024_01/722182014" TargetMode="External" /><Relationship Id="rId54" Type="http://schemas.openxmlformats.org/officeDocument/2006/relationships/hyperlink" Target="https://podminky.urs.cz/item/CS_URS_2024_01/722190401" TargetMode="External" /><Relationship Id="rId55" Type="http://schemas.openxmlformats.org/officeDocument/2006/relationships/hyperlink" Target="https://podminky.urs.cz/item/CS_URS_2024_01/722220111" TargetMode="External" /><Relationship Id="rId56" Type="http://schemas.openxmlformats.org/officeDocument/2006/relationships/hyperlink" Target="https://podminky.urs.cz/item/CS_URS_2024_01/722220851" TargetMode="External" /><Relationship Id="rId57" Type="http://schemas.openxmlformats.org/officeDocument/2006/relationships/hyperlink" Target="https://podminky.urs.cz/item/CS_URS_2024_01/722220861" TargetMode="External" /><Relationship Id="rId58" Type="http://schemas.openxmlformats.org/officeDocument/2006/relationships/hyperlink" Target="https://podminky.urs.cz/item/CS_URS_2024_01/722220862" TargetMode="External" /><Relationship Id="rId59" Type="http://schemas.openxmlformats.org/officeDocument/2006/relationships/hyperlink" Target="https://podminky.urs.cz/item/CS_URS_2024_01/722224115" TargetMode="External" /><Relationship Id="rId60" Type="http://schemas.openxmlformats.org/officeDocument/2006/relationships/hyperlink" Target="https://podminky.urs.cz/item/CS_URS_2024_01/722224152" TargetMode="External" /><Relationship Id="rId61" Type="http://schemas.openxmlformats.org/officeDocument/2006/relationships/hyperlink" Target="https://podminky.urs.cz/item/CS_URS_2024_01/722230102" TargetMode="External" /><Relationship Id="rId62" Type="http://schemas.openxmlformats.org/officeDocument/2006/relationships/hyperlink" Target="https://podminky.urs.cz/item/CS_URS_2024_01/722230103" TargetMode="External" /><Relationship Id="rId63" Type="http://schemas.openxmlformats.org/officeDocument/2006/relationships/hyperlink" Target="https://podminky.urs.cz/item/CS_URS_2024_01/722230104" TargetMode="External" /><Relationship Id="rId64" Type="http://schemas.openxmlformats.org/officeDocument/2006/relationships/hyperlink" Target="https://podminky.urs.cz/item/CS_URS_2024_01/722230105" TargetMode="External" /><Relationship Id="rId65" Type="http://schemas.openxmlformats.org/officeDocument/2006/relationships/hyperlink" Target="https://podminky.urs.cz/item/CS_URS_2024_01/722231072" TargetMode="External" /><Relationship Id="rId66" Type="http://schemas.openxmlformats.org/officeDocument/2006/relationships/hyperlink" Target="https://podminky.urs.cz/item/CS_URS_2024_01/722231073" TargetMode="External" /><Relationship Id="rId67" Type="http://schemas.openxmlformats.org/officeDocument/2006/relationships/hyperlink" Target="https://podminky.urs.cz/item/CS_URS_2024_01/722231075" TargetMode="External" /><Relationship Id="rId68" Type="http://schemas.openxmlformats.org/officeDocument/2006/relationships/hyperlink" Target="https://podminky.urs.cz/item/CS_URS_2024_01/722231076" TargetMode="External" /><Relationship Id="rId69" Type="http://schemas.openxmlformats.org/officeDocument/2006/relationships/hyperlink" Target="https://podminky.urs.cz/item/CS_URS_2024_01/722231141" TargetMode="External" /><Relationship Id="rId70" Type="http://schemas.openxmlformats.org/officeDocument/2006/relationships/hyperlink" Target="https://podminky.urs.cz/item/CS_URS_2024_01/722231204" TargetMode="External" /><Relationship Id="rId71" Type="http://schemas.openxmlformats.org/officeDocument/2006/relationships/hyperlink" Target="https://podminky.urs.cz/item/CS_URS_2024_01/722232153" TargetMode="External" /><Relationship Id="rId72" Type="http://schemas.openxmlformats.org/officeDocument/2006/relationships/hyperlink" Target="https://podminky.urs.cz/item/CS_URS_2024_01/722232501" TargetMode="External" /><Relationship Id="rId73" Type="http://schemas.openxmlformats.org/officeDocument/2006/relationships/hyperlink" Target="https://podminky.urs.cz/item/CS_URS_2024_01/722234263" TargetMode="External" /><Relationship Id="rId74" Type="http://schemas.openxmlformats.org/officeDocument/2006/relationships/hyperlink" Target="https://podminky.urs.cz/item/CS_URS_2024_01/722234264" TargetMode="External" /><Relationship Id="rId75" Type="http://schemas.openxmlformats.org/officeDocument/2006/relationships/hyperlink" Target="https://podminky.urs.cz/item/CS_URS_2024_01/722234266" TargetMode="External" /><Relationship Id="rId76" Type="http://schemas.openxmlformats.org/officeDocument/2006/relationships/hyperlink" Target="https://podminky.urs.cz/item/CS_URS_2024_01/722234267" TargetMode="External" /><Relationship Id="rId77" Type="http://schemas.openxmlformats.org/officeDocument/2006/relationships/hyperlink" Target="https://podminky.urs.cz/item/CS_URS_2024_01/722250133" TargetMode="External" /><Relationship Id="rId78" Type="http://schemas.openxmlformats.org/officeDocument/2006/relationships/hyperlink" Target="https://podminky.urs.cz/item/CS_URS_2024_01/722260813" TargetMode="External" /><Relationship Id="rId79" Type="http://schemas.openxmlformats.org/officeDocument/2006/relationships/hyperlink" Target="https://podminky.urs.cz/item/CS_URS_2024_01/722262211" TargetMode="External" /><Relationship Id="rId80" Type="http://schemas.openxmlformats.org/officeDocument/2006/relationships/hyperlink" Target="https://podminky.urs.cz/item/CS_URS_2024_01/722263213" TargetMode="External" /><Relationship Id="rId81" Type="http://schemas.openxmlformats.org/officeDocument/2006/relationships/hyperlink" Target="https://podminky.urs.cz/item/CS_URS_2024_01/722270104" TargetMode="External" /><Relationship Id="rId82" Type="http://schemas.openxmlformats.org/officeDocument/2006/relationships/hyperlink" Target="https://podminky.urs.cz/item/CS_URS_2024_01/722290226" TargetMode="External" /><Relationship Id="rId83" Type="http://schemas.openxmlformats.org/officeDocument/2006/relationships/hyperlink" Target="https://podminky.urs.cz/item/CS_URS_2024_01/722290234" TargetMode="External" /><Relationship Id="rId84" Type="http://schemas.openxmlformats.org/officeDocument/2006/relationships/hyperlink" Target="https://podminky.urs.cz/item/CS_URS_2024_01/998722101" TargetMode="External" /><Relationship Id="rId85" Type="http://schemas.openxmlformats.org/officeDocument/2006/relationships/hyperlink" Target="https://podminky.urs.cz/item/CS_URS_2024_01/725110814" TargetMode="External" /><Relationship Id="rId86" Type="http://schemas.openxmlformats.org/officeDocument/2006/relationships/hyperlink" Target="https://podminky.urs.cz/item/CS_URS_2024_01/725112022" TargetMode="External" /><Relationship Id="rId87" Type="http://schemas.openxmlformats.org/officeDocument/2006/relationships/hyperlink" Target="https://podminky.urs.cz/item/CS_URS_2024_01/725119125" TargetMode="External" /><Relationship Id="rId88" Type="http://schemas.openxmlformats.org/officeDocument/2006/relationships/hyperlink" Target="https://podminky.urs.cz/item/CS_URS_2024_01/725122813" TargetMode="External" /><Relationship Id="rId89" Type="http://schemas.openxmlformats.org/officeDocument/2006/relationships/hyperlink" Target="https://podminky.urs.cz/item/CS_URS_2024_01/725210821" TargetMode="External" /><Relationship Id="rId90" Type="http://schemas.openxmlformats.org/officeDocument/2006/relationships/hyperlink" Target="https://podminky.urs.cz/item/CS_URS_2024_01/725211616" TargetMode="External" /><Relationship Id="rId91" Type="http://schemas.openxmlformats.org/officeDocument/2006/relationships/hyperlink" Target="https://podminky.urs.cz/item/CS_URS_2024_01/725211681" TargetMode="External" /><Relationship Id="rId92" Type="http://schemas.openxmlformats.org/officeDocument/2006/relationships/hyperlink" Target="https://podminky.urs.cz/item/CS_URS_2024_01/725240811" TargetMode="External" /><Relationship Id="rId93" Type="http://schemas.openxmlformats.org/officeDocument/2006/relationships/hyperlink" Target="https://podminky.urs.cz/item/CS_URS_2024_01/725244312" TargetMode="External" /><Relationship Id="rId94" Type="http://schemas.openxmlformats.org/officeDocument/2006/relationships/hyperlink" Target="https://podminky.urs.cz/item/CS_URS_2024_01/725291652" TargetMode="External" /><Relationship Id="rId95" Type="http://schemas.openxmlformats.org/officeDocument/2006/relationships/hyperlink" Target="https://podminky.urs.cz/item/CS_URS_2024_01/725291653" TargetMode="External" /><Relationship Id="rId96" Type="http://schemas.openxmlformats.org/officeDocument/2006/relationships/hyperlink" Target="https://podminky.urs.cz/item/CS_URS_2024_01/725291654" TargetMode="External" /><Relationship Id="rId97" Type="http://schemas.openxmlformats.org/officeDocument/2006/relationships/hyperlink" Target="https://podminky.urs.cz/item/CS_URS_2024_01/725291664" TargetMode="External" /><Relationship Id="rId98" Type="http://schemas.openxmlformats.org/officeDocument/2006/relationships/hyperlink" Target="https://podminky.urs.cz/item/CS_URS_2024_01/725291666" TargetMode="External" /><Relationship Id="rId99" Type="http://schemas.openxmlformats.org/officeDocument/2006/relationships/hyperlink" Target="https://podminky.urs.cz/item/CS_URS_2024_01/725310821" TargetMode="External" /><Relationship Id="rId100" Type="http://schemas.openxmlformats.org/officeDocument/2006/relationships/hyperlink" Target="https://podminky.urs.cz/item/CS_URS_2024_01/725311121" TargetMode="External" /><Relationship Id="rId101" Type="http://schemas.openxmlformats.org/officeDocument/2006/relationships/hyperlink" Target="https://podminky.urs.cz/item/CS_URS_2024_01/725330820" TargetMode="External" /><Relationship Id="rId102" Type="http://schemas.openxmlformats.org/officeDocument/2006/relationships/hyperlink" Target="https://podminky.urs.cz/item/CS_URS_2024_01/725339111" TargetMode="External" /><Relationship Id="rId103" Type="http://schemas.openxmlformats.org/officeDocument/2006/relationships/hyperlink" Target="https://podminky.urs.cz/item/CS_URS_2024_01/725530823" TargetMode="External" /><Relationship Id="rId104" Type="http://schemas.openxmlformats.org/officeDocument/2006/relationships/hyperlink" Target="https://podminky.urs.cz/item/CS_URS_2024_01/725813111" TargetMode="External" /><Relationship Id="rId105" Type="http://schemas.openxmlformats.org/officeDocument/2006/relationships/hyperlink" Target="https://podminky.urs.cz/item/CS_URS_2024_01/725813112" TargetMode="External" /><Relationship Id="rId106" Type="http://schemas.openxmlformats.org/officeDocument/2006/relationships/hyperlink" Target="https://podminky.urs.cz/item/CS_URS_2024_01/725820801" TargetMode="External" /><Relationship Id="rId107" Type="http://schemas.openxmlformats.org/officeDocument/2006/relationships/hyperlink" Target="https://podminky.urs.cz/item/CS_URS_2024_01/725821312" TargetMode="External" /><Relationship Id="rId108" Type="http://schemas.openxmlformats.org/officeDocument/2006/relationships/hyperlink" Target="https://podminky.urs.cz/item/CS_URS_2024_01/725821325" TargetMode="External" /><Relationship Id="rId109" Type="http://schemas.openxmlformats.org/officeDocument/2006/relationships/hyperlink" Target="https://podminky.urs.cz/item/CS_URS_2024_01/725822611" TargetMode="External" /><Relationship Id="rId110" Type="http://schemas.openxmlformats.org/officeDocument/2006/relationships/hyperlink" Target="https://podminky.urs.cz/item/CS_URS_2024_01/725841332" TargetMode="External" /><Relationship Id="rId111" Type="http://schemas.openxmlformats.org/officeDocument/2006/relationships/hyperlink" Target="https://podminky.urs.cz/item/CS_URS_2024_01/725849411" TargetMode="External" /><Relationship Id="rId112" Type="http://schemas.openxmlformats.org/officeDocument/2006/relationships/hyperlink" Target="https://podminky.urs.cz/item/CS_URS_2024_01/725850800" TargetMode="External" /><Relationship Id="rId113" Type="http://schemas.openxmlformats.org/officeDocument/2006/relationships/hyperlink" Target="https://podminky.urs.cz/item/CS_URS_2024_01/725851305" TargetMode="External" /><Relationship Id="rId114" Type="http://schemas.openxmlformats.org/officeDocument/2006/relationships/hyperlink" Target="https://podminky.urs.cz/item/CS_URS_2024_01/725851325" TargetMode="External" /><Relationship Id="rId115" Type="http://schemas.openxmlformats.org/officeDocument/2006/relationships/hyperlink" Target="https://podminky.urs.cz/item/CS_URS_2024_01/725860811" TargetMode="External" /><Relationship Id="rId116" Type="http://schemas.openxmlformats.org/officeDocument/2006/relationships/hyperlink" Target="https://podminky.urs.cz/item/CS_URS_2024_01/725861102" TargetMode="External" /><Relationship Id="rId117" Type="http://schemas.openxmlformats.org/officeDocument/2006/relationships/hyperlink" Target="https://podminky.urs.cz/item/CS_URS_2024_01/725861312" TargetMode="External" /><Relationship Id="rId118" Type="http://schemas.openxmlformats.org/officeDocument/2006/relationships/hyperlink" Target="https://podminky.urs.cz/item/CS_URS_2024_01/725862103" TargetMode="External" /><Relationship Id="rId119" Type="http://schemas.openxmlformats.org/officeDocument/2006/relationships/hyperlink" Target="https://podminky.urs.cz/item/CS_URS_2024_01/725980123" TargetMode="External" /><Relationship Id="rId120" Type="http://schemas.openxmlformats.org/officeDocument/2006/relationships/hyperlink" Target="https://podminky.urs.cz/item/CS_URS_2024_01/998725101" TargetMode="External" /><Relationship Id="rId121" Type="http://schemas.openxmlformats.org/officeDocument/2006/relationships/hyperlink" Target="https://podminky.urs.cz/item/CS_URS_2024_01/726111031" TargetMode="External" /><Relationship Id="rId122" Type="http://schemas.openxmlformats.org/officeDocument/2006/relationships/hyperlink" Target="https://podminky.urs.cz/item/CS_URS_2024_01/726131043" TargetMode="External" /><Relationship Id="rId123" Type="http://schemas.openxmlformats.org/officeDocument/2006/relationships/hyperlink" Target="https://podminky.urs.cz/item/CS_URS_2024_01/726191001" TargetMode="External" /><Relationship Id="rId124" Type="http://schemas.openxmlformats.org/officeDocument/2006/relationships/hyperlink" Target="https://podminky.urs.cz/item/CS_URS_2024_01/726191002" TargetMode="External" /><Relationship Id="rId125" Type="http://schemas.openxmlformats.org/officeDocument/2006/relationships/hyperlink" Target="https://podminky.urs.cz/item/CS_URS_2024_01/998726111" TargetMode="External" /><Relationship Id="rId126" Type="http://schemas.openxmlformats.org/officeDocument/2006/relationships/hyperlink" Target="https://podminky.urs.cz/item/CS_URS_2024_01/727222002" TargetMode="External" /><Relationship Id="rId127" Type="http://schemas.openxmlformats.org/officeDocument/2006/relationships/hyperlink" Target="https://podminky.urs.cz/item/CS_URS_2024_01/727222003" TargetMode="External" /><Relationship Id="rId128" Type="http://schemas.openxmlformats.org/officeDocument/2006/relationships/hyperlink" Target="https://podminky.urs.cz/item/CS_URS_2024_01/727222005" TargetMode="External" /><Relationship Id="rId129" Type="http://schemas.openxmlformats.org/officeDocument/2006/relationships/hyperlink" Target="https://podminky.urs.cz/item/CS_URS_2024_01/727222007" TargetMode="External" /><Relationship Id="rId130"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4_01/612135101" TargetMode="External" /><Relationship Id="rId2" Type="http://schemas.openxmlformats.org/officeDocument/2006/relationships/hyperlink" Target="https://podminky.urs.cz/item/CS_URS_2024_01/974032153" TargetMode="External" /><Relationship Id="rId3" Type="http://schemas.openxmlformats.org/officeDocument/2006/relationships/hyperlink" Target="https://podminky.urs.cz/item/CS_URS_2024_01/974032154" TargetMode="External" /><Relationship Id="rId4" Type="http://schemas.openxmlformats.org/officeDocument/2006/relationships/hyperlink" Target="https://podminky.urs.cz/item/CS_URS_2024_01/974032164" TargetMode="External" /><Relationship Id="rId5" Type="http://schemas.openxmlformats.org/officeDocument/2006/relationships/hyperlink" Target="https://podminky.urs.cz/item/CS_URS_2024_01/997013501" TargetMode="External" /><Relationship Id="rId6" Type="http://schemas.openxmlformats.org/officeDocument/2006/relationships/hyperlink" Target="https://podminky.urs.cz/item/CS_URS_2024_01/997013509" TargetMode="External" /><Relationship Id="rId7" Type="http://schemas.openxmlformats.org/officeDocument/2006/relationships/hyperlink" Target="https://podminky.urs.cz/item/CS_URS_2024_01/997013869" TargetMode="External" /><Relationship Id="rId8" Type="http://schemas.openxmlformats.org/officeDocument/2006/relationships/hyperlink" Target="https://podminky.urs.cz/item/CS_URS_2024_01/721174041" TargetMode="External" /><Relationship Id="rId9" Type="http://schemas.openxmlformats.org/officeDocument/2006/relationships/hyperlink" Target="https://podminky.urs.cz/item/CS_URS_2024_01/721174042" TargetMode="External" /><Relationship Id="rId10" Type="http://schemas.openxmlformats.org/officeDocument/2006/relationships/hyperlink" Target="https://podminky.urs.cz/item/CS_URS_2024_01/721174043" TargetMode="External" /><Relationship Id="rId11" Type="http://schemas.openxmlformats.org/officeDocument/2006/relationships/hyperlink" Target="https://podminky.urs.cz/item/CS_URS_2024_01/721174044" TargetMode="External" /><Relationship Id="rId12" Type="http://schemas.openxmlformats.org/officeDocument/2006/relationships/hyperlink" Target="https://podminky.urs.cz/item/CS_URS_2024_01/721174045" TargetMode="External" /><Relationship Id="rId13" Type="http://schemas.openxmlformats.org/officeDocument/2006/relationships/hyperlink" Target="https://podminky.urs.cz/item/CS_URS_2024_01/721175212" TargetMode="External" /><Relationship Id="rId14" Type="http://schemas.openxmlformats.org/officeDocument/2006/relationships/hyperlink" Target="https://podminky.urs.cz/item/CS_URS_2024_01/721194103" TargetMode="External" /><Relationship Id="rId15" Type="http://schemas.openxmlformats.org/officeDocument/2006/relationships/hyperlink" Target="https://podminky.urs.cz/item/CS_URS_2024_01/721194104" TargetMode="External" /><Relationship Id="rId16" Type="http://schemas.openxmlformats.org/officeDocument/2006/relationships/hyperlink" Target="https://podminky.urs.cz/item/CS_URS_2024_01/721194105" TargetMode="External" /><Relationship Id="rId17" Type="http://schemas.openxmlformats.org/officeDocument/2006/relationships/hyperlink" Target="https://podminky.urs.cz/item/CS_URS_2024_01/721194109" TargetMode="External" /><Relationship Id="rId18" Type="http://schemas.openxmlformats.org/officeDocument/2006/relationships/hyperlink" Target="https://podminky.urs.cz/item/CS_URS_2024_01/721226511" TargetMode="External" /><Relationship Id="rId19" Type="http://schemas.openxmlformats.org/officeDocument/2006/relationships/hyperlink" Target="https://podminky.urs.cz/item/CS_URS_2024_01/721239114" TargetMode="External" /><Relationship Id="rId20" Type="http://schemas.openxmlformats.org/officeDocument/2006/relationships/hyperlink" Target="https://podminky.urs.cz/item/CS_URS_2024_01/721273153" TargetMode="External" /><Relationship Id="rId21" Type="http://schemas.openxmlformats.org/officeDocument/2006/relationships/hyperlink" Target="https://podminky.urs.cz/item/CS_URS_2024_01/721274121" TargetMode="External" /><Relationship Id="rId22" Type="http://schemas.openxmlformats.org/officeDocument/2006/relationships/hyperlink" Target="https://podminky.urs.cz/item/CS_URS_2024_01/721274123" TargetMode="External" /><Relationship Id="rId23" Type="http://schemas.openxmlformats.org/officeDocument/2006/relationships/hyperlink" Target="https://podminky.urs.cz/item/CS_URS_2024_01/721290111" TargetMode="External" /><Relationship Id="rId24" Type="http://schemas.openxmlformats.org/officeDocument/2006/relationships/hyperlink" Target="https://podminky.urs.cz/item/CS_URS_2024_01/998721101" TargetMode="External" /><Relationship Id="rId25" Type="http://schemas.openxmlformats.org/officeDocument/2006/relationships/hyperlink" Target="https://podminky.urs.cz/item/CS_URS_2024_01/722130233" TargetMode="External" /><Relationship Id="rId26" Type="http://schemas.openxmlformats.org/officeDocument/2006/relationships/hyperlink" Target="https://podminky.urs.cz/item/CS_URS_2024_01/722175002" TargetMode="External" /><Relationship Id="rId27" Type="http://schemas.openxmlformats.org/officeDocument/2006/relationships/hyperlink" Target="https://podminky.urs.cz/item/CS_URS_2024_01/722175003" TargetMode="External" /><Relationship Id="rId28" Type="http://schemas.openxmlformats.org/officeDocument/2006/relationships/hyperlink" Target="https://podminky.urs.cz/item/CS_URS_2024_01/722181231" TargetMode="External" /><Relationship Id="rId29" Type="http://schemas.openxmlformats.org/officeDocument/2006/relationships/hyperlink" Target="https://podminky.urs.cz/item/CS_URS_2024_01/722181245" TargetMode="External" /><Relationship Id="rId30" Type="http://schemas.openxmlformats.org/officeDocument/2006/relationships/hyperlink" Target="https://podminky.urs.cz/item/CS_URS_2024_01/722190401" TargetMode="External" /><Relationship Id="rId31" Type="http://schemas.openxmlformats.org/officeDocument/2006/relationships/hyperlink" Target="https://podminky.urs.cz/item/CS_URS_2024_01/722220111" TargetMode="External" /><Relationship Id="rId32" Type="http://schemas.openxmlformats.org/officeDocument/2006/relationships/hyperlink" Target="https://podminky.urs.cz/item/CS_URS_2024_01/722250133" TargetMode="External" /><Relationship Id="rId33" Type="http://schemas.openxmlformats.org/officeDocument/2006/relationships/hyperlink" Target="https://podminky.urs.cz/item/CS_URS_2024_01/722290226" TargetMode="External" /><Relationship Id="rId34" Type="http://schemas.openxmlformats.org/officeDocument/2006/relationships/hyperlink" Target="https://podminky.urs.cz/item/CS_URS_2024_01/722290234" TargetMode="External" /><Relationship Id="rId35" Type="http://schemas.openxmlformats.org/officeDocument/2006/relationships/hyperlink" Target="https://podminky.urs.cz/item/CS_URS_2024_01/998722101" TargetMode="External" /><Relationship Id="rId36" Type="http://schemas.openxmlformats.org/officeDocument/2006/relationships/hyperlink" Target="https://podminky.urs.cz/item/CS_URS_2024_01/725112022" TargetMode="External" /><Relationship Id="rId37" Type="http://schemas.openxmlformats.org/officeDocument/2006/relationships/hyperlink" Target="https://podminky.urs.cz/item/CS_URS_2024_01/725211616" TargetMode="External" /><Relationship Id="rId38" Type="http://schemas.openxmlformats.org/officeDocument/2006/relationships/hyperlink" Target="https://podminky.urs.cz/item/CS_URS_2024_01/725291652" TargetMode="External" /><Relationship Id="rId39" Type="http://schemas.openxmlformats.org/officeDocument/2006/relationships/hyperlink" Target="https://podminky.urs.cz/item/CS_URS_2024_01/725291653" TargetMode="External" /><Relationship Id="rId40" Type="http://schemas.openxmlformats.org/officeDocument/2006/relationships/hyperlink" Target="https://podminky.urs.cz/item/CS_URS_2024_01/725291654" TargetMode="External" /><Relationship Id="rId41" Type="http://schemas.openxmlformats.org/officeDocument/2006/relationships/hyperlink" Target="https://podminky.urs.cz/item/CS_URS_2024_01/725291664" TargetMode="External" /><Relationship Id="rId42" Type="http://schemas.openxmlformats.org/officeDocument/2006/relationships/hyperlink" Target="https://podminky.urs.cz/item/CS_URS_2024_01/725291666" TargetMode="External" /><Relationship Id="rId43" Type="http://schemas.openxmlformats.org/officeDocument/2006/relationships/hyperlink" Target="https://podminky.urs.cz/item/CS_URS_2024_01/725311121" TargetMode="External" /><Relationship Id="rId44" Type="http://schemas.openxmlformats.org/officeDocument/2006/relationships/hyperlink" Target="https://podminky.urs.cz/item/CS_URS_2024_01/725339111" TargetMode="External" /><Relationship Id="rId45" Type="http://schemas.openxmlformats.org/officeDocument/2006/relationships/hyperlink" Target="https://podminky.urs.cz/item/CS_URS_2024_01/725813111" TargetMode="External" /><Relationship Id="rId46" Type="http://schemas.openxmlformats.org/officeDocument/2006/relationships/hyperlink" Target="https://podminky.urs.cz/item/CS_URS_2024_01/725813112" TargetMode="External" /><Relationship Id="rId47" Type="http://schemas.openxmlformats.org/officeDocument/2006/relationships/hyperlink" Target="https://podminky.urs.cz/item/CS_URS_2024_01/725821312" TargetMode="External" /><Relationship Id="rId48" Type="http://schemas.openxmlformats.org/officeDocument/2006/relationships/hyperlink" Target="https://podminky.urs.cz/item/CS_URS_2024_01/725821325" TargetMode="External" /><Relationship Id="rId49" Type="http://schemas.openxmlformats.org/officeDocument/2006/relationships/hyperlink" Target="https://podminky.urs.cz/item/CS_URS_2024_01/725822611" TargetMode="External" /><Relationship Id="rId50" Type="http://schemas.openxmlformats.org/officeDocument/2006/relationships/hyperlink" Target="https://podminky.urs.cz/item/CS_URS_2024_01/725851305" TargetMode="External" /><Relationship Id="rId51" Type="http://schemas.openxmlformats.org/officeDocument/2006/relationships/hyperlink" Target="https://podminky.urs.cz/item/CS_URS_2024_01/725851325" TargetMode="External" /><Relationship Id="rId52" Type="http://schemas.openxmlformats.org/officeDocument/2006/relationships/hyperlink" Target="https://podminky.urs.cz/item/CS_URS_2024_01/725861102" TargetMode="External" /><Relationship Id="rId53" Type="http://schemas.openxmlformats.org/officeDocument/2006/relationships/hyperlink" Target="https://podminky.urs.cz/item/CS_URS_2024_01/725862103" TargetMode="External" /><Relationship Id="rId54" Type="http://schemas.openxmlformats.org/officeDocument/2006/relationships/hyperlink" Target="https://podminky.urs.cz/item/CS_URS_2024_01/725980123" TargetMode="External" /><Relationship Id="rId55" Type="http://schemas.openxmlformats.org/officeDocument/2006/relationships/hyperlink" Target="https://podminky.urs.cz/item/CS_URS_2024_01/998725101" TargetMode="External" /><Relationship Id="rId56" Type="http://schemas.openxmlformats.org/officeDocument/2006/relationships/hyperlink" Target="https://podminky.urs.cz/item/CS_URS_2024_01/726111031" TargetMode="External" /><Relationship Id="rId57" Type="http://schemas.openxmlformats.org/officeDocument/2006/relationships/hyperlink" Target="https://podminky.urs.cz/item/CS_URS_2024_01/726191001" TargetMode="External" /><Relationship Id="rId58" Type="http://schemas.openxmlformats.org/officeDocument/2006/relationships/hyperlink" Target="https://podminky.urs.cz/item/CS_URS_2024_01/726191002" TargetMode="External" /><Relationship Id="rId59" Type="http://schemas.openxmlformats.org/officeDocument/2006/relationships/hyperlink" Target="https://podminky.urs.cz/item/CS_URS_2024_01/998726111" TargetMode="External" /><Relationship Id="rId60"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80"/>
  <sheetViews>
    <sheetView showGridLines="0" workbookViewId="0" topLeftCell="A7"/>
  </sheetViews>
  <sheetFormatPr defaultColWidth="9.140625" defaultRowHeight="12"/>
  <cols>
    <col min="1" max="1" width="8.421875" style="0" customWidth="1"/>
    <col min="2" max="2" width="1.57421875" style="0" customWidth="1"/>
    <col min="3" max="3" width="4.140625" style="0" customWidth="1"/>
    <col min="4" max="33" width="2.57421875" style="0" customWidth="1"/>
    <col min="34" max="34" width="3.421875" style="0" customWidth="1"/>
    <col min="35" max="35" width="31.57421875" style="0" customWidth="1"/>
    <col min="36" max="37" width="2.421875" style="0" customWidth="1"/>
    <col min="38" max="38" width="8.421875" style="0" customWidth="1"/>
    <col min="39" max="39" width="3.421875" style="0" customWidth="1"/>
    <col min="40" max="40" width="13.421875" style="0" customWidth="1"/>
    <col min="41" max="41" width="7.421875" style="0" customWidth="1"/>
    <col min="42" max="42" width="4.140625" style="0" customWidth="1"/>
    <col min="43" max="43" width="15.57421875" style="0" customWidth="1"/>
    <col min="44" max="44" width="13.57421875" style="0" customWidth="1"/>
    <col min="45" max="47" width="25.7109375" style="0" hidden="1" customWidth="1"/>
    <col min="48" max="49" width="21.57421875" style="0" hidden="1" customWidth="1"/>
    <col min="50" max="51" width="25.00390625" style="0" hidden="1" customWidth="1"/>
    <col min="52" max="52" width="21.57421875" style="0" hidden="1" customWidth="1"/>
    <col min="53" max="53" width="19.140625" style="0" hidden="1" customWidth="1"/>
    <col min="54" max="54" width="25.00390625" style="0" hidden="1" customWidth="1"/>
    <col min="55" max="55" width="21.57421875" style="0" hidden="1" customWidth="1"/>
    <col min="56" max="56" width="19.140625" style="0" hidden="1" customWidth="1"/>
    <col min="57" max="57" width="66.421875" style="0" customWidth="1"/>
    <col min="71" max="91" width="9.421875" style="0" hidden="1" customWidth="1"/>
  </cols>
  <sheetData>
    <row r="1" spans="1:74" ht="12">
      <c r="A1" s="16" t="s">
        <v>0</v>
      </c>
      <c r="AZ1" s="16" t="s">
        <v>1</v>
      </c>
      <c r="BA1" s="16" t="s">
        <v>2</v>
      </c>
      <c r="BB1" s="16" t="s">
        <v>3</v>
      </c>
      <c r="BT1" s="16" t="s">
        <v>4</v>
      </c>
      <c r="BU1" s="16" t="s">
        <v>4</v>
      </c>
      <c r="BV1" s="16" t="s">
        <v>5</v>
      </c>
    </row>
    <row r="2" spans="44:72" ht="37.05" customHeight="1">
      <c r="AR2" s="236"/>
      <c r="AS2" s="236"/>
      <c r="AT2" s="236"/>
      <c r="AU2" s="236"/>
      <c r="AV2" s="236"/>
      <c r="AW2" s="236"/>
      <c r="AX2" s="236"/>
      <c r="AY2" s="236"/>
      <c r="AZ2" s="236"/>
      <c r="BA2" s="236"/>
      <c r="BB2" s="236"/>
      <c r="BC2" s="236"/>
      <c r="BD2" s="236"/>
      <c r="BE2" s="236"/>
      <c r="BS2" s="17" t="s">
        <v>6</v>
      </c>
      <c r="BT2" s="17" t="s">
        <v>7</v>
      </c>
    </row>
    <row r="3" spans="2:72" ht="7"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5" customHeight="1">
      <c r="B4" s="20"/>
      <c r="D4" s="21" t="s">
        <v>9</v>
      </c>
      <c r="AR4" s="20"/>
      <c r="AS4" s="22" t="s">
        <v>10</v>
      </c>
      <c r="BE4" s="23" t="s">
        <v>11</v>
      </c>
      <c r="BS4" s="17" t="s">
        <v>12</v>
      </c>
    </row>
    <row r="5" spans="2:71" ht="12.05" customHeight="1">
      <c r="B5" s="20"/>
      <c r="D5" s="24" t="s">
        <v>13</v>
      </c>
      <c r="K5" s="240" t="s">
        <v>14</v>
      </c>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R5" s="20"/>
      <c r="BE5" s="237" t="s">
        <v>15</v>
      </c>
      <c r="BS5" s="17" t="s">
        <v>6</v>
      </c>
    </row>
    <row r="6" spans="2:71" ht="37.05" customHeight="1">
      <c r="B6" s="20"/>
      <c r="D6" s="26" t="s">
        <v>16</v>
      </c>
      <c r="K6" s="241" t="s">
        <v>17</v>
      </c>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R6" s="20"/>
      <c r="BE6" s="238"/>
      <c r="BS6" s="17" t="s">
        <v>6</v>
      </c>
    </row>
    <row r="7" spans="2:71" ht="12.05" customHeight="1">
      <c r="B7" s="20"/>
      <c r="D7" s="27" t="s">
        <v>18</v>
      </c>
      <c r="K7" s="25" t="s">
        <v>19</v>
      </c>
      <c r="AK7" s="27" t="s">
        <v>20</v>
      </c>
      <c r="AN7" s="25" t="s">
        <v>19</v>
      </c>
      <c r="AR7" s="20"/>
      <c r="BE7" s="238"/>
      <c r="BS7" s="17" t="s">
        <v>6</v>
      </c>
    </row>
    <row r="8" spans="2:71" ht="12.05" customHeight="1">
      <c r="B8" s="20"/>
      <c r="D8" s="27" t="s">
        <v>21</v>
      </c>
      <c r="K8" s="25" t="s">
        <v>22</v>
      </c>
      <c r="AK8" s="27" t="s">
        <v>23</v>
      </c>
      <c r="AN8" s="28" t="s">
        <v>24</v>
      </c>
      <c r="AR8" s="20"/>
      <c r="BE8" s="238"/>
      <c r="BS8" s="17" t="s">
        <v>6</v>
      </c>
    </row>
    <row r="9" spans="2:71" ht="14.4" customHeight="1">
      <c r="B9" s="20"/>
      <c r="AR9" s="20"/>
      <c r="BE9" s="238"/>
      <c r="BS9" s="17" t="s">
        <v>6</v>
      </c>
    </row>
    <row r="10" spans="2:71" ht="12.05" customHeight="1">
      <c r="B10" s="20"/>
      <c r="D10" s="27" t="s">
        <v>25</v>
      </c>
      <c r="AK10" s="27" t="s">
        <v>26</v>
      </c>
      <c r="AN10" s="25" t="s">
        <v>19</v>
      </c>
      <c r="AR10" s="20"/>
      <c r="BE10" s="238"/>
      <c r="BS10" s="17" t="s">
        <v>6</v>
      </c>
    </row>
    <row r="11" spans="2:71" ht="18.55" customHeight="1">
      <c r="B11" s="20"/>
      <c r="E11" s="25" t="s">
        <v>27</v>
      </c>
      <c r="AK11" s="27" t="s">
        <v>28</v>
      </c>
      <c r="AN11" s="25" t="s">
        <v>19</v>
      </c>
      <c r="AR11" s="20"/>
      <c r="BE11" s="238"/>
      <c r="BS11" s="17" t="s">
        <v>6</v>
      </c>
    </row>
    <row r="12" spans="2:71" ht="7" customHeight="1">
      <c r="B12" s="20"/>
      <c r="AR12" s="20"/>
      <c r="BE12" s="238"/>
      <c r="BS12" s="17" t="s">
        <v>6</v>
      </c>
    </row>
    <row r="13" spans="2:71" ht="12.05" customHeight="1">
      <c r="B13" s="20"/>
      <c r="D13" s="27" t="s">
        <v>29</v>
      </c>
      <c r="AK13" s="27" t="s">
        <v>26</v>
      </c>
      <c r="AN13" s="29" t="s">
        <v>30</v>
      </c>
      <c r="AR13" s="20"/>
      <c r="BE13" s="238"/>
      <c r="BS13" s="17" t="s">
        <v>6</v>
      </c>
    </row>
    <row r="14" spans="2:71" ht="12.45">
      <c r="B14" s="20"/>
      <c r="E14" s="242" t="s">
        <v>30</v>
      </c>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7" t="s">
        <v>28</v>
      </c>
      <c r="AN14" s="29" t="s">
        <v>30</v>
      </c>
      <c r="AR14" s="20"/>
      <c r="BE14" s="238"/>
      <c r="BS14" s="17" t="s">
        <v>6</v>
      </c>
    </row>
    <row r="15" spans="2:71" ht="7" customHeight="1">
      <c r="B15" s="20"/>
      <c r="AR15" s="20"/>
      <c r="BE15" s="238"/>
      <c r="BS15" s="17" t="s">
        <v>4</v>
      </c>
    </row>
    <row r="16" spans="2:71" ht="12.05" customHeight="1">
      <c r="B16" s="20"/>
      <c r="D16" s="27" t="s">
        <v>31</v>
      </c>
      <c r="AK16" s="27" t="s">
        <v>26</v>
      </c>
      <c r="AN16" s="25" t="s">
        <v>19</v>
      </c>
      <c r="AR16" s="20"/>
      <c r="BE16" s="238"/>
      <c r="BS16" s="17" t="s">
        <v>4</v>
      </c>
    </row>
    <row r="17" spans="2:71" ht="18.55" customHeight="1">
      <c r="B17" s="20"/>
      <c r="E17" s="25" t="s">
        <v>32</v>
      </c>
      <c r="AK17" s="27" t="s">
        <v>28</v>
      </c>
      <c r="AN17" s="25" t="s">
        <v>19</v>
      </c>
      <c r="AR17" s="20"/>
      <c r="BE17" s="238"/>
      <c r="BS17" s="17" t="s">
        <v>33</v>
      </c>
    </row>
    <row r="18" spans="2:71" ht="7" customHeight="1">
      <c r="B18" s="20"/>
      <c r="AR18" s="20"/>
      <c r="BE18" s="238"/>
      <c r="BS18" s="17" t="s">
        <v>6</v>
      </c>
    </row>
    <row r="19" spans="2:71" ht="12.05" customHeight="1">
      <c r="B19" s="20"/>
      <c r="D19" s="27" t="s">
        <v>34</v>
      </c>
      <c r="AK19" s="27" t="s">
        <v>26</v>
      </c>
      <c r="AN19" s="25" t="s">
        <v>19</v>
      </c>
      <c r="AR19" s="20"/>
      <c r="BE19" s="238"/>
      <c r="BS19" s="17" t="s">
        <v>6</v>
      </c>
    </row>
    <row r="20" spans="2:71" ht="18.55" customHeight="1">
      <c r="B20" s="20"/>
      <c r="E20" s="25" t="s">
        <v>35</v>
      </c>
      <c r="AK20" s="27" t="s">
        <v>28</v>
      </c>
      <c r="AN20" s="25" t="s">
        <v>19</v>
      </c>
      <c r="AR20" s="20"/>
      <c r="BE20" s="238"/>
      <c r="BS20" s="17" t="s">
        <v>4</v>
      </c>
    </row>
    <row r="21" spans="2:57" ht="7" customHeight="1">
      <c r="B21" s="20"/>
      <c r="AR21" s="20"/>
      <c r="BE21" s="238"/>
    </row>
    <row r="22" spans="2:57" ht="12.05" customHeight="1">
      <c r="B22" s="20"/>
      <c r="D22" s="27" t="s">
        <v>36</v>
      </c>
      <c r="AR22" s="20"/>
      <c r="BE22" s="238"/>
    </row>
    <row r="23" spans="2:57" ht="408.05" customHeight="1">
      <c r="B23" s="20"/>
      <c r="E23" s="244" t="s">
        <v>37</v>
      </c>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R23" s="20"/>
      <c r="BE23" s="238"/>
    </row>
    <row r="24" spans="2:57" ht="7" customHeight="1">
      <c r="B24" s="20"/>
      <c r="AR24" s="20"/>
      <c r="BE24" s="238"/>
    </row>
    <row r="25" spans="2:57" ht="7"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38"/>
    </row>
    <row r="26" spans="2:57" s="1" customFormat="1" ht="25.9" customHeight="1">
      <c r="B26" s="32"/>
      <c r="D26" s="33" t="s">
        <v>38</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46">
        <f>ROUND(AG54,2)</f>
        <v>0</v>
      </c>
      <c r="AL26" s="247"/>
      <c r="AM26" s="247"/>
      <c r="AN26" s="247"/>
      <c r="AO26" s="247"/>
      <c r="AR26" s="32"/>
      <c r="BE26" s="238"/>
    </row>
    <row r="27" spans="2:57" s="1" customFormat="1" ht="7" customHeight="1">
      <c r="B27" s="32"/>
      <c r="AR27" s="32"/>
      <c r="BE27" s="238"/>
    </row>
    <row r="28" spans="2:57" s="1" customFormat="1" ht="12.45">
      <c r="B28" s="32"/>
      <c r="L28" s="248" t="s">
        <v>39</v>
      </c>
      <c r="M28" s="248"/>
      <c r="N28" s="248"/>
      <c r="O28" s="248"/>
      <c r="P28" s="248"/>
      <c r="W28" s="248" t="s">
        <v>40</v>
      </c>
      <c r="X28" s="248"/>
      <c r="Y28" s="248"/>
      <c r="Z28" s="248"/>
      <c r="AA28" s="248"/>
      <c r="AB28" s="248"/>
      <c r="AC28" s="248"/>
      <c r="AD28" s="248"/>
      <c r="AE28" s="248"/>
      <c r="AK28" s="248" t="s">
        <v>41</v>
      </c>
      <c r="AL28" s="248"/>
      <c r="AM28" s="248"/>
      <c r="AN28" s="248"/>
      <c r="AO28" s="248"/>
      <c r="AR28" s="32"/>
      <c r="BE28" s="238"/>
    </row>
    <row r="29" spans="2:57" s="2" customFormat="1" ht="14.4" customHeight="1">
      <c r="B29" s="36"/>
      <c r="D29" s="27" t="s">
        <v>42</v>
      </c>
      <c r="F29" s="27" t="s">
        <v>43</v>
      </c>
      <c r="L29" s="225">
        <v>0.21</v>
      </c>
      <c r="M29" s="226"/>
      <c r="N29" s="226"/>
      <c r="O29" s="226"/>
      <c r="P29" s="226"/>
      <c r="W29" s="227">
        <f>ROUND(AZ54,2)</f>
        <v>0</v>
      </c>
      <c r="X29" s="226"/>
      <c r="Y29" s="226"/>
      <c r="Z29" s="226"/>
      <c r="AA29" s="226"/>
      <c r="AB29" s="226"/>
      <c r="AC29" s="226"/>
      <c r="AD29" s="226"/>
      <c r="AE29" s="226"/>
      <c r="AK29" s="227">
        <f>ROUND(AV54,2)</f>
        <v>0</v>
      </c>
      <c r="AL29" s="226"/>
      <c r="AM29" s="226"/>
      <c r="AN29" s="226"/>
      <c r="AO29" s="226"/>
      <c r="AR29" s="36"/>
      <c r="BE29" s="239"/>
    </row>
    <row r="30" spans="2:57" s="2" customFormat="1" ht="14.4" customHeight="1">
      <c r="B30" s="36"/>
      <c r="F30" s="27" t="s">
        <v>44</v>
      </c>
      <c r="L30" s="225">
        <v>0.15</v>
      </c>
      <c r="M30" s="226"/>
      <c r="N30" s="226"/>
      <c r="O30" s="226"/>
      <c r="P30" s="226"/>
      <c r="W30" s="227">
        <f>ROUND(BA54,2)</f>
        <v>0</v>
      </c>
      <c r="X30" s="226"/>
      <c r="Y30" s="226"/>
      <c r="Z30" s="226"/>
      <c r="AA30" s="226"/>
      <c r="AB30" s="226"/>
      <c r="AC30" s="226"/>
      <c r="AD30" s="226"/>
      <c r="AE30" s="226"/>
      <c r="AK30" s="227">
        <f>ROUND(AW54,2)</f>
        <v>0</v>
      </c>
      <c r="AL30" s="226"/>
      <c r="AM30" s="226"/>
      <c r="AN30" s="226"/>
      <c r="AO30" s="226"/>
      <c r="AR30" s="36"/>
      <c r="BE30" s="239"/>
    </row>
    <row r="31" spans="2:57" s="2" customFormat="1" ht="14.4" customHeight="1" hidden="1">
      <c r="B31" s="36"/>
      <c r="F31" s="27" t="s">
        <v>45</v>
      </c>
      <c r="L31" s="225">
        <v>0.21</v>
      </c>
      <c r="M31" s="226"/>
      <c r="N31" s="226"/>
      <c r="O31" s="226"/>
      <c r="P31" s="226"/>
      <c r="W31" s="227">
        <f>ROUND(BB54,2)</f>
        <v>0</v>
      </c>
      <c r="X31" s="226"/>
      <c r="Y31" s="226"/>
      <c r="Z31" s="226"/>
      <c r="AA31" s="226"/>
      <c r="AB31" s="226"/>
      <c r="AC31" s="226"/>
      <c r="AD31" s="226"/>
      <c r="AE31" s="226"/>
      <c r="AK31" s="227">
        <v>0</v>
      </c>
      <c r="AL31" s="226"/>
      <c r="AM31" s="226"/>
      <c r="AN31" s="226"/>
      <c r="AO31" s="226"/>
      <c r="AR31" s="36"/>
      <c r="BE31" s="239"/>
    </row>
    <row r="32" spans="2:57" s="2" customFormat="1" ht="14.4" customHeight="1" hidden="1">
      <c r="B32" s="36"/>
      <c r="F32" s="27" t="s">
        <v>46</v>
      </c>
      <c r="L32" s="225">
        <v>0.15</v>
      </c>
      <c r="M32" s="226"/>
      <c r="N32" s="226"/>
      <c r="O32" s="226"/>
      <c r="P32" s="226"/>
      <c r="W32" s="227">
        <f>ROUND(BC54,2)</f>
        <v>0</v>
      </c>
      <c r="X32" s="226"/>
      <c r="Y32" s="226"/>
      <c r="Z32" s="226"/>
      <c r="AA32" s="226"/>
      <c r="AB32" s="226"/>
      <c r="AC32" s="226"/>
      <c r="AD32" s="226"/>
      <c r="AE32" s="226"/>
      <c r="AK32" s="227">
        <v>0</v>
      </c>
      <c r="AL32" s="226"/>
      <c r="AM32" s="226"/>
      <c r="AN32" s="226"/>
      <c r="AO32" s="226"/>
      <c r="AR32" s="36"/>
      <c r="BE32" s="239"/>
    </row>
    <row r="33" spans="2:44" s="2" customFormat="1" ht="14.4" customHeight="1" hidden="1">
      <c r="B33" s="36"/>
      <c r="F33" s="27" t="s">
        <v>47</v>
      </c>
      <c r="L33" s="225">
        <v>0</v>
      </c>
      <c r="M33" s="226"/>
      <c r="N33" s="226"/>
      <c r="O33" s="226"/>
      <c r="P33" s="226"/>
      <c r="W33" s="227">
        <f>ROUND(BD54,2)</f>
        <v>0</v>
      </c>
      <c r="X33" s="226"/>
      <c r="Y33" s="226"/>
      <c r="Z33" s="226"/>
      <c r="AA33" s="226"/>
      <c r="AB33" s="226"/>
      <c r="AC33" s="226"/>
      <c r="AD33" s="226"/>
      <c r="AE33" s="226"/>
      <c r="AK33" s="227">
        <v>0</v>
      </c>
      <c r="AL33" s="226"/>
      <c r="AM33" s="226"/>
      <c r="AN33" s="226"/>
      <c r="AO33" s="226"/>
      <c r="AR33" s="36"/>
    </row>
    <row r="34" spans="2:44" s="1" customFormat="1" ht="7" customHeight="1">
      <c r="B34" s="32"/>
      <c r="AR34" s="32"/>
    </row>
    <row r="35" spans="2:44" s="1" customFormat="1" ht="25.9" customHeight="1">
      <c r="B35" s="32"/>
      <c r="C35" s="37"/>
      <c r="D35" s="38" t="s">
        <v>48</v>
      </c>
      <c r="E35" s="39"/>
      <c r="F35" s="39"/>
      <c r="G35" s="39"/>
      <c r="H35" s="39"/>
      <c r="I35" s="39"/>
      <c r="J35" s="39"/>
      <c r="K35" s="39"/>
      <c r="L35" s="39"/>
      <c r="M35" s="39"/>
      <c r="N35" s="39"/>
      <c r="O35" s="39"/>
      <c r="P35" s="39"/>
      <c r="Q35" s="39"/>
      <c r="R35" s="39"/>
      <c r="S35" s="39"/>
      <c r="T35" s="40" t="s">
        <v>49</v>
      </c>
      <c r="U35" s="39"/>
      <c r="V35" s="39"/>
      <c r="W35" s="39"/>
      <c r="X35" s="235" t="s">
        <v>50</v>
      </c>
      <c r="Y35" s="233"/>
      <c r="Z35" s="233"/>
      <c r="AA35" s="233"/>
      <c r="AB35" s="233"/>
      <c r="AC35" s="39"/>
      <c r="AD35" s="39"/>
      <c r="AE35" s="39"/>
      <c r="AF35" s="39"/>
      <c r="AG35" s="39"/>
      <c r="AH35" s="39"/>
      <c r="AI35" s="39"/>
      <c r="AJ35" s="39"/>
      <c r="AK35" s="232">
        <f>SUM(AK26:AK33)</f>
        <v>0</v>
      </c>
      <c r="AL35" s="233"/>
      <c r="AM35" s="233"/>
      <c r="AN35" s="233"/>
      <c r="AO35" s="234"/>
      <c r="AP35" s="37"/>
      <c r="AQ35" s="37"/>
      <c r="AR35" s="32"/>
    </row>
    <row r="36" spans="2:44" s="1" customFormat="1" ht="7" customHeight="1">
      <c r="B36" s="32"/>
      <c r="AR36" s="32"/>
    </row>
    <row r="37" spans="2:44" s="1" customFormat="1" ht="7"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row>
    <row r="41" spans="2:44" s="1" customFormat="1" ht="7" customHeight="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row>
    <row r="42" spans="2:44" s="1" customFormat="1" ht="25" customHeight="1">
      <c r="B42" s="32"/>
      <c r="C42" s="21" t="s">
        <v>51</v>
      </c>
      <c r="AR42" s="32"/>
    </row>
    <row r="43" spans="2:44" s="1" customFormat="1" ht="7" customHeight="1">
      <c r="B43" s="32"/>
      <c r="AR43" s="32"/>
    </row>
    <row r="44" spans="2:44" s="3" customFormat="1" ht="12.05" customHeight="1">
      <c r="B44" s="45"/>
      <c r="C44" s="27" t="s">
        <v>13</v>
      </c>
      <c r="L44" s="3" t="str">
        <f>K5</f>
        <v>o252-provKomplUp1</v>
      </c>
      <c r="AR44" s="45"/>
    </row>
    <row r="45" spans="2:44" s="4" customFormat="1" ht="37.05" customHeight="1">
      <c r="B45" s="46"/>
      <c r="C45" s="47" t="s">
        <v>16</v>
      </c>
      <c r="L45" s="207" t="str">
        <f>K6</f>
        <v>Stavební úpravy, přístavba a nástavba č.p.1994, ul.Dobenínská, Náchod</v>
      </c>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R45" s="46"/>
    </row>
    <row r="46" spans="2:44" s="1" customFormat="1" ht="7" customHeight="1">
      <c r="B46" s="32"/>
      <c r="AR46" s="32"/>
    </row>
    <row r="47" spans="2:44" s="1" customFormat="1" ht="12.05" customHeight="1">
      <c r="B47" s="32"/>
      <c r="C47" s="27" t="s">
        <v>21</v>
      </c>
      <c r="L47" s="48" t="str">
        <f>IF(K8="","",K8)</f>
        <v>Náchod</v>
      </c>
      <c r="AI47" s="27" t="s">
        <v>23</v>
      </c>
      <c r="AM47" s="228" t="str">
        <f>IF(AN8="","",AN8)</f>
        <v>12. 4. 2024</v>
      </c>
      <c r="AN47" s="228"/>
      <c r="AR47" s="32"/>
    </row>
    <row r="48" spans="2:44" s="1" customFormat="1" ht="7" customHeight="1">
      <c r="B48" s="32"/>
      <c r="AR48" s="32"/>
    </row>
    <row r="49" spans="2:56" s="1" customFormat="1" ht="15.15" customHeight="1">
      <c r="B49" s="32"/>
      <c r="C49" s="27" t="s">
        <v>25</v>
      </c>
      <c r="L49" s="3" t="str">
        <f>IF(E11="","",E11)</f>
        <v>Oblastní charita Náchod, Mlýnská 189, Náchod</v>
      </c>
      <c r="AI49" s="27" t="s">
        <v>31</v>
      </c>
      <c r="AM49" s="217" t="str">
        <f>IF(E17="","",E17)</f>
        <v>Libor Klubal DiS., Náchod</v>
      </c>
      <c r="AN49" s="218"/>
      <c r="AO49" s="218"/>
      <c r="AP49" s="218"/>
      <c r="AR49" s="32"/>
      <c r="AS49" s="213" t="s">
        <v>52</v>
      </c>
      <c r="AT49" s="214"/>
      <c r="AU49" s="50"/>
      <c r="AV49" s="50"/>
      <c r="AW49" s="50"/>
      <c r="AX49" s="50"/>
      <c r="AY49" s="50"/>
      <c r="AZ49" s="50"/>
      <c r="BA49" s="50"/>
      <c r="BB49" s="50"/>
      <c r="BC49" s="50"/>
      <c r="BD49" s="51"/>
    </row>
    <row r="50" spans="2:56" s="1" customFormat="1" ht="15.15" customHeight="1">
      <c r="B50" s="32"/>
      <c r="C50" s="27" t="s">
        <v>29</v>
      </c>
      <c r="L50" s="3" t="str">
        <f>IF(E14="Vyplň údaj","",E14)</f>
        <v/>
      </c>
      <c r="AI50" s="27" t="s">
        <v>34</v>
      </c>
      <c r="AM50" s="217" t="str">
        <f>IF(E20="","",E20)</f>
        <v>Arnošt Gerhart</v>
      </c>
      <c r="AN50" s="218"/>
      <c r="AO50" s="218"/>
      <c r="AP50" s="218"/>
      <c r="AR50" s="32"/>
      <c r="AS50" s="215"/>
      <c r="AT50" s="216"/>
      <c r="BD50" s="53"/>
    </row>
    <row r="51" spans="2:56" s="1" customFormat="1" ht="10.75" customHeight="1">
      <c r="B51" s="32"/>
      <c r="AR51" s="32"/>
      <c r="AS51" s="215"/>
      <c r="AT51" s="216"/>
      <c r="BD51" s="53"/>
    </row>
    <row r="52" spans="2:56" s="1" customFormat="1" ht="29.3" customHeight="1">
      <c r="B52" s="32"/>
      <c r="C52" s="209" t="s">
        <v>53</v>
      </c>
      <c r="D52" s="210"/>
      <c r="E52" s="210"/>
      <c r="F52" s="210"/>
      <c r="G52" s="210"/>
      <c r="H52" s="54"/>
      <c r="I52" s="211" t="s">
        <v>54</v>
      </c>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9" t="s">
        <v>55</v>
      </c>
      <c r="AH52" s="210"/>
      <c r="AI52" s="210"/>
      <c r="AJ52" s="210"/>
      <c r="AK52" s="210"/>
      <c r="AL52" s="210"/>
      <c r="AM52" s="210"/>
      <c r="AN52" s="211" t="s">
        <v>56</v>
      </c>
      <c r="AO52" s="210"/>
      <c r="AP52" s="210"/>
      <c r="AQ52" s="55" t="s">
        <v>57</v>
      </c>
      <c r="AR52" s="32"/>
      <c r="AS52" s="56" t="s">
        <v>58</v>
      </c>
      <c r="AT52" s="57" t="s">
        <v>59</v>
      </c>
      <c r="AU52" s="57" t="s">
        <v>60</v>
      </c>
      <c r="AV52" s="57" t="s">
        <v>61</v>
      </c>
      <c r="AW52" s="57" t="s">
        <v>62</v>
      </c>
      <c r="AX52" s="57" t="s">
        <v>63</v>
      </c>
      <c r="AY52" s="57" t="s">
        <v>64</v>
      </c>
      <c r="AZ52" s="57" t="s">
        <v>65</v>
      </c>
      <c r="BA52" s="57" t="s">
        <v>66</v>
      </c>
      <c r="BB52" s="57" t="s">
        <v>67</v>
      </c>
      <c r="BC52" s="57" t="s">
        <v>68</v>
      </c>
      <c r="BD52" s="58" t="s">
        <v>69</v>
      </c>
    </row>
    <row r="53" spans="2:56" s="1" customFormat="1" ht="10.75" customHeight="1">
      <c r="B53" s="32"/>
      <c r="AR53" s="32"/>
      <c r="AS53" s="59"/>
      <c r="AT53" s="50"/>
      <c r="AU53" s="50"/>
      <c r="AV53" s="50"/>
      <c r="AW53" s="50"/>
      <c r="AX53" s="50"/>
      <c r="AY53" s="50"/>
      <c r="AZ53" s="50"/>
      <c r="BA53" s="50"/>
      <c r="BB53" s="50"/>
      <c r="BC53" s="50"/>
      <c r="BD53" s="51"/>
    </row>
    <row r="54" spans="2:90" s="5" customFormat="1" ht="32.4" customHeight="1">
      <c r="B54" s="60"/>
      <c r="C54" s="61" t="s">
        <v>70</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223">
        <f>ROUND(AG55+AG56+SUM(AG75:AG78),2)</f>
        <v>0</v>
      </c>
      <c r="AH54" s="223"/>
      <c r="AI54" s="223"/>
      <c r="AJ54" s="223"/>
      <c r="AK54" s="223"/>
      <c r="AL54" s="223"/>
      <c r="AM54" s="223"/>
      <c r="AN54" s="224">
        <f aca="true" t="shared" si="0" ref="AN54:AN78">SUM(AG54,AT54)</f>
        <v>0</v>
      </c>
      <c r="AO54" s="224"/>
      <c r="AP54" s="224"/>
      <c r="AQ54" s="64" t="s">
        <v>19</v>
      </c>
      <c r="AR54" s="60"/>
      <c r="AS54" s="65">
        <f>ROUND(AS55+AS56+SUM(AS75:AS78),2)</f>
        <v>0</v>
      </c>
      <c r="AT54" s="66">
        <f aca="true" t="shared" si="1" ref="AT54:AT78">ROUND(SUM(AV54:AW54),2)</f>
        <v>0</v>
      </c>
      <c r="AU54" s="67">
        <f>ROUND(AU55+AU56+SUM(AU75:AU78),5)</f>
        <v>0</v>
      </c>
      <c r="AV54" s="66">
        <f>ROUND(AZ54*L29,2)</f>
        <v>0</v>
      </c>
      <c r="AW54" s="66">
        <f>ROUND(BA54*L30,2)</f>
        <v>0</v>
      </c>
      <c r="AX54" s="66">
        <f>ROUND(BB54*L29,2)</f>
        <v>0</v>
      </c>
      <c r="AY54" s="66">
        <f>ROUND(BC54*L30,2)</f>
        <v>0</v>
      </c>
      <c r="AZ54" s="66">
        <f>ROUND(AZ55+AZ56+SUM(AZ75:AZ78),2)</f>
        <v>0</v>
      </c>
      <c r="BA54" s="66">
        <f>ROUND(BA55+BA56+SUM(BA75:BA78),2)</f>
        <v>0</v>
      </c>
      <c r="BB54" s="66">
        <f>ROUND(BB55+BB56+SUM(BB75:BB78),2)</f>
        <v>0</v>
      </c>
      <c r="BC54" s="66">
        <f>ROUND(BC55+BC56+SUM(BC75:BC78),2)</f>
        <v>0</v>
      </c>
      <c r="BD54" s="68">
        <f>ROUND(BD55+BD56+SUM(BD75:BD78),2)</f>
        <v>0</v>
      </c>
      <c r="BS54" s="69" t="s">
        <v>71</v>
      </c>
      <c r="BT54" s="69" t="s">
        <v>72</v>
      </c>
      <c r="BU54" s="70" t="s">
        <v>73</v>
      </c>
      <c r="BV54" s="69" t="s">
        <v>74</v>
      </c>
      <c r="BW54" s="69" t="s">
        <v>5</v>
      </c>
      <c r="BX54" s="69" t="s">
        <v>75</v>
      </c>
      <c r="CL54" s="69" t="s">
        <v>19</v>
      </c>
    </row>
    <row r="55" spans="1:91" s="6" customFormat="1" ht="16.5" customHeight="1">
      <c r="A55" s="71" t="s">
        <v>76</v>
      </c>
      <c r="B55" s="72"/>
      <c r="C55" s="73"/>
      <c r="D55" s="212" t="s">
        <v>77</v>
      </c>
      <c r="E55" s="212"/>
      <c r="F55" s="212"/>
      <c r="G55" s="212"/>
      <c r="H55" s="212"/>
      <c r="I55" s="74"/>
      <c r="J55" s="212" t="s">
        <v>78</v>
      </c>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20">
        <f>'00 - SO 00  Demolice'!J30</f>
        <v>0</v>
      </c>
      <c r="AH55" s="221"/>
      <c r="AI55" s="221"/>
      <c r="AJ55" s="221"/>
      <c r="AK55" s="221"/>
      <c r="AL55" s="221"/>
      <c r="AM55" s="221"/>
      <c r="AN55" s="220">
        <f t="shared" si="0"/>
        <v>0</v>
      </c>
      <c r="AO55" s="221"/>
      <c r="AP55" s="221"/>
      <c r="AQ55" s="75" t="s">
        <v>79</v>
      </c>
      <c r="AR55" s="72"/>
      <c r="AS55" s="76">
        <v>0</v>
      </c>
      <c r="AT55" s="77">
        <f t="shared" si="1"/>
        <v>0</v>
      </c>
      <c r="AU55" s="78">
        <f>'00 - SO 00  Demolice'!P85</f>
        <v>0</v>
      </c>
      <c r="AV55" s="77">
        <f>'00 - SO 00  Demolice'!J33</f>
        <v>0</v>
      </c>
      <c r="AW55" s="77">
        <f>'00 - SO 00  Demolice'!J34</f>
        <v>0</v>
      </c>
      <c r="AX55" s="77">
        <f>'00 - SO 00  Demolice'!J35</f>
        <v>0</v>
      </c>
      <c r="AY55" s="77">
        <f>'00 - SO 00  Demolice'!J36</f>
        <v>0</v>
      </c>
      <c r="AZ55" s="77">
        <f>'00 - SO 00  Demolice'!F33</f>
        <v>0</v>
      </c>
      <c r="BA55" s="77">
        <f>'00 - SO 00  Demolice'!F34</f>
        <v>0</v>
      </c>
      <c r="BB55" s="77">
        <f>'00 - SO 00  Demolice'!F35</f>
        <v>0</v>
      </c>
      <c r="BC55" s="77">
        <f>'00 - SO 00  Demolice'!F36</f>
        <v>0</v>
      </c>
      <c r="BD55" s="79">
        <f>'00 - SO 00  Demolice'!F37</f>
        <v>0</v>
      </c>
      <c r="BT55" s="80" t="s">
        <v>80</v>
      </c>
      <c r="BV55" s="80" t="s">
        <v>74</v>
      </c>
      <c r="BW55" s="80" t="s">
        <v>81</v>
      </c>
      <c r="BX55" s="80" t="s">
        <v>5</v>
      </c>
      <c r="CL55" s="80" t="s">
        <v>19</v>
      </c>
      <c r="CM55" s="80" t="s">
        <v>82</v>
      </c>
    </row>
    <row r="56" spans="2:91" s="6" customFormat="1" ht="24.75" customHeight="1">
      <c r="B56" s="72"/>
      <c r="C56" s="73"/>
      <c r="D56" s="212" t="s">
        <v>83</v>
      </c>
      <c r="E56" s="212"/>
      <c r="F56" s="212"/>
      <c r="G56" s="212"/>
      <c r="H56" s="212"/>
      <c r="I56" s="74"/>
      <c r="J56" s="212" t="s">
        <v>84</v>
      </c>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22">
        <f>ROUND(AG57+AG58+SUM(AG61:AG64)+AG67,2)</f>
        <v>0</v>
      </c>
      <c r="AH56" s="221"/>
      <c r="AI56" s="221"/>
      <c r="AJ56" s="221"/>
      <c r="AK56" s="221"/>
      <c r="AL56" s="221"/>
      <c r="AM56" s="221"/>
      <c r="AN56" s="220">
        <f t="shared" si="0"/>
        <v>0</v>
      </c>
      <c r="AO56" s="221"/>
      <c r="AP56" s="221"/>
      <c r="AQ56" s="75" t="s">
        <v>79</v>
      </c>
      <c r="AR56" s="72"/>
      <c r="AS56" s="76">
        <f>ROUND(AS57+AS58+SUM(AS61:AS64)+AS67,2)</f>
        <v>0</v>
      </c>
      <c r="AT56" s="77">
        <f t="shared" si="1"/>
        <v>0</v>
      </c>
      <c r="AU56" s="78">
        <f>ROUND(AU57+AU58+SUM(AU61:AU64)+AU67,5)</f>
        <v>0</v>
      </c>
      <c r="AV56" s="77">
        <f>ROUND(AZ56*L29,2)</f>
        <v>0</v>
      </c>
      <c r="AW56" s="77">
        <f>ROUND(BA56*L30,2)</f>
        <v>0</v>
      </c>
      <c r="AX56" s="77">
        <f>ROUND(BB56*L29,2)</f>
        <v>0</v>
      </c>
      <c r="AY56" s="77">
        <f>ROUND(BC56*L30,2)</f>
        <v>0</v>
      </c>
      <c r="AZ56" s="77">
        <f>ROUND(AZ57+AZ58+SUM(AZ61:AZ64)+AZ67,2)</f>
        <v>0</v>
      </c>
      <c r="BA56" s="77">
        <f>ROUND(BA57+BA58+SUM(BA61:BA64)+BA67,2)</f>
        <v>0</v>
      </c>
      <c r="BB56" s="77">
        <f>ROUND(BB57+BB58+SUM(BB61:BB64)+BB67,2)</f>
        <v>0</v>
      </c>
      <c r="BC56" s="77">
        <f>ROUND(BC57+BC58+SUM(BC61:BC64)+BC67,2)</f>
        <v>0</v>
      </c>
      <c r="BD56" s="79">
        <f>ROUND(BD57+BD58+SUM(BD61:BD64)+BD67,2)</f>
        <v>0</v>
      </c>
      <c r="BS56" s="80" t="s">
        <v>71</v>
      </c>
      <c r="BT56" s="80" t="s">
        <v>80</v>
      </c>
      <c r="BU56" s="80" t="s">
        <v>73</v>
      </c>
      <c r="BV56" s="80" t="s">
        <v>74</v>
      </c>
      <c r="BW56" s="80" t="s">
        <v>85</v>
      </c>
      <c r="BX56" s="80" t="s">
        <v>5</v>
      </c>
      <c r="CL56" s="80" t="s">
        <v>19</v>
      </c>
      <c r="CM56" s="80" t="s">
        <v>82</v>
      </c>
    </row>
    <row r="57" spans="1:90" s="3" customFormat="1" ht="23.35" customHeight="1">
      <c r="A57" s="71" t="s">
        <v>76</v>
      </c>
      <c r="B57" s="45"/>
      <c r="C57" s="9"/>
      <c r="D57" s="9"/>
      <c r="E57" s="206" t="s">
        <v>86</v>
      </c>
      <c r="F57" s="206"/>
      <c r="G57" s="206"/>
      <c r="H57" s="206"/>
      <c r="I57" s="206"/>
      <c r="J57" s="9"/>
      <c r="K57" s="206" t="s">
        <v>87</v>
      </c>
      <c r="L57" s="206"/>
      <c r="M57" s="206"/>
      <c r="N57" s="206"/>
      <c r="O57" s="206"/>
      <c r="P57" s="206"/>
      <c r="Q57" s="206"/>
      <c r="R57" s="206"/>
      <c r="S57" s="206"/>
      <c r="T57" s="206"/>
      <c r="U57" s="206"/>
      <c r="V57" s="206"/>
      <c r="W57" s="206"/>
      <c r="X57" s="206"/>
      <c r="Y57" s="206"/>
      <c r="Z57" s="206"/>
      <c r="AA57" s="206"/>
      <c r="AB57" s="206"/>
      <c r="AC57" s="206"/>
      <c r="AD57" s="206"/>
      <c r="AE57" s="206"/>
      <c r="AF57" s="206"/>
      <c r="AG57" s="229">
        <f>'01a - SO 01.01  Architekt...'!J32</f>
        <v>0</v>
      </c>
      <c r="AH57" s="230"/>
      <c r="AI57" s="230"/>
      <c r="AJ57" s="230"/>
      <c r="AK57" s="230"/>
      <c r="AL57" s="230"/>
      <c r="AM57" s="230"/>
      <c r="AN57" s="229">
        <f t="shared" si="0"/>
        <v>0</v>
      </c>
      <c r="AO57" s="230"/>
      <c r="AP57" s="230"/>
      <c r="AQ57" s="81" t="s">
        <v>88</v>
      </c>
      <c r="AR57" s="45"/>
      <c r="AS57" s="82">
        <v>0</v>
      </c>
      <c r="AT57" s="83">
        <f t="shared" si="1"/>
        <v>0</v>
      </c>
      <c r="AU57" s="84">
        <f>'01a - SO 01.01  Architekt...'!P118</f>
        <v>0</v>
      </c>
      <c r="AV57" s="83">
        <f>'01a - SO 01.01  Architekt...'!J35</f>
        <v>0</v>
      </c>
      <c r="AW57" s="83">
        <f>'01a - SO 01.01  Architekt...'!J36</f>
        <v>0</v>
      </c>
      <c r="AX57" s="83">
        <f>'01a - SO 01.01  Architekt...'!J37</f>
        <v>0</v>
      </c>
      <c r="AY57" s="83">
        <f>'01a - SO 01.01  Architekt...'!J38</f>
        <v>0</v>
      </c>
      <c r="AZ57" s="83">
        <f>'01a - SO 01.01  Architekt...'!F35</f>
        <v>0</v>
      </c>
      <c r="BA57" s="83">
        <f>'01a - SO 01.01  Architekt...'!F36</f>
        <v>0</v>
      </c>
      <c r="BB57" s="83">
        <f>'01a - SO 01.01  Architekt...'!F37</f>
        <v>0</v>
      </c>
      <c r="BC57" s="83">
        <f>'01a - SO 01.01  Architekt...'!F38</f>
        <v>0</v>
      </c>
      <c r="BD57" s="85">
        <f>'01a - SO 01.01  Architekt...'!F39</f>
        <v>0</v>
      </c>
      <c r="BT57" s="25" t="s">
        <v>82</v>
      </c>
      <c r="BV57" s="25" t="s">
        <v>74</v>
      </c>
      <c r="BW57" s="25" t="s">
        <v>89</v>
      </c>
      <c r="BX57" s="25" t="s">
        <v>85</v>
      </c>
      <c r="CL57" s="25" t="s">
        <v>19</v>
      </c>
    </row>
    <row r="58" spans="2:90" s="3" customFormat="1" ht="16.5" customHeight="1">
      <c r="B58" s="45"/>
      <c r="C58" s="9"/>
      <c r="D58" s="9"/>
      <c r="E58" s="206" t="s">
        <v>90</v>
      </c>
      <c r="F58" s="206"/>
      <c r="G58" s="206"/>
      <c r="H58" s="206"/>
      <c r="I58" s="206"/>
      <c r="J58" s="9"/>
      <c r="K58" s="206" t="s">
        <v>91</v>
      </c>
      <c r="L58" s="206"/>
      <c r="M58" s="206"/>
      <c r="N58" s="206"/>
      <c r="O58" s="206"/>
      <c r="P58" s="206"/>
      <c r="Q58" s="206"/>
      <c r="R58" s="206"/>
      <c r="S58" s="206"/>
      <c r="T58" s="206"/>
      <c r="U58" s="206"/>
      <c r="V58" s="206"/>
      <c r="W58" s="206"/>
      <c r="X58" s="206"/>
      <c r="Y58" s="206"/>
      <c r="Z58" s="206"/>
      <c r="AA58" s="206"/>
      <c r="AB58" s="206"/>
      <c r="AC58" s="206"/>
      <c r="AD58" s="206"/>
      <c r="AE58" s="206"/>
      <c r="AF58" s="206"/>
      <c r="AG58" s="231">
        <f>ROUND(SUM(AG59:AG60),2)</f>
        <v>0</v>
      </c>
      <c r="AH58" s="230"/>
      <c r="AI58" s="230"/>
      <c r="AJ58" s="230"/>
      <c r="AK58" s="230"/>
      <c r="AL58" s="230"/>
      <c r="AM58" s="230"/>
      <c r="AN58" s="229">
        <f t="shared" si="0"/>
        <v>0</v>
      </c>
      <c r="AO58" s="230"/>
      <c r="AP58" s="230"/>
      <c r="AQ58" s="81" t="s">
        <v>88</v>
      </c>
      <c r="AR58" s="45"/>
      <c r="AS58" s="82">
        <f>ROUND(SUM(AS59:AS60),2)</f>
        <v>0</v>
      </c>
      <c r="AT58" s="83">
        <f t="shared" si="1"/>
        <v>0</v>
      </c>
      <c r="AU58" s="84">
        <f>ROUND(SUM(AU59:AU60),5)</f>
        <v>0</v>
      </c>
      <c r="AV58" s="83">
        <f>ROUND(AZ58*L29,2)</f>
        <v>0</v>
      </c>
      <c r="AW58" s="83">
        <f>ROUND(BA58*L30,2)</f>
        <v>0</v>
      </c>
      <c r="AX58" s="83">
        <f>ROUND(BB58*L29,2)</f>
        <v>0</v>
      </c>
      <c r="AY58" s="83">
        <f>ROUND(BC58*L30,2)</f>
        <v>0</v>
      </c>
      <c r="AZ58" s="83">
        <f>ROUND(SUM(AZ59:AZ60),2)</f>
        <v>0</v>
      </c>
      <c r="BA58" s="83">
        <f>ROUND(SUM(BA59:BA60),2)</f>
        <v>0</v>
      </c>
      <c r="BB58" s="83">
        <f>ROUND(SUM(BB59:BB60),2)</f>
        <v>0</v>
      </c>
      <c r="BC58" s="83">
        <f>ROUND(SUM(BC59:BC60),2)</f>
        <v>0</v>
      </c>
      <c r="BD58" s="85">
        <f>ROUND(SUM(BD59:BD60),2)</f>
        <v>0</v>
      </c>
      <c r="BS58" s="25" t="s">
        <v>71</v>
      </c>
      <c r="BT58" s="25" t="s">
        <v>82</v>
      </c>
      <c r="BU58" s="25" t="s">
        <v>73</v>
      </c>
      <c r="BV58" s="25" t="s">
        <v>74</v>
      </c>
      <c r="BW58" s="25" t="s">
        <v>92</v>
      </c>
      <c r="BX58" s="25" t="s">
        <v>85</v>
      </c>
      <c r="CL58" s="25" t="s">
        <v>19</v>
      </c>
    </row>
    <row r="59" spans="1:90" s="3" customFormat="1" ht="16.5" customHeight="1">
      <c r="A59" s="71" t="s">
        <v>76</v>
      </c>
      <c r="B59" s="45"/>
      <c r="C59" s="9"/>
      <c r="D59" s="9"/>
      <c r="E59" s="9"/>
      <c r="F59" s="206" t="s">
        <v>80</v>
      </c>
      <c r="G59" s="206"/>
      <c r="H59" s="206"/>
      <c r="I59" s="206"/>
      <c r="J59" s="206"/>
      <c r="K59" s="9"/>
      <c r="L59" s="206" t="s">
        <v>93</v>
      </c>
      <c r="M59" s="206"/>
      <c r="N59" s="206"/>
      <c r="O59" s="206"/>
      <c r="P59" s="206"/>
      <c r="Q59" s="206"/>
      <c r="R59" s="206"/>
      <c r="S59" s="206"/>
      <c r="T59" s="206"/>
      <c r="U59" s="206"/>
      <c r="V59" s="206"/>
      <c r="W59" s="206"/>
      <c r="X59" s="206"/>
      <c r="Y59" s="206"/>
      <c r="Z59" s="206"/>
      <c r="AA59" s="206"/>
      <c r="AB59" s="206"/>
      <c r="AC59" s="206"/>
      <c r="AD59" s="206"/>
      <c r="AE59" s="206"/>
      <c r="AF59" s="206"/>
      <c r="AG59" s="229">
        <f>'1 - ZTI - hlavní objekt -...'!J34</f>
        <v>0</v>
      </c>
      <c r="AH59" s="230"/>
      <c r="AI59" s="230"/>
      <c r="AJ59" s="230"/>
      <c r="AK59" s="230"/>
      <c r="AL59" s="230"/>
      <c r="AM59" s="230"/>
      <c r="AN59" s="229">
        <f t="shared" si="0"/>
        <v>0</v>
      </c>
      <c r="AO59" s="230"/>
      <c r="AP59" s="230"/>
      <c r="AQ59" s="81" t="s">
        <v>88</v>
      </c>
      <c r="AR59" s="45"/>
      <c r="AS59" s="82">
        <v>0</v>
      </c>
      <c r="AT59" s="83">
        <f t="shared" si="1"/>
        <v>0</v>
      </c>
      <c r="AU59" s="84">
        <f>'1 - ZTI - hlavní objekt -...'!P102</f>
        <v>0</v>
      </c>
      <c r="AV59" s="83">
        <f>'1 - ZTI - hlavní objekt -...'!J37</f>
        <v>0</v>
      </c>
      <c r="AW59" s="83">
        <f>'1 - ZTI - hlavní objekt -...'!J38</f>
        <v>0</v>
      </c>
      <c r="AX59" s="83">
        <f>'1 - ZTI - hlavní objekt -...'!J39</f>
        <v>0</v>
      </c>
      <c r="AY59" s="83">
        <f>'1 - ZTI - hlavní objekt -...'!J40</f>
        <v>0</v>
      </c>
      <c r="AZ59" s="83">
        <f>'1 - ZTI - hlavní objekt -...'!F37</f>
        <v>0</v>
      </c>
      <c r="BA59" s="83">
        <f>'1 - ZTI - hlavní objekt -...'!F38</f>
        <v>0</v>
      </c>
      <c r="BB59" s="83">
        <f>'1 - ZTI - hlavní objekt -...'!F39</f>
        <v>0</v>
      </c>
      <c r="BC59" s="83">
        <f>'1 - ZTI - hlavní objekt -...'!F40</f>
        <v>0</v>
      </c>
      <c r="BD59" s="85">
        <f>'1 - ZTI - hlavní objekt -...'!F41</f>
        <v>0</v>
      </c>
      <c r="BT59" s="25" t="s">
        <v>94</v>
      </c>
      <c r="BV59" s="25" t="s">
        <v>74</v>
      </c>
      <c r="BW59" s="25" t="s">
        <v>95</v>
      </c>
      <c r="BX59" s="25" t="s">
        <v>92</v>
      </c>
      <c r="CL59" s="25" t="s">
        <v>19</v>
      </c>
    </row>
    <row r="60" spans="1:90" s="3" customFormat="1" ht="16.5" customHeight="1">
      <c r="A60" s="71" t="s">
        <v>76</v>
      </c>
      <c r="B60" s="45"/>
      <c r="C60" s="9"/>
      <c r="D60" s="9"/>
      <c r="E60" s="9"/>
      <c r="F60" s="206" t="s">
        <v>82</v>
      </c>
      <c r="G60" s="206"/>
      <c r="H60" s="206"/>
      <c r="I60" s="206"/>
      <c r="J60" s="206"/>
      <c r="K60" s="9"/>
      <c r="L60" s="206" t="s">
        <v>96</v>
      </c>
      <c r="M60" s="206"/>
      <c r="N60" s="206"/>
      <c r="O60" s="206"/>
      <c r="P60" s="206"/>
      <c r="Q60" s="206"/>
      <c r="R60" s="206"/>
      <c r="S60" s="206"/>
      <c r="T60" s="206"/>
      <c r="U60" s="206"/>
      <c r="V60" s="206"/>
      <c r="W60" s="206"/>
      <c r="X60" s="206"/>
      <c r="Y60" s="206"/>
      <c r="Z60" s="206"/>
      <c r="AA60" s="206"/>
      <c r="AB60" s="206"/>
      <c r="AC60" s="206"/>
      <c r="AD60" s="206"/>
      <c r="AE60" s="206"/>
      <c r="AF60" s="206"/>
      <c r="AG60" s="229">
        <f>'2 - ZTI - hlavní objekt -...'!J34</f>
        <v>0</v>
      </c>
      <c r="AH60" s="230"/>
      <c r="AI60" s="230"/>
      <c r="AJ60" s="230"/>
      <c r="AK60" s="230"/>
      <c r="AL60" s="230"/>
      <c r="AM60" s="230"/>
      <c r="AN60" s="229">
        <f t="shared" si="0"/>
        <v>0</v>
      </c>
      <c r="AO60" s="230"/>
      <c r="AP60" s="230"/>
      <c r="AQ60" s="81" t="s">
        <v>88</v>
      </c>
      <c r="AR60" s="45"/>
      <c r="AS60" s="82">
        <v>0</v>
      </c>
      <c r="AT60" s="83">
        <f t="shared" si="1"/>
        <v>0</v>
      </c>
      <c r="AU60" s="84">
        <f>'2 - ZTI - hlavní objekt -...'!P100</f>
        <v>0</v>
      </c>
      <c r="AV60" s="83">
        <f>'2 - ZTI - hlavní objekt -...'!J37</f>
        <v>0</v>
      </c>
      <c r="AW60" s="83">
        <f>'2 - ZTI - hlavní objekt -...'!J38</f>
        <v>0</v>
      </c>
      <c r="AX60" s="83">
        <f>'2 - ZTI - hlavní objekt -...'!J39</f>
        <v>0</v>
      </c>
      <c r="AY60" s="83">
        <f>'2 - ZTI - hlavní objekt -...'!J40</f>
        <v>0</v>
      </c>
      <c r="AZ60" s="83">
        <f>'2 - ZTI - hlavní objekt -...'!F37</f>
        <v>0</v>
      </c>
      <c r="BA60" s="83">
        <f>'2 - ZTI - hlavní objekt -...'!F38</f>
        <v>0</v>
      </c>
      <c r="BB60" s="83">
        <f>'2 - ZTI - hlavní objekt -...'!F39</f>
        <v>0</v>
      </c>
      <c r="BC60" s="83">
        <f>'2 - ZTI - hlavní objekt -...'!F40</f>
        <v>0</v>
      </c>
      <c r="BD60" s="85">
        <f>'2 - ZTI - hlavní objekt -...'!F41</f>
        <v>0</v>
      </c>
      <c r="BT60" s="25" t="s">
        <v>94</v>
      </c>
      <c r="BV60" s="25" t="s">
        <v>74</v>
      </c>
      <c r="BW60" s="25" t="s">
        <v>97</v>
      </c>
      <c r="BX60" s="25" t="s">
        <v>92</v>
      </c>
      <c r="CL60" s="25" t="s">
        <v>19</v>
      </c>
    </row>
    <row r="61" spans="1:90" s="3" customFormat="1" ht="16.5" customHeight="1">
      <c r="A61" s="71" t="s">
        <v>76</v>
      </c>
      <c r="B61" s="45"/>
      <c r="C61" s="9"/>
      <c r="D61" s="9"/>
      <c r="E61" s="206" t="s">
        <v>98</v>
      </c>
      <c r="F61" s="206"/>
      <c r="G61" s="206"/>
      <c r="H61" s="206"/>
      <c r="I61" s="206"/>
      <c r="J61" s="9"/>
      <c r="K61" s="206" t="s">
        <v>99</v>
      </c>
      <c r="L61" s="206"/>
      <c r="M61" s="206"/>
      <c r="N61" s="206"/>
      <c r="O61" s="206"/>
      <c r="P61" s="206"/>
      <c r="Q61" s="206"/>
      <c r="R61" s="206"/>
      <c r="S61" s="206"/>
      <c r="T61" s="206"/>
      <c r="U61" s="206"/>
      <c r="V61" s="206"/>
      <c r="W61" s="206"/>
      <c r="X61" s="206"/>
      <c r="Y61" s="206"/>
      <c r="Z61" s="206"/>
      <c r="AA61" s="206"/>
      <c r="AB61" s="206"/>
      <c r="AC61" s="206"/>
      <c r="AD61" s="206"/>
      <c r="AE61" s="206"/>
      <c r="AF61" s="206"/>
      <c r="AG61" s="229">
        <f>'01c - SO 01.03  Elektroin...'!J32</f>
        <v>0</v>
      </c>
      <c r="AH61" s="230"/>
      <c r="AI61" s="230"/>
      <c r="AJ61" s="230"/>
      <c r="AK61" s="230"/>
      <c r="AL61" s="230"/>
      <c r="AM61" s="230"/>
      <c r="AN61" s="229">
        <f t="shared" si="0"/>
        <v>0</v>
      </c>
      <c r="AO61" s="230"/>
      <c r="AP61" s="230"/>
      <c r="AQ61" s="81" t="s">
        <v>88</v>
      </c>
      <c r="AR61" s="45"/>
      <c r="AS61" s="82">
        <v>0</v>
      </c>
      <c r="AT61" s="83">
        <f t="shared" si="1"/>
        <v>0</v>
      </c>
      <c r="AU61" s="84">
        <f>'01c - SO 01.03  Elektroin...'!P95</f>
        <v>0</v>
      </c>
      <c r="AV61" s="83">
        <f>'01c - SO 01.03  Elektroin...'!J35</f>
        <v>0</v>
      </c>
      <c r="AW61" s="83">
        <f>'01c - SO 01.03  Elektroin...'!J36</f>
        <v>0</v>
      </c>
      <c r="AX61" s="83">
        <f>'01c - SO 01.03  Elektroin...'!J37</f>
        <v>0</v>
      </c>
      <c r="AY61" s="83">
        <f>'01c - SO 01.03  Elektroin...'!J38</f>
        <v>0</v>
      </c>
      <c r="AZ61" s="83">
        <f>'01c - SO 01.03  Elektroin...'!F35</f>
        <v>0</v>
      </c>
      <c r="BA61" s="83">
        <f>'01c - SO 01.03  Elektroin...'!F36</f>
        <v>0</v>
      </c>
      <c r="BB61" s="83">
        <f>'01c - SO 01.03  Elektroin...'!F37</f>
        <v>0</v>
      </c>
      <c r="BC61" s="83">
        <f>'01c - SO 01.03  Elektroin...'!F38</f>
        <v>0</v>
      </c>
      <c r="BD61" s="85">
        <f>'01c - SO 01.03  Elektroin...'!F39</f>
        <v>0</v>
      </c>
      <c r="BT61" s="25" t="s">
        <v>82</v>
      </c>
      <c r="BV61" s="25" t="s">
        <v>74</v>
      </c>
      <c r="BW61" s="25" t="s">
        <v>100</v>
      </c>
      <c r="BX61" s="25" t="s">
        <v>85</v>
      </c>
      <c r="CL61" s="25" t="s">
        <v>19</v>
      </c>
    </row>
    <row r="62" spans="1:90" s="3" customFormat="1" ht="16.5" customHeight="1">
      <c r="A62" s="71" t="s">
        <v>76</v>
      </c>
      <c r="B62" s="45"/>
      <c r="C62" s="9"/>
      <c r="D62" s="9"/>
      <c r="E62" s="206" t="s">
        <v>101</v>
      </c>
      <c r="F62" s="206"/>
      <c r="G62" s="206"/>
      <c r="H62" s="206"/>
      <c r="I62" s="206"/>
      <c r="J62" s="9"/>
      <c r="K62" s="206" t="s">
        <v>102</v>
      </c>
      <c r="L62" s="206"/>
      <c r="M62" s="206"/>
      <c r="N62" s="206"/>
      <c r="O62" s="206"/>
      <c r="P62" s="206"/>
      <c r="Q62" s="206"/>
      <c r="R62" s="206"/>
      <c r="S62" s="206"/>
      <c r="T62" s="206"/>
      <c r="U62" s="206"/>
      <c r="V62" s="206"/>
      <c r="W62" s="206"/>
      <c r="X62" s="206"/>
      <c r="Y62" s="206"/>
      <c r="Z62" s="206"/>
      <c r="AA62" s="206"/>
      <c r="AB62" s="206"/>
      <c r="AC62" s="206"/>
      <c r="AD62" s="206"/>
      <c r="AE62" s="206"/>
      <c r="AF62" s="206"/>
      <c r="AG62" s="229">
        <f>'01d - SO 01.04  Vytápění'!J32</f>
        <v>0</v>
      </c>
      <c r="AH62" s="230"/>
      <c r="AI62" s="230"/>
      <c r="AJ62" s="230"/>
      <c r="AK62" s="230"/>
      <c r="AL62" s="230"/>
      <c r="AM62" s="230"/>
      <c r="AN62" s="229">
        <f t="shared" si="0"/>
        <v>0</v>
      </c>
      <c r="AO62" s="230"/>
      <c r="AP62" s="230"/>
      <c r="AQ62" s="81" t="s">
        <v>88</v>
      </c>
      <c r="AR62" s="45"/>
      <c r="AS62" s="82">
        <v>0</v>
      </c>
      <c r="AT62" s="83">
        <f t="shared" si="1"/>
        <v>0</v>
      </c>
      <c r="AU62" s="84">
        <f>'01d - SO 01.04  Vytápění'!P95</f>
        <v>0</v>
      </c>
      <c r="AV62" s="83">
        <f>'01d - SO 01.04  Vytápění'!J35</f>
        <v>0</v>
      </c>
      <c r="AW62" s="83">
        <f>'01d - SO 01.04  Vytápění'!J36</f>
        <v>0</v>
      </c>
      <c r="AX62" s="83">
        <f>'01d - SO 01.04  Vytápění'!J37</f>
        <v>0</v>
      </c>
      <c r="AY62" s="83">
        <f>'01d - SO 01.04  Vytápění'!J38</f>
        <v>0</v>
      </c>
      <c r="AZ62" s="83">
        <f>'01d - SO 01.04  Vytápění'!F35</f>
        <v>0</v>
      </c>
      <c r="BA62" s="83">
        <f>'01d - SO 01.04  Vytápění'!F36</f>
        <v>0</v>
      </c>
      <c r="BB62" s="83">
        <f>'01d - SO 01.04  Vytápění'!F37</f>
        <v>0</v>
      </c>
      <c r="BC62" s="83">
        <f>'01d - SO 01.04  Vytápění'!F38</f>
        <v>0</v>
      </c>
      <c r="BD62" s="85">
        <f>'01d - SO 01.04  Vytápění'!F39</f>
        <v>0</v>
      </c>
      <c r="BT62" s="25" t="s">
        <v>82</v>
      </c>
      <c r="BV62" s="25" t="s">
        <v>74</v>
      </c>
      <c r="BW62" s="25" t="s">
        <v>103</v>
      </c>
      <c r="BX62" s="25" t="s">
        <v>85</v>
      </c>
      <c r="CL62" s="25" t="s">
        <v>19</v>
      </c>
    </row>
    <row r="63" spans="1:90" s="3" customFormat="1" ht="16.5" customHeight="1">
      <c r="A63" s="71" t="s">
        <v>76</v>
      </c>
      <c r="B63" s="45"/>
      <c r="C63" s="9"/>
      <c r="D63" s="9"/>
      <c r="E63" s="206" t="s">
        <v>104</v>
      </c>
      <c r="F63" s="206"/>
      <c r="G63" s="206"/>
      <c r="H63" s="206"/>
      <c r="I63" s="206"/>
      <c r="J63" s="9"/>
      <c r="K63" s="206" t="s">
        <v>105</v>
      </c>
      <c r="L63" s="206"/>
      <c r="M63" s="206"/>
      <c r="N63" s="206"/>
      <c r="O63" s="206"/>
      <c r="P63" s="206"/>
      <c r="Q63" s="206"/>
      <c r="R63" s="206"/>
      <c r="S63" s="206"/>
      <c r="T63" s="206"/>
      <c r="U63" s="206"/>
      <c r="V63" s="206"/>
      <c r="W63" s="206"/>
      <c r="X63" s="206"/>
      <c r="Y63" s="206"/>
      <c r="Z63" s="206"/>
      <c r="AA63" s="206"/>
      <c r="AB63" s="206"/>
      <c r="AC63" s="206"/>
      <c r="AD63" s="206"/>
      <c r="AE63" s="206"/>
      <c r="AF63" s="206"/>
      <c r="AG63" s="229">
        <f>'01e - SO 01.05  Měření a ...'!J32</f>
        <v>0</v>
      </c>
      <c r="AH63" s="230"/>
      <c r="AI63" s="230"/>
      <c r="AJ63" s="230"/>
      <c r="AK63" s="230"/>
      <c r="AL63" s="230"/>
      <c r="AM63" s="230"/>
      <c r="AN63" s="229">
        <f t="shared" si="0"/>
        <v>0</v>
      </c>
      <c r="AO63" s="230"/>
      <c r="AP63" s="230"/>
      <c r="AQ63" s="81" t="s">
        <v>88</v>
      </c>
      <c r="AR63" s="45"/>
      <c r="AS63" s="82">
        <v>0</v>
      </c>
      <c r="AT63" s="83">
        <f t="shared" si="1"/>
        <v>0</v>
      </c>
      <c r="AU63" s="84">
        <f>'01e - SO 01.05  Měření a ...'!P86</f>
        <v>0</v>
      </c>
      <c r="AV63" s="83">
        <f>'01e - SO 01.05  Měření a ...'!J35</f>
        <v>0</v>
      </c>
      <c r="AW63" s="83">
        <f>'01e - SO 01.05  Měření a ...'!J36</f>
        <v>0</v>
      </c>
      <c r="AX63" s="83">
        <f>'01e - SO 01.05  Měření a ...'!J37</f>
        <v>0</v>
      </c>
      <c r="AY63" s="83">
        <f>'01e - SO 01.05  Měření a ...'!J38</f>
        <v>0</v>
      </c>
      <c r="AZ63" s="83">
        <f>'01e - SO 01.05  Měření a ...'!F35</f>
        <v>0</v>
      </c>
      <c r="BA63" s="83">
        <f>'01e - SO 01.05  Měření a ...'!F36</f>
        <v>0</v>
      </c>
      <c r="BB63" s="83">
        <f>'01e - SO 01.05  Měření a ...'!F37</f>
        <v>0</v>
      </c>
      <c r="BC63" s="83">
        <f>'01e - SO 01.05  Měření a ...'!F38</f>
        <v>0</v>
      </c>
      <c r="BD63" s="85">
        <f>'01e - SO 01.05  Měření a ...'!F39</f>
        <v>0</v>
      </c>
      <c r="BT63" s="25" t="s">
        <v>82</v>
      </c>
      <c r="BV63" s="25" t="s">
        <v>74</v>
      </c>
      <c r="BW63" s="25" t="s">
        <v>106</v>
      </c>
      <c r="BX63" s="25" t="s">
        <v>85</v>
      </c>
      <c r="CL63" s="25" t="s">
        <v>19</v>
      </c>
    </row>
    <row r="64" spans="2:90" s="3" customFormat="1" ht="16.5" customHeight="1">
      <c r="B64" s="45"/>
      <c r="C64" s="9"/>
      <c r="D64" s="9"/>
      <c r="E64" s="206" t="s">
        <v>107</v>
      </c>
      <c r="F64" s="206"/>
      <c r="G64" s="206"/>
      <c r="H64" s="206"/>
      <c r="I64" s="206"/>
      <c r="J64" s="9"/>
      <c r="K64" s="206" t="s">
        <v>108</v>
      </c>
      <c r="L64" s="206"/>
      <c r="M64" s="206"/>
      <c r="N64" s="206"/>
      <c r="O64" s="206"/>
      <c r="P64" s="206"/>
      <c r="Q64" s="206"/>
      <c r="R64" s="206"/>
      <c r="S64" s="206"/>
      <c r="T64" s="206"/>
      <c r="U64" s="206"/>
      <c r="V64" s="206"/>
      <c r="W64" s="206"/>
      <c r="X64" s="206"/>
      <c r="Y64" s="206"/>
      <c r="Z64" s="206"/>
      <c r="AA64" s="206"/>
      <c r="AB64" s="206"/>
      <c r="AC64" s="206"/>
      <c r="AD64" s="206"/>
      <c r="AE64" s="206"/>
      <c r="AF64" s="206"/>
      <c r="AG64" s="231">
        <f>ROUND(SUM(AG65:AG66),2)</f>
        <v>0</v>
      </c>
      <c r="AH64" s="230"/>
      <c r="AI64" s="230"/>
      <c r="AJ64" s="230"/>
      <c r="AK64" s="230"/>
      <c r="AL64" s="230"/>
      <c r="AM64" s="230"/>
      <c r="AN64" s="229">
        <f t="shared" si="0"/>
        <v>0</v>
      </c>
      <c r="AO64" s="230"/>
      <c r="AP64" s="230"/>
      <c r="AQ64" s="81" t="s">
        <v>88</v>
      </c>
      <c r="AR64" s="45"/>
      <c r="AS64" s="82">
        <f>ROUND(SUM(AS65:AS66),2)</f>
        <v>0</v>
      </c>
      <c r="AT64" s="83">
        <f t="shared" si="1"/>
        <v>0</v>
      </c>
      <c r="AU64" s="84">
        <f>ROUND(SUM(AU65:AU66),5)</f>
        <v>0</v>
      </c>
      <c r="AV64" s="83">
        <f>ROUND(AZ64*L29,2)</f>
        <v>0</v>
      </c>
      <c r="AW64" s="83">
        <f>ROUND(BA64*L30,2)</f>
        <v>0</v>
      </c>
      <c r="AX64" s="83">
        <f>ROUND(BB64*L29,2)</f>
        <v>0</v>
      </c>
      <c r="AY64" s="83">
        <f>ROUND(BC64*L30,2)</f>
        <v>0</v>
      </c>
      <c r="AZ64" s="83">
        <f>ROUND(SUM(AZ65:AZ66),2)</f>
        <v>0</v>
      </c>
      <c r="BA64" s="83">
        <f>ROUND(SUM(BA65:BA66),2)</f>
        <v>0</v>
      </c>
      <c r="BB64" s="83">
        <f>ROUND(SUM(BB65:BB66),2)</f>
        <v>0</v>
      </c>
      <c r="BC64" s="83">
        <f>ROUND(SUM(BC65:BC66),2)</f>
        <v>0</v>
      </c>
      <c r="BD64" s="85">
        <f>ROUND(SUM(BD65:BD66),2)</f>
        <v>0</v>
      </c>
      <c r="BS64" s="25" t="s">
        <v>71</v>
      </c>
      <c r="BT64" s="25" t="s">
        <v>82</v>
      </c>
      <c r="BU64" s="25" t="s">
        <v>73</v>
      </c>
      <c r="BV64" s="25" t="s">
        <v>74</v>
      </c>
      <c r="BW64" s="25" t="s">
        <v>109</v>
      </c>
      <c r="BX64" s="25" t="s">
        <v>85</v>
      </c>
      <c r="CL64" s="25" t="s">
        <v>19</v>
      </c>
    </row>
    <row r="65" spans="1:90" s="3" customFormat="1" ht="16.5" customHeight="1">
      <c r="A65" s="71" t="s">
        <v>76</v>
      </c>
      <c r="B65" s="45"/>
      <c r="C65" s="9"/>
      <c r="D65" s="9"/>
      <c r="E65" s="9"/>
      <c r="F65" s="206" t="s">
        <v>110</v>
      </c>
      <c r="G65" s="206"/>
      <c r="H65" s="206"/>
      <c r="I65" s="206"/>
      <c r="J65" s="206"/>
      <c r="K65" s="9"/>
      <c r="L65" s="206" t="s">
        <v>111</v>
      </c>
      <c r="M65" s="206"/>
      <c r="N65" s="206"/>
      <c r="O65" s="206"/>
      <c r="P65" s="206"/>
      <c r="Q65" s="206"/>
      <c r="R65" s="206"/>
      <c r="S65" s="206"/>
      <c r="T65" s="206"/>
      <c r="U65" s="206"/>
      <c r="V65" s="206"/>
      <c r="W65" s="206"/>
      <c r="X65" s="206"/>
      <c r="Y65" s="206"/>
      <c r="Z65" s="206"/>
      <c r="AA65" s="206"/>
      <c r="AB65" s="206"/>
      <c r="AC65" s="206"/>
      <c r="AD65" s="206"/>
      <c r="AE65" s="206"/>
      <c r="AF65" s="206"/>
      <c r="AG65" s="229">
        <f>'Objekt0 - Rozpočet 1NP'!J34</f>
        <v>0</v>
      </c>
      <c r="AH65" s="230"/>
      <c r="AI65" s="230"/>
      <c r="AJ65" s="230"/>
      <c r="AK65" s="230"/>
      <c r="AL65" s="230"/>
      <c r="AM65" s="230"/>
      <c r="AN65" s="229">
        <f t="shared" si="0"/>
        <v>0</v>
      </c>
      <c r="AO65" s="230"/>
      <c r="AP65" s="230"/>
      <c r="AQ65" s="81" t="s">
        <v>88</v>
      </c>
      <c r="AR65" s="45"/>
      <c r="AS65" s="82">
        <v>0</v>
      </c>
      <c r="AT65" s="83">
        <f t="shared" si="1"/>
        <v>0</v>
      </c>
      <c r="AU65" s="84">
        <f>'Objekt0 - Rozpočet 1NP'!P96</f>
        <v>0</v>
      </c>
      <c r="AV65" s="83">
        <f>'Objekt0 - Rozpočet 1NP'!J37</f>
        <v>0</v>
      </c>
      <c r="AW65" s="83">
        <f>'Objekt0 - Rozpočet 1NP'!J38</f>
        <v>0</v>
      </c>
      <c r="AX65" s="83">
        <f>'Objekt0 - Rozpočet 1NP'!J39</f>
        <v>0</v>
      </c>
      <c r="AY65" s="83">
        <f>'Objekt0 - Rozpočet 1NP'!J40</f>
        <v>0</v>
      </c>
      <c r="AZ65" s="83">
        <f>'Objekt0 - Rozpočet 1NP'!F37</f>
        <v>0</v>
      </c>
      <c r="BA65" s="83">
        <f>'Objekt0 - Rozpočet 1NP'!F38</f>
        <v>0</v>
      </c>
      <c r="BB65" s="83">
        <f>'Objekt0 - Rozpočet 1NP'!F39</f>
        <v>0</v>
      </c>
      <c r="BC65" s="83">
        <f>'Objekt0 - Rozpočet 1NP'!F40</f>
        <v>0</v>
      </c>
      <c r="BD65" s="85">
        <f>'Objekt0 - Rozpočet 1NP'!F41</f>
        <v>0</v>
      </c>
      <c r="BT65" s="25" t="s">
        <v>94</v>
      </c>
      <c r="BV65" s="25" t="s">
        <v>74</v>
      </c>
      <c r="BW65" s="25" t="s">
        <v>112</v>
      </c>
      <c r="BX65" s="25" t="s">
        <v>109</v>
      </c>
      <c r="CL65" s="25" t="s">
        <v>19</v>
      </c>
    </row>
    <row r="66" spans="1:90" s="3" customFormat="1" ht="16.5" customHeight="1">
      <c r="A66" s="71" t="s">
        <v>76</v>
      </c>
      <c r="B66" s="45"/>
      <c r="C66" s="9"/>
      <c r="D66" s="9"/>
      <c r="E66" s="9"/>
      <c r="F66" s="206" t="s">
        <v>113</v>
      </c>
      <c r="G66" s="206"/>
      <c r="H66" s="206"/>
      <c r="I66" s="206"/>
      <c r="J66" s="206"/>
      <c r="K66" s="9"/>
      <c r="L66" s="206" t="s">
        <v>114</v>
      </c>
      <c r="M66" s="206"/>
      <c r="N66" s="206"/>
      <c r="O66" s="206"/>
      <c r="P66" s="206"/>
      <c r="Q66" s="206"/>
      <c r="R66" s="206"/>
      <c r="S66" s="206"/>
      <c r="T66" s="206"/>
      <c r="U66" s="206"/>
      <c r="V66" s="206"/>
      <c r="W66" s="206"/>
      <c r="X66" s="206"/>
      <c r="Y66" s="206"/>
      <c r="Z66" s="206"/>
      <c r="AA66" s="206"/>
      <c r="AB66" s="206"/>
      <c r="AC66" s="206"/>
      <c r="AD66" s="206"/>
      <c r="AE66" s="206"/>
      <c r="AF66" s="206"/>
      <c r="AG66" s="229">
        <f>'Objekt1 - Rozpočet 2NP'!J34</f>
        <v>0</v>
      </c>
      <c r="AH66" s="230"/>
      <c r="AI66" s="230"/>
      <c r="AJ66" s="230"/>
      <c r="AK66" s="230"/>
      <c r="AL66" s="230"/>
      <c r="AM66" s="230"/>
      <c r="AN66" s="229">
        <f t="shared" si="0"/>
        <v>0</v>
      </c>
      <c r="AO66" s="230"/>
      <c r="AP66" s="230"/>
      <c r="AQ66" s="81" t="s">
        <v>88</v>
      </c>
      <c r="AR66" s="45"/>
      <c r="AS66" s="82">
        <v>0</v>
      </c>
      <c r="AT66" s="83">
        <f t="shared" si="1"/>
        <v>0</v>
      </c>
      <c r="AU66" s="84">
        <f>'Objekt1 - Rozpočet 2NP'!P94</f>
        <v>0</v>
      </c>
      <c r="AV66" s="83">
        <f>'Objekt1 - Rozpočet 2NP'!J37</f>
        <v>0</v>
      </c>
      <c r="AW66" s="83">
        <f>'Objekt1 - Rozpočet 2NP'!J38</f>
        <v>0</v>
      </c>
      <c r="AX66" s="83">
        <f>'Objekt1 - Rozpočet 2NP'!J39</f>
        <v>0</v>
      </c>
      <c r="AY66" s="83">
        <f>'Objekt1 - Rozpočet 2NP'!J40</f>
        <v>0</v>
      </c>
      <c r="AZ66" s="83">
        <f>'Objekt1 - Rozpočet 2NP'!F37</f>
        <v>0</v>
      </c>
      <c r="BA66" s="83">
        <f>'Objekt1 - Rozpočet 2NP'!F38</f>
        <v>0</v>
      </c>
      <c r="BB66" s="83">
        <f>'Objekt1 - Rozpočet 2NP'!F39</f>
        <v>0</v>
      </c>
      <c r="BC66" s="83">
        <f>'Objekt1 - Rozpočet 2NP'!F40</f>
        <v>0</v>
      </c>
      <c r="BD66" s="85">
        <f>'Objekt1 - Rozpočet 2NP'!F41</f>
        <v>0</v>
      </c>
      <c r="BT66" s="25" t="s">
        <v>94</v>
      </c>
      <c r="BV66" s="25" t="s">
        <v>74</v>
      </c>
      <c r="BW66" s="25" t="s">
        <v>115</v>
      </c>
      <c r="BX66" s="25" t="s">
        <v>109</v>
      </c>
      <c r="CL66" s="25" t="s">
        <v>19</v>
      </c>
    </row>
    <row r="67" spans="2:90" s="3" customFormat="1" ht="16.5" customHeight="1">
      <c r="B67" s="45"/>
      <c r="C67" s="9"/>
      <c r="D67" s="9"/>
      <c r="E67" s="206" t="s">
        <v>116</v>
      </c>
      <c r="F67" s="206"/>
      <c r="G67" s="206"/>
      <c r="H67" s="206"/>
      <c r="I67" s="206"/>
      <c r="J67" s="9"/>
      <c r="K67" s="206" t="s">
        <v>117</v>
      </c>
      <c r="L67" s="206"/>
      <c r="M67" s="206"/>
      <c r="N67" s="206"/>
      <c r="O67" s="206"/>
      <c r="P67" s="206"/>
      <c r="Q67" s="206"/>
      <c r="R67" s="206"/>
      <c r="S67" s="206"/>
      <c r="T67" s="206"/>
      <c r="U67" s="206"/>
      <c r="V67" s="206"/>
      <c r="W67" s="206"/>
      <c r="X67" s="206"/>
      <c r="Y67" s="206"/>
      <c r="Z67" s="206"/>
      <c r="AA67" s="206"/>
      <c r="AB67" s="206"/>
      <c r="AC67" s="206"/>
      <c r="AD67" s="206"/>
      <c r="AE67" s="206"/>
      <c r="AF67" s="206"/>
      <c r="AG67" s="231">
        <f>ROUND(SUM(AG68:AG74),2)</f>
        <v>0</v>
      </c>
      <c r="AH67" s="230"/>
      <c r="AI67" s="230"/>
      <c r="AJ67" s="230"/>
      <c r="AK67" s="230"/>
      <c r="AL67" s="230"/>
      <c r="AM67" s="230"/>
      <c r="AN67" s="229">
        <f t="shared" si="0"/>
        <v>0</v>
      </c>
      <c r="AO67" s="230"/>
      <c r="AP67" s="230"/>
      <c r="AQ67" s="81" t="s">
        <v>88</v>
      </c>
      <c r="AR67" s="45"/>
      <c r="AS67" s="82">
        <f>ROUND(SUM(AS68:AS74),2)</f>
        <v>0</v>
      </c>
      <c r="AT67" s="83">
        <f t="shared" si="1"/>
        <v>0</v>
      </c>
      <c r="AU67" s="84">
        <f>ROUND(SUM(AU68:AU74),5)</f>
        <v>0</v>
      </c>
      <c r="AV67" s="83">
        <f>ROUND(AZ67*L29,2)</f>
        <v>0</v>
      </c>
      <c r="AW67" s="83">
        <f>ROUND(BA67*L30,2)</f>
        <v>0</v>
      </c>
      <c r="AX67" s="83">
        <f>ROUND(BB67*L29,2)</f>
        <v>0</v>
      </c>
      <c r="AY67" s="83">
        <f>ROUND(BC67*L30,2)</f>
        <v>0</v>
      </c>
      <c r="AZ67" s="83">
        <f>ROUND(SUM(AZ68:AZ74),2)</f>
        <v>0</v>
      </c>
      <c r="BA67" s="83">
        <f>ROUND(SUM(BA68:BA74),2)</f>
        <v>0</v>
      </c>
      <c r="BB67" s="83">
        <f>ROUND(SUM(BB68:BB74),2)</f>
        <v>0</v>
      </c>
      <c r="BC67" s="83">
        <f>ROUND(SUM(BC68:BC74),2)</f>
        <v>0</v>
      </c>
      <c r="BD67" s="85">
        <f>ROUND(SUM(BD68:BD74),2)</f>
        <v>0</v>
      </c>
      <c r="BS67" s="25" t="s">
        <v>71</v>
      </c>
      <c r="BT67" s="25" t="s">
        <v>82</v>
      </c>
      <c r="BU67" s="25" t="s">
        <v>73</v>
      </c>
      <c r="BV67" s="25" t="s">
        <v>74</v>
      </c>
      <c r="BW67" s="25" t="s">
        <v>118</v>
      </c>
      <c r="BX67" s="25" t="s">
        <v>85</v>
      </c>
      <c r="CL67" s="25" t="s">
        <v>19</v>
      </c>
    </row>
    <row r="68" spans="1:90" s="3" customFormat="1" ht="23.35" customHeight="1">
      <c r="A68" s="71" t="s">
        <v>76</v>
      </c>
      <c r="B68" s="45"/>
      <c r="C68" s="9"/>
      <c r="D68" s="9"/>
      <c r="E68" s="9"/>
      <c r="F68" s="206" t="s">
        <v>119</v>
      </c>
      <c r="G68" s="206"/>
      <c r="H68" s="206"/>
      <c r="I68" s="206"/>
      <c r="J68" s="206"/>
      <c r="K68" s="9"/>
      <c r="L68" s="206" t="s">
        <v>120</v>
      </c>
      <c r="M68" s="206"/>
      <c r="N68" s="206"/>
      <c r="O68" s="206"/>
      <c r="P68" s="206"/>
      <c r="Q68" s="206"/>
      <c r="R68" s="206"/>
      <c r="S68" s="206"/>
      <c r="T68" s="206"/>
      <c r="U68" s="206"/>
      <c r="V68" s="206"/>
      <c r="W68" s="206"/>
      <c r="X68" s="206"/>
      <c r="Y68" s="206"/>
      <c r="Z68" s="206"/>
      <c r="AA68" s="206"/>
      <c r="AB68" s="206"/>
      <c r="AC68" s="206"/>
      <c r="AD68" s="206"/>
      <c r="AE68" s="206"/>
      <c r="AF68" s="206"/>
      <c r="AG68" s="229">
        <f>'01-SO 01_SIT - Výkopové p...'!J34</f>
        <v>0</v>
      </c>
      <c r="AH68" s="230"/>
      <c r="AI68" s="230"/>
      <c r="AJ68" s="230"/>
      <c r="AK68" s="230"/>
      <c r="AL68" s="230"/>
      <c r="AM68" s="230"/>
      <c r="AN68" s="229">
        <f t="shared" si="0"/>
        <v>0</v>
      </c>
      <c r="AO68" s="230"/>
      <c r="AP68" s="230"/>
      <c r="AQ68" s="81" t="s">
        <v>88</v>
      </c>
      <c r="AR68" s="45"/>
      <c r="AS68" s="82">
        <v>0</v>
      </c>
      <c r="AT68" s="83">
        <f t="shared" si="1"/>
        <v>0</v>
      </c>
      <c r="AU68" s="84">
        <f>'01-SO 01_SIT - Výkopové p...'!P97</f>
        <v>0</v>
      </c>
      <c r="AV68" s="83">
        <f>'01-SO 01_SIT - Výkopové p...'!J37</f>
        <v>0</v>
      </c>
      <c r="AW68" s="83">
        <f>'01-SO 01_SIT - Výkopové p...'!J38</f>
        <v>0</v>
      </c>
      <c r="AX68" s="83">
        <f>'01-SO 01_SIT - Výkopové p...'!J39</f>
        <v>0</v>
      </c>
      <c r="AY68" s="83">
        <f>'01-SO 01_SIT - Výkopové p...'!J40</f>
        <v>0</v>
      </c>
      <c r="AZ68" s="83">
        <f>'01-SO 01_SIT - Výkopové p...'!F37</f>
        <v>0</v>
      </c>
      <c r="BA68" s="83">
        <f>'01-SO 01_SIT - Výkopové p...'!F38</f>
        <v>0</v>
      </c>
      <c r="BB68" s="83">
        <f>'01-SO 01_SIT - Výkopové p...'!F39</f>
        <v>0</v>
      </c>
      <c r="BC68" s="83">
        <f>'01-SO 01_SIT - Výkopové p...'!F40</f>
        <v>0</v>
      </c>
      <c r="BD68" s="85">
        <f>'01-SO 01_SIT - Výkopové p...'!F41</f>
        <v>0</v>
      </c>
      <c r="BT68" s="25" t="s">
        <v>94</v>
      </c>
      <c r="BV68" s="25" t="s">
        <v>74</v>
      </c>
      <c r="BW68" s="25" t="s">
        <v>121</v>
      </c>
      <c r="BX68" s="25" t="s">
        <v>118</v>
      </c>
      <c r="CL68" s="25" t="s">
        <v>19</v>
      </c>
    </row>
    <row r="69" spans="1:90" s="3" customFormat="1" ht="23.35" customHeight="1">
      <c r="A69" s="71" t="s">
        <v>76</v>
      </c>
      <c r="B69" s="45"/>
      <c r="C69" s="9"/>
      <c r="D69" s="9"/>
      <c r="E69" s="9"/>
      <c r="F69" s="206" t="s">
        <v>122</v>
      </c>
      <c r="G69" s="206"/>
      <c r="H69" s="206"/>
      <c r="I69" s="206"/>
      <c r="J69" s="206"/>
      <c r="K69" s="9"/>
      <c r="L69" s="206" t="s">
        <v>123</v>
      </c>
      <c r="M69" s="206"/>
      <c r="N69" s="206"/>
      <c r="O69" s="206"/>
      <c r="P69" s="206"/>
      <c r="Q69" s="206"/>
      <c r="R69" s="206"/>
      <c r="S69" s="206"/>
      <c r="T69" s="206"/>
      <c r="U69" s="206"/>
      <c r="V69" s="206"/>
      <c r="W69" s="206"/>
      <c r="X69" s="206"/>
      <c r="Y69" s="206"/>
      <c r="Z69" s="206"/>
      <c r="AA69" s="206"/>
      <c r="AB69" s="206"/>
      <c r="AC69" s="206"/>
      <c r="AD69" s="206"/>
      <c r="AE69" s="206"/>
      <c r="AF69" s="206"/>
      <c r="AG69" s="229">
        <f>'02-SO 01_SKA - Strukturov...'!J34</f>
        <v>0</v>
      </c>
      <c r="AH69" s="230"/>
      <c r="AI69" s="230"/>
      <c r="AJ69" s="230"/>
      <c r="AK69" s="230"/>
      <c r="AL69" s="230"/>
      <c r="AM69" s="230"/>
      <c r="AN69" s="229">
        <f t="shared" si="0"/>
        <v>0</v>
      </c>
      <c r="AO69" s="230"/>
      <c r="AP69" s="230"/>
      <c r="AQ69" s="81" t="s">
        <v>88</v>
      </c>
      <c r="AR69" s="45"/>
      <c r="AS69" s="82">
        <v>0</v>
      </c>
      <c r="AT69" s="83">
        <f t="shared" si="1"/>
        <v>0</v>
      </c>
      <c r="AU69" s="84">
        <f>'02-SO 01_SKA - Strukturov...'!P106</f>
        <v>0</v>
      </c>
      <c r="AV69" s="83">
        <f>'02-SO 01_SKA - Strukturov...'!J37</f>
        <v>0</v>
      </c>
      <c r="AW69" s="83">
        <f>'02-SO 01_SKA - Strukturov...'!J38</f>
        <v>0</v>
      </c>
      <c r="AX69" s="83">
        <f>'02-SO 01_SKA - Strukturov...'!J39</f>
        <v>0</v>
      </c>
      <c r="AY69" s="83">
        <f>'02-SO 01_SKA - Strukturov...'!J40</f>
        <v>0</v>
      </c>
      <c r="AZ69" s="83">
        <f>'02-SO 01_SKA - Strukturov...'!F37</f>
        <v>0</v>
      </c>
      <c r="BA69" s="83">
        <f>'02-SO 01_SKA - Strukturov...'!F38</f>
        <v>0</v>
      </c>
      <c r="BB69" s="83">
        <f>'02-SO 01_SKA - Strukturov...'!F39</f>
        <v>0</v>
      </c>
      <c r="BC69" s="83">
        <f>'02-SO 01_SKA - Strukturov...'!F40</f>
        <v>0</v>
      </c>
      <c r="BD69" s="85">
        <f>'02-SO 01_SKA - Strukturov...'!F41</f>
        <v>0</v>
      </c>
      <c r="BT69" s="25" t="s">
        <v>94</v>
      </c>
      <c r="BV69" s="25" t="s">
        <v>74</v>
      </c>
      <c r="BW69" s="25" t="s">
        <v>124</v>
      </c>
      <c r="BX69" s="25" t="s">
        <v>118</v>
      </c>
      <c r="CL69" s="25" t="s">
        <v>19</v>
      </c>
    </row>
    <row r="70" spans="1:90" s="3" customFormat="1" ht="23.35" customHeight="1">
      <c r="A70" s="71" t="s">
        <v>76</v>
      </c>
      <c r="B70" s="45"/>
      <c r="C70" s="9"/>
      <c r="D70" s="9"/>
      <c r="E70" s="9"/>
      <c r="F70" s="206" t="s">
        <v>125</v>
      </c>
      <c r="G70" s="206"/>
      <c r="H70" s="206"/>
      <c r="I70" s="206"/>
      <c r="J70" s="206"/>
      <c r="K70" s="9"/>
      <c r="L70" s="206" t="s">
        <v>126</v>
      </c>
      <c r="M70" s="206"/>
      <c r="N70" s="206"/>
      <c r="O70" s="206"/>
      <c r="P70" s="206"/>
      <c r="Q70" s="206"/>
      <c r="R70" s="206"/>
      <c r="S70" s="206"/>
      <c r="T70" s="206"/>
      <c r="U70" s="206"/>
      <c r="V70" s="206"/>
      <c r="W70" s="206"/>
      <c r="X70" s="206"/>
      <c r="Y70" s="206"/>
      <c r="Z70" s="206"/>
      <c r="AA70" s="206"/>
      <c r="AB70" s="206"/>
      <c r="AC70" s="206"/>
      <c r="AD70" s="206"/>
      <c r="AE70" s="206"/>
      <c r="AF70" s="206"/>
      <c r="AG70" s="229">
        <f>'03-SO 01_AP - Aktivní prv...'!J34</f>
        <v>0</v>
      </c>
      <c r="AH70" s="230"/>
      <c r="AI70" s="230"/>
      <c r="AJ70" s="230"/>
      <c r="AK70" s="230"/>
      <c r="AL70" s="230"/>
      <c r="AM70" s="230"/>
      <c r="AN70" s="229">
        <f t="shared" si="0"/>
        <v>0</v>
      </c>
      <c r="AO70" s="230"/>
      <c r="AP70" s="230"/>
      <c r="AQ70" s="81" t="s">
        <v>88</v>
      </c>
      <c r="AR70" s="45"/>
      <c r="AS70" s="82">
        <v>0</v>
      </c>
      <c r="AT70" s="83">
        <f t="shared" si="1"/>
        <v>0</v>
      </c>
      <c r="AU70" s="84">
        <f>'03-SO 01_AP - Aktivní prv...'!P98</f>
        <v>0</v>
      </c>
      <c r="AV70" s="83">
        <f>'03-SO 01_AP - Aktivní prv...'!J37</f>
        <v>0</v>
      </c>
      <c r="AW70" s="83">
        <f>'03-SO 01_AP - Aktivní prv...'!J38</f>
        <v>0</v>
      </c>
      <c r="AX70" s="83">
        <f>'03-SO 01_AP - Aktivní prv...'!J39</f>
        <v>0</v>
      </c>
      <c r="AY70" s="83">
        <f>'03-SO 01_AP - Aktivní prv...'!J40</f>
        <v>0</v>
      </c>
      <c r="AZ70" s="83">
        <f>'03-SO 01_AP - Aktivní prv...'!F37</f>
        <v>0</v>
      </c>
      <c r="BA70" s="83">
        <f>'03-SO 01_AP - Aktivní prv...'!F38</f>
        <v>0</v>
      </c>
      <c r="BB70" s="83">
        <f>'03-SO 01_AP - Aktivní prv...'!F39</f>
        <v>0</v>
      </c>
      <c r="BC70" s="83">
        <f>'03-SO 01_AP - Aktivní prv...'!F40</f>
        <v>0</v>
      </c>
      <c r="BD70" s="85">
        <f>'03-SO 01_AP - Aktivní prv...'!F41</f>
        <v>0</v>
      </c>
      <c r="BT70" s="25" t="s">
        <v>94</v>
      </c>
      <c r="BV70" s="25" t="s">
        <v>74</v>
      </c>
      <c r="BW70" s="25" t="s">
        <v>127</v>
      </c>
      <c r="BX70" s="25" t="s">
        <v>118</v>
      </c>
      <c r="CL70" s="25" t="s">
        <v>19</v>
      </c>
    </row>
    <row r="71" spans="1:90" s="3" customFormat="1" ht="23.35" customHeight="1">
      <c r="A71" s="71" t="s">
        <v>76</v>
      </c>
      <c r="B71" s="45"/>
      <c r="C71" s="9"/>
      <c r="D71" s="9"/>
      <c r="E71" s="9"/>
      <c r="F71" s="206" t="s">
        <v>128</v>
      </c>
      <c r="G71" s="206"/>
      <c r="H71" s="206"/>
      <c r="I71" s="206"/>
      <c r="J71" s="206"/>
      <c r="K71" s="9"/>
      <c r="L71" s="206" t="s">
        <v>129</v>
      </c>
      <c r="M71" s="206"/>
      <c r="N71" s="206"/>
      <c r="O71" s="206"/>
      <c r="P71" s="206"/>
      <c r="Q71" s="206"/>
      <c r="R71" s="206"/>
      <c r="S71" s="206"/>
      <c r="T71" s="206"/>
      <c r="U71" s="206"/>
      <c r="V71" s="206"/>
      <c r="W71" s="206"/>
      <c r="X71" s="206"/>
      <c r="Y71" s="206"/>
      <c r="Z71" s="206"/>
      <c r="AA71" s="206"/>
      <c r="AB71" s="206"/>
      <c r="AC71" s="206"/>
      <c r="AD71" s="206"/>
      <c r="AE71" s="206"/>
      <c r="AF71" s="206"/>
      <c r="AG71" s="229">
        <f>'04-SO 01_KAM - Kamerový s...'!J34</f>
        <v>0</v>
      </c>
      <c r="AH71" s="230"/>
      <c r="AI71" s="230"/>
      <c r="AJ71" s="230"/>
      <c r="AK71" s="230"/>
      <c r="AL71" s="230"/>
      <c r="AM71" s="230"/>
      <c r="AN71" s="229">
        <f t="shared" si="0"/>
        <v>0</v>
      </c>
      <c r="AO71" s="230"/>
      <c r="AP71" s="230"/>
      <c r="AQ71" s="81" t="s">
        <v>88</v>
      </c>
      <c r="AR71" s="45"/>
      <c r="AS71" s="82">
        <v>0</v>
      </c>
      <c r="AT71" s="83">
        <f t="shared" si="1"/>
        <v>0</v>
      </c>
      <c r="AU71" s="84">
        <f>'04-SO 01_KAM - Kamerový s...'!P96</f>
        <v>0</v>
      </c>
      <c r="AV71" s="83">
        <f>'04-SO 01_KAM - Kamerový s...'!J37</f>
        <v>0</v>
      </c>
      <c r="AW71" s="83">
        <f>'04-SO 01_KAM - Kamerový s...'!J38</f>
        <v>0</v>
      </c>
      <c r="AX71" s="83">
        <f>'04-SO 01_KAM - Kamerový s...'!J39</f>
        <v>0</v>
      </c>
      <c r="AY71" s="83">
        <f>'04-SO 01_KAM - Kamerový s...'!J40</f>
        <v>0</v>
      </c>
      <c r="AZ71" s="83">
        <f>'04-SO 01_KAM - Kamerový s...'!F37</f>
        <v>0</v>
      </c>
      <c r="BA71" s="83">
        <f>'04-SO 01_KAM - Kamerový s...'!F38</f>
        <v>0</v>
      </c>
      <c r="BB71" s="83">
        <f>'04-SO 01_KAM - Kamerový s...'!F39</f>
        <v>0</v>
      </c>
      <c r="BC71" s="83">
        <f>'04-SO 01_KAM - Kamerový s...'!F40</f>
        <v>0</v>
      </c>
      <c r="BD71" s="85">
        <f>'04-SO 01_KAM - Kamerový s...'!F41</f>
        <v>0</v>
      </c>
      <c r="BT71" s="25" t="s">
        <v>94</v>
      </c>
      <c r="BV71" s="25" t="s">
        <v>74</v>
      </c>
      <c r="BW71" s="25" t="s">
        <v>130</v>
      </c>
      <c r="BX71" s="25" t="s">
        <v>118</v>
      </c>
      <c r="CL71" s="25" t="s">
        <v>19</v>
      </c>
    </row>
    <row r="72" spans="1:90" s="3" customFormat="1" ht="23.35" customHeight="1">
      <c r="A72" s="71" t="s">
        <v>76</v>
      </c>
      <c r="B72" s="45"/>
      <c r="C72" s="9"/>
      <c r="D72" s="9"/>
      <c r="E72" s="9"/>
      <c r="F72" s="206" t="s">
        <v>131</v>
      </c>
      <c r="G72" s="206"/>
      <c r="H72" s="206"/>
      <c r="I72" s="206"/>
      <c r="J72" s="206"/>
      <c r="K72" s="9"/>
      <c r="L72" s="206" t="s">
        <v>132</v>
      </c>
      <c r="M72" s="206"/>
      <c r="N72" s="206"/>
      <c r="O72" s="206"/>
      <c r="P72" s="206"/>
      <c r="Q72" s="206"/>
      <c r="R72" s="206"/>
      <c r="S72" s="206"/>
      <c r="T72" s="206"/>
      <c r="U72" s="206"/>
      <c r="V72" s="206"/>
      <c r="W72" s="206"/>
      <c r="X72" s="206"/>
      <c r="Y72" s="206"/>
      <c r="Z72" s="206"/>
      <c r="AA72" s="206"/>
      <c r="AB72" s="206"/>
      <c r="AC72" s="206"/>
      <c r="AD72" s="206"/>
      <c r="AE72" s="206"/>
      <c r="AF72" s="206"/>
      <c r="AG72" s="229">
        <f>'05-SO 01_DI - IP telefoni...'!J34</f>
        <v>0</v>
      </c>
      <c r="AH72" s="230"/>
      <c r="AI72" s="230"/>
      <c r="AJ72" s="230"/>
      <c r="AK72" s="230"/>
      <c r="AL72" s="230"/>
      <c r="AM72" s="230"/>
      <c r="AN72" s="229">
        <f t="shared" si="0"/>
        <v>0</v>
      </c>
      <c r="AO72" s="230"/>
      <c r="AP72" s="230"/>
      <c r="AQ72" s="81" t="s">
        <v>88</v>
      </c>
      <c r="AR72" s="45"/>
      <c r="AS72" s="82">
        <v>0</v>
      </c>
      <c r="AT72" s="83">
        <f t="shared" si="1"/>
        <v>0</v>
      </c>
      <c r="AU72" s="84">
        <f>'05-SO 01_DI - IP telefoni...'!P99</f>
        <v>0</v>
      </c>
      <c r="AV72" s="83">
        <f>'05-SO 01_DI - IP telefoni...'!J37</f>
        <v>0</v>
      </c>
      <c r="AW72" s="83">
        <f>'05-SO 01_DI - IP telefoni...'!J38</f>
        <v>0</v>
      </c>
      <c r="AX72" s="83">
        <f>'05-SO 01_DI - IP telefoni...'!J39</f>
        <v>0</v>
      </c>
      <c r="AY72" s="83">
        <f>'05-SO 01_DI - IP telefoni...'!J40</f>
        <v>0</v>
      </c>
      <c r="AZ72" s="83">
        <f>'05-SO 01_DI - IP telefoni...'!F37</f>
        <v>0</v>
      </c>
      <c r="BA72" s="83">
        <f>'05-SO 01_DI - IP telefoni...'!F38</f>
        <v>0</v>
      </c>
      <c r="BB72" s="83">
        <f>'05-SO 01_DI - IP telefoni...'!F39</f>
        <v>0</v>
      </c>
      <c r="BC72" s="83">
        <f>'05-SO 01_DI - IP telefoni...'!F40</f>
        <v>0</v>
      </c>
      <c r="BD72" s="85">
        <f>'05-SO 01_DI - IP telefoni...'!F41</f>
        <v>0</v>
      </c>
      <c r="BT72" s="25" t="s">
        <v>94</v>
      </c>
      <c r="BV72" s="25" t="s">
        <v>74</v>
      </c>
      <c r="BW72" s="25" t="s">
        <v>133</v>
      </c>
      <c r="BX72" s="25" t="s">
        <v>118</v>
      </c>
      <c r="CL72" s="25" t="s">
        <v>19</v>
      </c>
    </row>
    <row r="73" spans="1:90" s="3" customFormat="1" ht="23.35" customHeight="1">
      <c r="A73" s="71" t="s">
        <v>76</v>
      </c>
      <c r="B73" s="45"/>
      <c r="C73" s="9"/>
      <c r="D73" s="9"/>
      <c r="E73" s="9"/>
      <c r="F73" s="206" t="s">
        <v>134</v>
      </c>
      <c r="G73" s="206"/>
      <c r="H73" s="206"/>
      <c r="I73" s="206"/>
      <c r="J73" s="206"/>
      <c r="K73" s="9"/>
      <c r="L73" s="206" t="s">
        <v>135</v>
      </c>
      <c r="M73" s="206"/>
      <c r="N73" s="206"/>
      <c r="O73" s="206"/>
      <c r="P73" s="206"/>
      <c r="Q73" s="206"/>
      <c r="R73" s="206"/>
      <c r="S73" s="206"/>
      <c r="T73" s="206"/>
      <c r="U73" s="206"/>
      <c r="V73" s="206"/>
      <c r="W73" s="206"/>
      <c r="X73" s="206"/>
      <c r="Y73" s="206"/>
      <c r="Z73" s="206"/>
      <c r="AA73" s="206"/>
      <c r="AB73" s="206"/>
      <c r="AC73" s="206"/>
      <c r="AD73" s="206"/>
      <c r="AE73" s="206"/>
      <c r="AF73" s="206"/>
      <c r="AG73" s="229">
        <f>'06_SO 01_PZTS - Poplachov...'!J34</f>
        <v>0</v>
      </c>
      <c r="AH73" s="230"/>
      <c r="AI73" s="230"/>
      <c r="AJ73" s="230"/>
      <c r="AK73" s="230"/>
      <c r="AL73" s="230"/>
      <c r="AM73" s="230"/>
      <c r="AN73" s="229">
        <f t="shared" si="0"/>
        <v>0</v>
      </c>
      <c r="AO73" s="230"/>
      <c r="AP73" s="230"/>
      <c r="AQ73" s="81" t="s">
        <v>88</v>
      </c>
      <c r="AR73" s="45"/>
      <c r="AS73" s="82">
        <v>0</v>
      </c>
      <c r="AT73" s="83">
        <f t="shared" si="1"/>
        <v>0</v>
      </c>
      <c r="AU73" s="84">
        <f>'06_SO 01_PZTS - Poplachov...'!P107</f>
        <v>0</v>
      </c>
      <c r="AV73" s="83">
        <f>'06_SO 01_PZTS - Poplachov...'!J37</f>
        <v>0</v>
      </c>
      <c r="AW73" s="83">
        <f>'06_SO 01_PZTS - Poplachov...'!J38</f>
        <v>0</v>
      </c>
      <c r="AX73" s="83">
        <f>'06_SO 01_PZTS - Poplachov...'!J39</f>
        <v>0</v>
      </c>
      <c r="AY73" s="83">
        <f>'06_SO 01_PZTS - Poplachov...'!J40</f>
        <v>0</v>
      </c>
      <c r="AZ73" s="83">
        <f>'06_SO 01_PZTS - Poplachov...'!F37</f>
        <v>0</v>
      </c>
      <c r="BA73" s="83">
        <f>'06_SO 01_PZTS - Poplachov...'!F38</f>
        <v>0</v>
      </c>
      <c r="BB73" s="83">
        <f>'06_SO 01_PZTS - Poplachov...'!F39</f>
        <v>0</v>
      </c>
      <c r="BC73" s="83">
        <f>'06_SO 01_PZTS - Poplachov...'!F40</f>
        <v>0</v>
      </c>
      <c r="BD73" s="85">
        <f>'06_SO 01_PZTS - Poplachov...'!F41</f>
        <v>0</v>
      </c>
      <c r="BT73" s="25" t="s">
        <v>94</v>
      </c>
      <c r="BV73" s="25" t="s">
        <v>74</v>
      </c>
      <c r="BW73" s="25" t="s">
        <v>136</v>
      </c>
      <c r="BX73" s="25" t="s">
        <v>118</v>
      </c>
      <c r="CL73" s="25" t="s">
        <v>19</v>
      </c>
    </row>
    <row r="74" spans="1:90" s="3" customFormat="1" ht="23.35" customHeight="1">
      <c r="A74" s="71" t="s">
        <v>76</v>
      </c>
      <c r="B74" s="45"/>
      <c r="C74" s="9"/>
      <c r="D74" s="9"/>
      <c r="E74" s="9"/>
      <c r="F74" s="206" t="s">
        <v>137</v>
      </c>
      <c r="G74" s="206"/>
      <c r="H74" s="206"/>
      <c r="I74" s="206"/>
      <c r="J74" s="206"/>
      <c r="K74" s="9"/>
      <c r="L74" s="206" t="s">
        <v>138</v>
      </c>
      <c r="M74" s="206"/>
      <c r="N74" s="206"/>
      <c r="O74" s="206"/>
      <c r="P74" s="206"/>
      <c r="Q74" s="206"/>
      <c r="R74" s="206"/>
      <c r="S74" s="206"/>
      <c r="T74" s="206"/>
      <c r="U74" s="206"/>
      <c r="V74" s="206"/>
      <c r="W74" s="206"/>
      <c r="X74" s="206"/>
      <c r="Y74" s="206"/>
      <c r="Z74" s="206"/>
      <c r="AA74" s="206"/>
      <c r="AB74" s="206"/>
      <c r="AC74" s="206"/>
      <c r="AD74" s="206"/>
      <c r="AE74" s="206"/>
      <c r="AF74" s="206"/>
      <c r="AG74" s="229">
        <f>'07_SO 01_SDV - Systémy dl...'!J34</f>
        <v>0</v>
      </c>
      <c r="AH74" s="230"/>
      <c r="AI74" s="230"/>
      <c r="AJ74" s="230"/>
      <c r="AK74" s="230"/>
      <c r="AL74" s="230"/>
      <c r="AM74" s="230"/>
      <c r="AN74" s="229">
        <f t="shared" si="0"/>
        <v>0</v>
      </c>
      <c r="AO74" s="230"/>
      <c r="AP74" s="230"/>
      <c r="AQ74" s="81" t="s">
        <v>88</v>
      </c>
      <c r="AR74" s="45"/>
      <c r="AS74" s="82">
        <v>0</v>
      </c>
      <c r="AT74" s="83">
        <f t="shared" si="1"/>
        <v>0</v>
      </c>
      <c r="AU74" s="84">
        <f>'07_SO 01_SDV - Systémy dl...'!P98</f>
        <v>0</v>
      </c>
      <c r="AV74" s="83">
        <f>'07_SO 01_SDV - Systémy dl...'!J37</f>
        <v>0</v>
      </c>
      <c r="AW74" s="83">
        <f>'07_SO 01_SDV - Systémy dl...'!J38</f>
        <v>0</v>
      </c>
      <c r="AX74" s="83">
        <f>'07_SO 01_SDV - Systémy dl...'!J39</f>
        <v>0</v>
      </c>
      <c r="AY74" s="83">
        <f>'07_SO 01_SDV - Systémy dl...'!J40</f>
        <v>0</v>
      </c>
      <c r="AZ74" s="83">
        <f>'07_SO 01_SDV - Systémy dl...'!F37</f>
        <v>0</v>
      </c>
      <c r="BA74" s="83">
        <f>'07_SO 01_SDV - Systémy dl...'!F38</f>
        <v>0</v>
      </c>
      <c r="BB74" s="83">
        <f>'07_SO 01_SDV - Systémy dl...'!F39</f>
        <v>0</v>
      </c>
      <c r="BC74" s="83">
        <f>'07_SO 01_SDV - Systémy dl...'!F40</f>
        <v>0</v>
      </c>
      <c r="BD74" s="85">
        <f>'07_SO 01_SDV - Systémy dl...'!F41</f>
        <v>0</v>
      </c>
      <c r="BT74" s="25" t="s">
        <v>94</v>
      </c>
      <c r="BV74" s="25" t="s">
        <v>74</v>
      </c>
      <c r="BW74" s="25" t="s">
        <v>139</v>
      </c>
      <c r="BX74" s="25" t="s">
        <v>118</v>
      </c>
      <c r="CL74" s="25" t="s">
        <v>19</v>
      </c>
    </row>
    <row r="75" spans="1:91" s="6" customFormat="1" ht="16.5" customHeight="1">
      <c r="A75" s="71" t="s">
        <v>76</v>
      </c>
      <c r="B75" s="72"/>
      <c r="C75" s="73"/>
      <c r="D75" s="212" t="s">
        <v>140</v>
      </c>
      <c r="E75" s="212"/>
      <c r="F75" s="212"/>
      <c r="G75" s="212"/>
      <c r="H75" s="212"/>
      <c r="I75" s="74"/>
      <c r="J75" s="212" t="s">
        <v>141</v>
      </c>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20">
        <f>'02 - IO 01  Přípojka vodo...'!J30</f>
        <v>0</v>
      </c>
      <c r="AH75" s="221"/>
      <c r="AI75" s="221"/>
      <c r="AJ75" s="221"/>
      <c r="AK75" s="221"/>
      <c r="AL75" s="221"/>
      <c r="AM75" s="221"/>
      <c r="AN75" s="220">
        <f t="shared" si="0"/>
        <v>0</v>
      </c>
      <c r="AO75" s="221"/>
      <c r="AP75" s="221"/>
      <c r="AQ75" s="75" t="s">
        <v>79</v>
      </c>
      <c r="AR75" s="72"/>
      <c r="AS75" s="76">
        <v>0</v>
      </c>
      <c r="AT75" s="77">
        <f t="shared" si="1"/>
        <v>0</v>
      </c>
      <c r="AU75" s="78">
        <f>'02 - IO 01  Přípojka vodo...'!P90</f>
        <v>0</v>
      </c>
      <c r="AV75" s="77">
        <f>'02 - IO 01  Přípojka vodo...'!J33</f>
        <v>0</v>
      </c>
      <c r="AW75" s="77">
        <f>'02 - IO 01  Přípojka vodo...'!J34</f>
        <v>0</v>
      </c>
      <c r="AX75" s="77">
        <f>'02 - IO 01  Přípojka vodo...'!J35</f>
        <v>0</v>
      </c>
      <c r="AY75" s="77">
        <f>'02 - IO 01  Přípojka vodo...'!J36</f>
        <v>0</v>
      </c>
      <c r="AZ75" s="77">
        <f>'02 - IO 01  Přípojka vodo...'!F33</f>
        <v>0</v>
      </c>
      <c r="BA75" s="77">
        <f>'02 - IO 01  Přípojka vodo...'!F34</f>
        <v>0</v>
      </c>
      <c r="BB75" s="77">
        <f>'02 - IO 01  Přípojka vodo...'!F35</f>
        <v>0</v>
      </c>
      <c r="BC75" s="77">
        <f>'02 - IO 01  Přípojka vodo...'!F36</f>
        <v>0</v>
      </c>
      <c r="BD75" s="79">
        <f>'02 - IO 01  Přípojka vodo...'!F37</f>
        <v>0</v>
      </c>
      <c r="BT75" s="80" t="s">
        <v>80</v>
      </c>
      <c r="BV75" s="80" t="s">
        <v>74</v>
      </c>
      <c r="BW75" s="80" t="s">
        <v>142</v>
      </c>
      <c r="BX75" s="80" t="s">
        <v>5</v>
      </c>
      <c r="CL75" s="80" t="s">
        <v>19</v>
      </c>
      <c r="CM75" s="80" t="s">
        <v>82</v>
      </c>
    </row>
    <row r="76" spans="1:91" s="6" customFormat="1" ht="24.75" customHeight="1">
      <c r="A76" s="71" t="s">
        <v>76</v>
      </c>
      <c r="B76" s="72"/>
      <c r="C76" s="73"/>
      <c r="D76" s="212" t="s">
        <v>143</v>
      </c>
      <c r="E76" s="212"/>
      <c r="F76" s="212"/>
      <c r="G76" s="212"/>
      <c r="H76" s="212"/>
      <c r="I76" s="74"/>
      <c r="J76" s="212" t="s">
        <v>144</v>
      </c>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20">
        <f>'03 - SO 01 Stavební úprav...'!J30</f>
        <v>0</v>
      </c>
      <c r="AH76" s="221"/>
      <c r="AI76" s="221"/>
      <c r="AJ76" s="221"/>
      <c r="AK76" s="221"/>
      <c r="AL76" s="221"/>
      <c r="AM76" s="221"/>
      <c r="AN76" s="220">
        <f t="shared" si="0"/>
        <v>0</v>
      </c>
      <c r="AO76" s="221"/>
      <c r="AP76" s="221"/>
      <c r="AQ76" s="75" t="s">
        <v>79</v>
      </c>
      <c r="AR76" s="72"/>
      <c r="AS76" s="76">
        <v>0</v>
      </c>
      <c r="AT76" s="77">
        <f t="shared" si="1"/>
        <v>0</v>
      </c>
      <c r="AU76" s="78">
        <f>'03 - SO 01 Stavební úprav...'!P81</f>
        <v>0</v>
      </c>
      <c r="AV76" s="77">
        <f>'03 - SO 01 Stavební úprav...'!J33</f>
        <v>0</v>
      </c>
      <c r="AW76" s="77">
        <f>'03 - SO 01 Stavební úprav...'!J34</f>
        <v>0</v>
      </c>
      <c r="AX76" s="77">
        <f>'03 - SO 01 Stavební úprav...'!J35</f>
        <v>0</v>
      </c>
      <c r="AY76" s="77">
        <f>'03 - SO 01 Stavební úprav...'!J36</f>
        <v>0</v>
      </c>
      <c r="AZ76" s="77">
        <f>'03 - SO 01 Stavební úprav...'!F33</f>
        <v>0</v>
      </c>
      <c r="BA76" s="77">
        <f>'03 - SO 01 Stavební úprav...'!F34</f>
        <v>0</v>
      </c>
      <c r="BB76" s="77">
        <f>'03 - SO 01 Stavební úprav...'!F35</f>
        <v>0</v>
      </c>
      <c r="BC76" s="77">
        <f>'03 - SO 01 Stavební úprav...'!F36</f>
        <v>0</v>
      </c>
      <c r="BD76" s="79">
        <f>'03 - SO 01 Stavební úprav...'!F37</f>
        <v>0</v>
      </c>
      <c r="BT76" s="80" t="s">
        <v>80</v>
      </c>
      <c r="BV76" s="80" t="s">
        <v>74</v>
      </c>
      <c r="BW76" s="80" t="s">
        <v>145</v>
      </c>
      <c r="BX76" s="80" t="s">
        <v>5</v>
      </c>
      <c r="CL76" s="80" t="s">
        <v>19</v>
      </c>
      <c r="CM76" s="80" t="s">
        <v>82</v>
      </c>
    </row>
    <row r="77" spans="1:91" s="6" customFormat="1" ht="24.75" customHeight="1">
      <c r="A77" s="71" t="s">
        <v>76</v>
      </c>
      <c r="B77" s="72"/>
      <c r="C77" s="73"/>
      <c r="D77" s="212" t="s">
        <v>146</v>
      </c>
      <c r="E77" s="212"/>
      <c r="F77" s="212"/>
      <c r="G77" s="212"/>
      <c r="H77" s="212"/>
      <c r="I77" s="74"/>
      <c r="J77" s="212" t="s">
        <v>147</v>
      </c>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20">
        <f>'04 - SO 02 Dokončující pr...'!J30</f>
        <v>0</v>
      </c>
      <c r="AH77" s="221"/>
      <c r="AI77" s="221"/>
      <c r="AJ77" s="221"/>
      <c r="AK77" s="221"/>
      <c r="AL77" s="221"/>
      <c r="AM77" s="221"/>
      <c r="AN77" s="220">
        <f t="shared" si="0"/>
        <v>0</v>
      </c>
      <c r="AO77" s="221"/>
      <c r="AP77" s="221"/>
      <c r="AQ77" s="75" t="s">
        <v>79</v>
      </c>
      <c r="AR77" s="72"/>
      <c r="AS77" s="76">
        <v>0</v>
      </c>
      <c r="AT77" s="77">
        <f t="shared" si="1"/>
        <v>0</v>
      </c>
      <c r="AU77" s="78">
        <f>'04 - SO 02 Dokončující pr...'!P86</f>
        <v>0</v>
      </c>
      <c r="AV77" s="77">
        <f>'04 - SO 02 Dokončující pr...'!J33</f>
        <v>0</v>
      </c>
      <c r="AW77" s="77">
        <f>'04 - SO 02 Dokončující pr...'!J34</f>
        <v>0</v>
      </c>
      <c r="AX77" s="77">
        <f>'04 - SO 02 Dokončující pr...'!J35</f>
        <v>0</v>
      </c>
      <c r="AY77" s="77">
        <f>'04 - SO 02 Dokončující pr...'!J36</f>
        <v>0</v>
      </c>
      <c r="AZ77" s="77">
        <f>'04 - SO 02 Dokončující pr...'!F33</f>
        <v>0</v>
      </c>
      <c r="BA77" s="77">
        <f>'04 - SO 02 Dokončující pr...'!F34</f>
        <v>0</v>
      </c>
      <c r="BB77" s="77">
        <f>'04 - SO 02 Dokončující pr...'!F35</f>
        <v>0</v>
      </c>
      <c r="BC77" s="77">
        <f>'04 - SO 02 Dokončující pr...'!F36</f>
        <v>0</v>
      </c>
      <c r="BD77" s="79">
        <f>'04 - SO 02 Dokončující pr...'!F37</f>
        <v>0</v>
      </c>
      <c r="BT77" s="80" t="s">
        <v>80</v>
      </c>
      <c r="BV77" s="80" t="s">
        <v>74</v>
      </c>
      <c r="BW77" s="80" t="s">
        <v>148</v>
      </c>
      <c r="BX77" s="80" t="s">
        <v>5</v>
      </c>
      <c r="CL77" s="80" t="s">
        <v>19</v>
      </c>
      <c r="CM77" s="80" t="s">
        <v>82</v>
      </c>
    </row>
    <row r="78" spans="1:91" s="6" customFormat="1" ht="16.5" customHeight="1">
      <c r="A78" s="71" t="s">
        <v>76</v>
      </c>
      <c r="B78" s="72"/>
      <c r="C78" s="73"/>
      <c r="D78" s="212" t="s">
        <v>149</v>
      </c>
      <c r="E78" s="212"/>
      <c r="F78" s="212"/>
      <c r="G78" s="212"/>
      <c r="H78" s="212"/>
      <c r="I78" s="74"/>
      <c r="J78" s="212" t="s">
        <v>150</v>
      </c>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20">
        <f>'05 - Vedlejš a ostatní ná...'!J30</f>
        <v>0</v>
      </c>
      <c r="AH78" s="221"/>
      <c r="AI78" s="221"/>
      <c r="AJ78" s="221"/>
      <c r="AK78" s="221"/>
      <c r="AL78" s="221"/>
      <c r="AM78" s="221"/>
      <c r="AN78" s="220">
        <f t="shared" si="0"/>
        <v>0</v>
      </c>
      <c r="AO78" s="221"/>
      <c r="AP78" s="221"/>
      <c r="AQ78" s="75" t="s">
        <v>151</v>
      </c>
      <c r="AR78" s="72"/>
      <c r="AS78" s="86">
        <v>0</v>
      </c>
      <c r="AT78" s="87">
        <f t="shared" si="1"/>
        <v>0</v>
      </c>
      <c r="AU78" s="88">
        <f>'05 - Vedlejš a ostatní ná...'!P80</f>
        <v>0</v>
      </c>
      <c r="AV78" s="87">
        <f>'05 - Vedlejš a ostatní ná...'!J33</f>
        <v>0</v>
      </c>
      <c r="AW78" s="87">
        <f>'05 - Vedlejš a ostatní ná...'!J34</f>
        <v>0</v>
      </c>
      <c r="AX78" s="87">
        <f>'05 - Vedlejš a ostatní ná...'!J35</f>
        <v>0</v>
      </c>
      <c r="AY78" s="87">
        <f>'05 - Vedlejš a ostatní ná...'!J36</f>
        <v>0</v>
      </c>
      <c r="AZ78" s="87">
        <f>'05 - Vedlejš a ostatní ná...'!F33</f>
        <v>0</v>
      </c>
      <c r="BA78" s="87">
        <f>'05 - Vedlejš a ostatní ná...'!F34</f>
        <v>0</v>
      </c>
      <c r="BB78" s="87">
        <f>'05 - Vedlejš a ostatní ná...'!F35</f>
        <v>0</v>
      </c>
      <c r="BC78" s="87">
        <f>'05 - Vedlejš a ostatní ná...'!F36</f>
        <v>0</v>
      </c>
      <c r="BD78" s="89">
        <f>'05 - Vedlejš a ostatní ná...'!F37</f>
        <v>0</v>
      </c>
      <c r="BT78" s="80" t="s">
        <v>80</v>
      </c>
      <c r="BV78" s="80" t="s">
        <v>74</v>
      </c>
      <c r="BW78" s="80" t="s">
        <v>152</v>
      </c>
      <c r="BX78" s="80" t="s">
        <v>5</v>
      </c>
      <c r="CL78" s="80" t="s">
        <v>19</v>
      </c>
      <c r="CM78" s="80" t="s">
        <v>82</v>
      </c>
    </row>
    <row r="79" spans="2:44" s="1" customFormat="1" ht="30.05" customHeight="1">
      <c r="B79" s="32"/>
      <c r="AR79" s="32"/>
    </row>
    <row r="80" spans="2:44" s="1" customFormat="1" ht="7" customHeight="1">
      <c r="B80" s="41"/>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32"/>
    </row>
  </sheetData>
  <sheetProtection algorithmName="SHA-512" hashValue="Q/2p2VbBh23bbWQ0f3U40LfZ4IgDAP45RTDZu4nzngDT5a2MiaUAwhp2zxhwdcUdQcXoC8xd/kZM+pIy2VMMUg==" saltValue="wUQdM3BU/6RYoxE5aBHSSG94MA9pyCwmZWIEvecFb+QuUUqHHmKLcBg7ClTF0EoDUNIXVVMYFfyvVUGBCcWr1A==" spinCount="100000" sheet="1" objects="1" scenarios="1" formatColumns="0" formatRows="0"/>
  <mergeCells count="134">
    <mergeCell ref="F74:J74"/>
    <mergeCell ref="L74:AF74"/>
    <mergeCell ref="D75:H75"/>
    <mergeCell ref="J75:AF75"/>
    <mergeCell ref="D76:H76"/>
    <mergeCell ref="J76:AF76"/>
    <mergeCell ref="D77:H77"/>
    <mergeCell ref="J77:AF77"/>
    <mergeCell ref="D78:H78"/>
    <mergeCell ref="J78:AF78"/>
    <mergeCell ref="L69:AF69"/>
    <mergeCell ref="F69:J69"/>
    <mergeCell ref="F70:J70"/>
    <mergeCell ref="L70:AF70"/>
    <mergeCell ref="F71:J71"/>
    <mergeCell ref="L71:AF71"/>
    <mergeCell ref="F72:J72"/>
    <mergeCell ref="L72:AF72"/>
    <mergeCell ref="L73:AF73"/>
    <mergeCell ref="F73:J73"/>
    <mergeCell ref="E64:I64"/>
    <mergeCell ref="K64:AF64"/>
    <mergeCell ref="F65:J65"/>
    <mergeCell ref="L65:AF65"/>
    <mergeCell ref="F66:J66"/>
    <mergeCell ref="L66:AF66"/>
    <mergeCell ref="K67:AF67"/>
    <mergeCell ref="E67:I67"/>
    <mergeCell ref="F68:J68"/>
    <mergeCell ref="L68:AF68"/>
    <mergeCell ref="AN74:AP74"/>
    <mergeCell ref="AG74:AM74"/>
    <mergeCell ref="AG75:AM75"/>
    <mergeCell ref="AN75:AP75"/>
    <mergeCell ref="AN76:AP76"/>
    <mergeCell ref="AG76:AM76"/>
    <mergeCell ref="AN77:AP77"/>
    <mergeCell ref="AG77:AM77"/>
    <mergeCell ref="AN78:AP78"/>
    <mergeCell ref="AG78:AM78"/>
    <mergeCell ref="AG69:AM69"/>
    <mergeCell ref="AN69:AP69"/>
    <mergeCell ref="AN70:AP70"/>
    <mergeCell ref="AG70:AM70"/>
    <mergeCell ref="AN71:AP71"/>
    <mergeCell ref="AG71:AM71"/>
    <mergeCell ref="AN72:AP72"/>
    <mergeCell ref="AG72:AM72"/>
    <mergeCell ref="AG73:AM73"/>
    <mergeCell ref="AN73:AP73"/>
    <mergeCell ref="AG64:AM64"/>
    <mergeCell ref="AN64:AP64"/>
    <mergeCell ref="AG65:AM65"/>
    <mergeCell ref="AN65:AP65"/>
    <mergeCell ref="AG66:AM66"/>
    <mergeCell ref="AN66:AP66"/>
    <mergeCell ref="AN67:AP67"/>
    <mergeCell ref="AG67:AM67"/>
    <mergeCell ref="AG68:AM68"/>
    <mergeCell ref="AN68:AP68"/>
    <mergeCell ref="L33:P33"/>
    <mergeCell ref="W33:AE33"/>
    <mergeCell ref="AK33:AO33"/>
    <mergeCell ref="AK35:AO35"/>
    <mergeCell ref="X35:AB35"/>
    <mergeCell ref="AR2:BE2"/>
    <mergeCell ref="AN61:AP61"/>
    <mergeCell ref="AG61:AM61"/>
    <mergeCell ref="AG62:AM62"/>
    <mergeCell ref="AN62:AP62"/>
    <mergeCell ref="BE5:BE32"/>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L31:P31"/>
    <mergeCell ref="AK31:AO31"/>
    <mergeCell ref="L32:P32"/>
    <mergeCell ref="W32:AE32"/>
    <mergeCell ref="AK32:AO32"/>
    <mergeCell ref="K63:AF63"/>
    <mergeCell ref="E63:I63"/>
    <mergeCell ref="AM47:AN47"/>
    <mergeCell ref="AN57:AP57"/>
    <mergeCell ref="AG57:AM57"/>
    <mergeCell ref="AG58:AM58"/>
    <mergeCell ref="AN58:AP58"/>
    <mergeCell ref="AN59:AP59"/>
    <mergeCell ref="AG59:AM59"/>
    <mergeCell ref="AN60:AP60"/>
    <mergeCell ref="AG60:AM60"/>
    <mergeCell ref="AG63:AM63"/>
    <mergeCell ref="AN63:AP63"/>
    <mergeCell ref="K58:AF58"/>
    <mergeCell ref="E58:I58"/>
    <mergeCell ref="L59:AF59"/>
    <mergeCell ref="F59:J59"/>
    <mergeCell ref="AS49:AT51"/>
    <mergeCell ref="AM49:AP49"/>
    <mergeCell ref="AM50:AP50"/>
    <mergeCell ref="AN52:AP52"/>
    <mergeCell ref="AG52:AM52"/>
    <mergeCell ref="AG55:AM55"/>
    <mergeCell ref="AN55:AP55"/>
    <mergeCell ref="AG56:AM56"/>
    <mergeCell ref="AN56:AP56"/>
    <mergeCell ref="AG54:AM54"/>
    <mergeCell ref="AN54:AP54"/>
    <mergeCell ref="L60:AF60"/>
    <mergeCell ref="F60:J60"/>
    <mergeCell ref="E61:I61"/>
    <mergeCell ref="K61:AF61"/>
    <mergeCell ref="K62:AF62"/>
    <mergeCell ref="E62:I62"/>
    <mergeCell ref="L45:AO45"/>
    <mergeCell ref="C52:G52"/>
    <mergeCell ref="I52:AF52"/>
    <mergeCell ref="D55:H55"/>
    <mergeCell ref="J55:AF55"/>
    <mergeCell ref="D56:H56"/>
    <mergeCell ref="J56:AF56"/>
    <mergeCell ref="K57:AF57"/>
    <mergeCell ref="E57:I57"/>
  </mergeCells>
  <hyperlinks>
    <hyperlink ref="A55" location="'00 - SO 00  Demolice'!C2" display="/"/>
    <hyperlink ref="A57" location="'01a - SO 01.01  Architekt...'!C2" display="/"/>
    <hyperlink ref="A59" location="'1 - ZTI - hlavní objekt -...'!C2" display="/"/>
    <hyperlink ref="A60" location="'2 - ZTI - hlavní objekt -...'!C2" display="/"/>
    <hyperlink ref="A61" location="'01c - SO 01.03  Elektroin...'!C2" display="/"/>
    <hyperlink ref="A62" location="'01d - SO 01.04  Vytápění'!C2" display="/"/>
    <hyperlink ref="A63" location="'01e - SO 01.05  Měření a ...'!C2" display="/"/>
    <hyperlink ref="A65" location="'Objekt0 - Rozpočet 1NP'!C2" display="/"/>
    <hyperlink ref="A66" location="'Objekt1 - Rozpočet 2NP'!C2" display="/"/>
    <hyperlink ref="A68" location="'01-SO 01_SIT - Výkopové p...'!C2" display="/"/>
    <hyperlink ref="A69" location="'02-SO 01_SKA - Strukturov...'!C2" display="/"/>
    <hyperlink ref="A70" location="'03-SO 01_AP - Aktivní prv...'!C2" display="/"/>
    <hyperlink ref="A71" location="'04-SO 01_KAM - Kamerový s...'!C2" display="/"/>
    <hyperlink ref="A72" location="'05-SO 01_DI - IP telefoni...'!C2" display="/"/>
    <hyperlink ref="A73" location="'06_SO 01_PZTS - Poplachov...'!C2" display="/"/>
    <hyperlink ref="A74" location="'07_SO 01_SDV - Systémy dl...'!C2" display="/"/>
    <hyperlink ref="A75" location="'02 - IO 01  Přípojka vodo...'!C2" display="/"/>
    <hyperlink ref="A76" location="'03 - SO 01 Stavební úprav...'!C2" display="/"/>
    <hyperlink ref="A77" location="'04 - SO 02 Dokončující pr...'!C2" display="/"/>
    <hyperlink ref="A78" location="'05 - Vedlejš a ostatní ná...'!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44"/>
  <sheetViews>
    <sheetView showGridLines="0" workbookViewId="0" topLeftCell="A120">
      <selection activeCell="F141" sqref="F141"/>
    </sheetView>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115</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ht="12.45" hidden="1">
      <c r="B8" s="20"/>
      <c r="D8" s="27" t="s">
        <v>154</v>
      </c>
      <c r="L8" s="20"/>
    </row>
    <row r="9" spans="2:12" ht="16.5" customHeight="1" hidden="1">
      <c r="B9" s="20"/>
      <c r="E9" s="250" t="s">
        <v>446</v>
      </c>
      <c r="F9" s="236"/>
      <c r="G9" s="236"/>
      <c r="H9" s="236"/>
      <c r="L9" s="20"/>
    </row>
    <row r="10" spans="2:12" ht="12.05" customHeight="1" hidden="1">
      <c r="B10" s="20"/>
      <c r="D10" s="27" t="s">
        <v>447</v>
      </c>
      <c r="L10" s="20"/>
    </row>
    <row r="11" spans="2:12" s="1" customFormat="1" ht="16.5" customHeight="1" hidden="1">
      <c r="B11" s="32"/>
      <c r="E11" s="216" t="s">
        <v>4599</v>
      </c>
      <c r="F11" s="249"/>
      <c r="G11" s="249"/>
      <c r="H11" s="249"/>
      <c r="L11" s="32"/>
    </row>
    <row r="12" spans="2:12" s="1" customFormat="1" ht="12.05" customHeight="1" hidden="1">
      <c r="B12" s="32"/>
      <c r="D12" s="27" t="s">
        <v>3064</v>
      </c>
      <c r="L12" s="32"/>
    </row>
    <row r="13" spans="2:12" s="1" customFormat="1" ht="16.5" customHeight="1" hidden="1">
      <c r="B13" s="32"/>
      <c r="E13" s="207" t="s">
        <v>4778</v>
      </c>
      <c r="F13" s="249"/>
      <c r="G13" s="249"/>
      <c r="H13" s="249"/>
      <c r="L13" s="32"/>
    </row>
    <row r="14" spans="2:12" s="1" customFormat="1" ht="12" hidden="1">
      <c r="B14" s="32"/>
      <c r="L14" s="32"/>
    </row>
    <row r="15" spans="2:12" s="1" customFormat="1" ht="12.05" customHeight="1" hidden="1">
      <c r="B15" s="32"/>
      <c r="D15" s="27" t="s">
        <v>18</v>
      </c>
      <c r="F15" s="25" t="s">
        <v>19</v>
      </c>
      <c r="I15" s="27" t="s">
        <v>20</v>
      </c>
      <c r="J15" s="25" t="s">
        <v>19</v>
      </c>
      <c r="L15" s="32"/>
    </row>
    <row r="16" spans="2:12" s="1" customFormat="1" ht="12.05" customHeight="1" hidden="1">
      <c r="B16" s="32"/>
      <c r="D16" s="27" t="s">
        <v>21</v>
      </c>
      <c r="F16" s="25" t="s">
        <v>4601</v>
      </c>
      <c r="I16" s="27" t="s">
        <v>23</v>
      </c>
      <c r="J16" s="49" t="str">
        <f>'Rekapitulace stavby'!AN8</f>
        <v>12. 4. 2024</v>
      </c>
      <c r="L16" s="32"/>
    </row>
    <row r="17" spans="2:12" s="1" customFormat="1" ht="10.75" customHeight="1" hidden="1">
      <c r="B17" s="32"/>
      <c r="L17" s="32"/>
    </row>
    <row r="18" spans="2:12" s="1" customFormat="1" ht="12.05" customHeight="1" hidden="1">
      <c r="B18" s="32"/>
      <c r="D18" s="27" t="s">
        <v>25</v>
      </c>
      <c r="I18" s="27" t="s">
        <v>26</v>
      </c>
      <c r="J18" s="25" t="s">
        <v>19</v>
      </c>
      <c r="L18" s="32"/>
    </row>
    <row r="19" spans="2:12" s="1" customFormat="1" ht="18" customHeight="1" hidden="1">
      <c r="B19" s="32"/>
      <c r="E19" s="25" t="s">
        <v>27</v>
      </c>
      <c r="I19" s="27" t="s">
        <v>28</v>
      </c>
      <c r="J19" s="25" t="s">
        <v>19</v>
      </c>
      <c r="L19" s="32"/>
    </row>
    <row r="20" spans="2:12" s="1" customFormat="1" ht="7" customHeight="1" hidden="1">
      <c r="B20" s="32"/>
      <c r="L20" s="32"/>
    </row>
    <row r="21" spans="2:12" s="1" customFormat="1" ht="12.05" customHeight="1" hidden="1">
      <c r="B21" s="32"/>
      <c r="D21" s="27" t="s">
        <v>29</v>
      </c>
      <c r="I21" s="27" t="s">
        <v>26</v>
      </c>
      <c r="J21" s="28" t="str">
        <f>'Rekapitulace stavby'!AN13</f>
        <v>Vyplň údaj</v>
      </c>
      <c r="L21" s="32"/>
    </row>
    <row r="22" spans="2:12" s="1" customFormat="1" ht="18" customHeight="1" hidden="1">
      <c r="B22" s="32"/>
      <c r="E22" s="252" t="str">
        <f>'Rekapitulace stavby'!E14</f>
        <v>Vyplň údaj</v>
      </c>
      <c r="F22" s="240"/>
      <c r="G22" s="240"/>
      <c r="H22" s="240"/>
      <c r="I22" s="27" t="s">
        <v>28</v>
      </c>
      <c r="J22" s="28" t="str">
        <f>'Rekapitulace stavby'!AN14</f>
        <v>Vyplň údaj</v>
      </c>
      <c r="L22" s="32"/>
    </row>
    <row r="23" spans="2:12" s="1" customFormat="1" ht="7" customHeight="1" hidden="1">
      <c r="B23" s="32"/>
      <c r="L23" s="32"/>
    </row>
    <row r="24" spans="2:12" s="1" customFormat="1" ht="12.05" customHeight="1" hidden="1">
      <c r="B24" s="32"/>
      <c r="D24" s="27" t="s">
        <v>31</v>
      </c>
      <c r="I24" s="27" t="s">
        <v>26</v>
      </c>
      <c r="J24" s="25" t="str">
        <f>IF('Rekapitulace stavby'!AN16="","",'Rekapitulace stavby'!AN16)</f>
        <v/>
      </c>
      <c r="L24" s="32"/>
    </row>
    <row r="25" spans="2:12" s="1" customFormat="1" ht="18" customHeight="1" hidden="1">
      <c r="B25" s="32"/>
      <c r="E25" s="25" t="str">
        <f>IF('Rekapitulace stavby'!E17="","",'Rekapitulace stavby'!E17)</f>
        <v>Libor Klubal DiS., Náchod</v>
      </c>
      <c r="I25" s="27" t="s">
        <v>28</v>
      </c>
      <c r="J25" s="25" t="str">
        <f>IF('Rekapitulace stavby'!AN17="","",'Rekapitulace stavby'!AN17)</f>
        <v/>
      </c>
      <c r="L25" s="32"/>
    </row>
    <row r="26" spans="2:12" s="1" customFormat="1" ht="7" customHeight="1" hidden="1">
      <c r="B26" s="32"/>
      <c r="L26" s="32"/>
    </row>
    <row r="27" spans="2:12" s="1" customFormat="1" ht="12.05" customHeight="1" hidden="1">
      <c r="B27" s="32"/>
      <c r="D27" s="27" t="s">
        <v>34</v>
      </c>
      <c r="I27" s="27" t="s">
        <v>26</v>
      </c>
      <c r="J27" s="25" t="str">
        <f>IF('Rekapitulace stavby'!AN19="","",'Rekapitulace stavby'!AN19)</f>
        <v/>
      </c>
      <c r="L27" s="32"/>
    </row>
    <row r="28" spans="2:12" s="1" customFormat="1" ht="18" customHeight="1" hidden="1">
      <c r="B28" s="32"/>
      <c r="E28" s="25" t="str">
        <f>IF('Rekapitulace stavby'!E20="","",'Rekapitulace stavby'!E20)</f>
        <v>Arnošt Gerhart</v>
      </c>
      <c r="I28" s="27" t="s">
        <v>28</v>
      </c>
      <c r="J28" s="25" t="str">
        <f>IF('Rekapitulace stavby'!AN20="","",'Rekapitulace stavby'!AN20)</f>
        <v/>
      </c>
      <c r="L28" s="32"/>
    </row>
    <row r="29" spans="2:12" s="1" customFormat="1" ht="7" customHeight="1" hidden="1">
      <c r="B29" s="32"/>
      <c r="L29" s="32"/>
    </row>
    <row r="30" spans="2:12" s="1" customFormat="1" ht="12.05" customHeight="1" hidden="1">
      <c r="B30" s="32"/>
      <c r="D30" s="27" t="s">
        <v>36</v>
      </c>
      <c r="L30" s="32"/>
    </row>
    <row r="31" spans="2:12" s="7" customFormat="1" ht="16.5" customHeight="1" hidden="1">
      <c r="B31" s="91"/>
      <c r="E31" s="245" t="s">
        <v>19</v>
      </c>
      <c r="F31" s="245"/>
      <c r="G31" s="245"/>
      <c r="H31" s="245"/>
      <c r="L31" s="91"/>
    </row>
    <row r="32" spans="2:12" s="1" customFormat="1" ht="7" customHeight="1" hidden="1">
      <c r="B32" s="32"/>
      <c r="L32" s="32"/>
    </row>
    <row r="33" spans="2:12" s="1" customFormat="1" ht="7" customHeight="1" hidden="1">
      <c r="B33" s="32"/>
      <c r="D33" s="50"/>
      <c r="E33" s="50"/>
      <c r="F33" s="50"/>
      <c r="G33" s="50"/>
      <c r="H33" s="50"/>
      <c r="I33" s="50"/>
      <c r="J33" s="50"/>
      <c r="K33" s="50"/>
      <c r="L33" s="32"/>
    </row>
    <row r="34" spans="2:12" s="1" customFormat="1" ht="25.4" customHeight="1" hidden="1">
      <c r="B34" s="32"/>
      <c r="D34" s="92" t="s">
        <v>38</v>
      </c>
      <c r="J34" s="63">
        <f>ROUND(J94,2)</f>
        <v>0</v>
      </c>
      <c r="L34" s="32"/>
    </row>
    <row r="35" spans="2:12" s="1" customFormat="1" ht="7" customHeight="1" hidden="1">
      <c r="B35" s="32"/>
      <c r="D35" s="50"/>
      <c r="E35" s="50"/>
      <c r="F35" s="50"/>
      <c r="G35" s="50"/>
      <c r="H35" s="50"/>
      <c r="I35" s="50"/>
      <c r="J35" s="50"/>
      <c r="K35" s="50"/>
      <c r="L35" s="32"/>
    </row>
    <row r="36" spans="2:12" s="1" customFormat="1" ht="14.4" customHeight="1" hidden="1">
      <c r="B36" s="32"/>
      <c r="F36" s="35" t="s">
        <v>40</v>
      </c>
      <c r="I36" s="35" t="s">
        <v>39</v>
      </c>
      <c r="J36" s="35" t="s">
        <v>41</v>
      </c>
      <c r="L36" s="32"/>
    </row>
    <row r="37" spans="2:12" s="1" customFormat="1" ht="14.4" customHeight="1" hidden="1">
      <c r="B37" s="32"/>
      <c r="D37" s="52" t="s">
        <v>42</v>
      </c>
      <c r="E37" s="27" t="s">
        <v>43</v>
      </c>
      <c r="F37" s="83">
        <f>ROUND((SUM(BE94:BE143)),2)</f>
        <v>0</v>
      </c>
      <c r="I37" s="93">
        <v>0.21</v>
      </c>
      <c r="J37" s="83">
        <f>ROUND(((SUM(BE94:BE143))*I37),2)</f>
        <v>0</v>
      </c>
      <c r="L37" s="32"/>
    </row>
    <row r="38" spans="2:12" s="1" customFormat="1" ht="14.4" customHeight="1" hidden="1">
      <c r="B38" s="32"/>
      <c r="E38" s="27" t="s">
        <v>44</v>
      </c>
      <c r="F38" s="83">
        <f>ROUND((SUM(BF94:BF143)),2)</f>
        <v>0</v>
      </c>
      <c r="I38" s="93">
        <v>0.15</v>
      </c>
      <c r="J38" s="83">
        <f>ROUND(((SUM(BF94:BF143))*I38),2)</f>
        <v>0</v>
      </c>
      <c r="L38" s="32"/>
    </row>
    <row r="39" spans="2:12" s="1" customFormat="1" ht="14.4" customHeight="1" hidden="1">
      <c r="B39" s="32"/>
      <c r="E39" s="27" t="s">
        <v>45</v>
      </c>
      <c r="F39" s="83">
        <f>ROUND((SUM(BG94:BG143)),2)</f>
        <v>0</v>
      </c>
      <c r="I39" s="93">
        <v>0.21</v>
      </c>
      <c r="J39" s="83">
        <f>0</f>
        <v>0</v>
      </c>
      <c r="L39" s="32"/>
    </row>
    <row r="40" spans="2:12" s="1" customFormat="1" ht="14.4" customHeight="1" hidden="1">
      <c r="B40" s="32"/>
      <c r="E40" s="27" t="s">
        <v>46</v>
      </c>
      <c r="F40" s="83">
        <f>ROUND((SUM(BH94:BH143)),2)</f>
        <v>0</v>
      </c>
      <c r="I40" s="93">
        <v>0.15</v>
      </c>
      <c r="J40" s="83">
        <f>0</f>
        <v>0</v>
      </c>
      <c r="L40" s="32"/>
    </row>
    <row r="41" spans="2:12" s="1" customFormat="1" ht="14.4" customHeight="1" hidden="1">
      <c r="B41" s="32"/>
      <c r="E41" s="27" t="s">
        <v>47</v>
      </c>
      <c r="F41" s="83">
        <f>ROUND((SUM(BI94:BI143)),2)</f>
        <v>0</v>
      </c>
      <c r="I41" s="93">
        <v>0</v>
      </c>
      <c r="J41" s="83">
        <f>0</f>
        <v>0</v>
      </c>
      <c r="L41" s="32"/>
    </row>
    <row r="42" spans="2:12" s="1" customFormat="1" ht="7" customHeight="1" hidden="1">
      <c r="B42" s="32"/>
      <c r="L42" s="32"/>
    </row>
    <row r="43" spans="2:12" s="1" customFormat="1" ht="25.4" customHeight="1" hidden="1">
      <c r="B43" s="32"/>
      <c r="C43" s="94"/>
      <c r="D43" s="95" t="s">
        <v>48</v>
      </c>
      <c r="E43" s="54"/>
      <c r="F43" s="54"/>
      <c r="G43" s="96" t="s">
        <v>49</v>
      </c>
      <c r="H43" s="97" t="s">
        <v>50</v>
      </c>
      <c r="I43" s="54"/>
      <c r="J43" s="98">
        <f>SUM(J34:J41)</f>
        <v>0</v>
      </c>
      <c r="K43" s="99"/>
      <c r="L43" s="32"/>
    </row>
    <row r="44" spans="2:12" s="1" customFormat="1" ht="14.4" customHeight="1" hidden="1">
      <c r="B44" s="41"/>
      <c r="C44" s="42"/>
      <c r="D44" s="42"/>
      <c r="E44" s="42"/>
      <c r="F44" s="42"/>
      <c r="G44" s="42"/>
      <c r="H44" s="42"/>
      <c r="I44" s="42"/>
      <c r="J44" s="42"/>
      <c r="K44" s="42"/>
      <c r="L44" s="32"/>
    </row>
    <row r="45" ht="12" hidden="1"/>
    <row r="46" ht="12" hidden="1"/>
    <row r="47" ht="12" hidden="1"/>
    <row r="48" spans="2:12" s="1" customFormat="1" ht="7" customHeight="1">
      <c r="B48" s="43"/>
      <c r="C48" s="44"/>
      <c r="D48" s="44"/>
      <c r="E48" s="44"/>
      <c r="F48" s="44"/>
      <c r="G48" s="44"/>
      <c r="H48" s="44"/>
      <c r="I48" s="44"/>
      <c r="J48" s="44"/>
      <c r="K48" s="44"/>
      <c r="L48" s="32"/>
    </row>
    <row r="49" spans="2:12" s="1" customFormat="1" ht="25" customHeight="1">
      <c r="B49" s="32"/>
      <c r="C49" s="21" t="s">
        <v>156</v>
      </c>
      <c r="L49" s="32"/>
    </row>
    <row r="50" spans="2:12" s="1" customFormat="1" ht="7" customHeight="1">
      <c r="B50" s="32"/>
      <c r="L50" s="32"/>
    </row>
    <row r="51" spans="2:12" s="1" customFormat="1" ht="12.05" customHeight="1">
      <c r="B51" s="32"/>
      <c r="C51" s="27" t="s">
        <v>16</v>
      </c>
      <c r="L51" s="32"/>
    </row>
    <row r="52" spans="2:12" s="1" customFormat="1" ht="16.5" customHeight="1">
      <c r="B52" s="32"/>
      <c r="E52" s="250" t="str">
        <f>E7</f>
        <v>Stavební úpravy, přístavba a nástavba č.p.1994, ul.Dobenínská, Náchod</v>
      </c>
      <c r="F52" s="251"/>
      <c r="G52" s="251"/>
      <c r="H52" s="251"/>
      <c r="L52" s="32"/>
    </row>
    <row r="53" spans="2:12" ht="12.05" customHeight="1">
      <c r="B53" s="20"/>
      <c r="C53" s="27" t="s">
        <v>154</v>
      </c>
      <c r="L53" s="20"/>
    </row>
    <row r="54" spans="2:12" ht="16.5" customHeight="1">
      <c r="B54" s="20"/>
      <c r="E54" s="250" t="s">
        <v>446</v>
      </c>
      <c r="F54" s="236"/>
      <c r="G54" s="236"/>
      <c r="H54" s="236"/>
      <c r="L54" s="20"/>
    </row>
    <row r="55" spans="2:12" ht="12.05" customHeight="1">
      <c r="B55" s="20"/>
      <c r="C55" s="27" t="s">
        <v>447</v>
      </c>
      <c r="L55" s="20"/>
    </row>
    <row r="56" spans="2:12" s="1" customFormat="1" ht="16.5" customHeight="1">
      <c r="B56" s="32"/>
      <c r="E56" s="216" t="s">
        <v>4599</v>
      </c>
      <c r="F56" s="249"/>
      <c r="G56" s="249"/>
      <c r="H56" s="249"/>
      <c r="L56" s="32"/>
    </row>
    <row r="57" spans="2:12" s="1" customFormat="1" ht="12.05" customHeight="1">
      <c r="B57" s="32"/>
      <c r="C57" s="27" t="s">
        <v>3064</v>
      </c>
      <c r="L57" s="32"/>
    </row>
    <row r="58" spans="2:12" s="1" customFormat="1" ht="16.5" customHeight="1">
      <c r="B58" s="32"/>
      <c r="E58" s="207" t="str">
        <f>E13</f>
        <v>Objekt1 - Rozpočet 2NP</v>
      </c>
      <c r="F58" s="249"/>
      <c r="G58" s="249"/>
      <c r="H58" s="249"/>
      <c r="L58" s="32"/>
    </row>
    <row r="59" spans="2:12" s="1" customFormat="1" ht="7" customHeight="1">
      <c r="B59" s="32"/>
      <c r="L59" s="32"/>
    </row>
    <row r="60" spans="2:12" s="1" customFormat="1" ht="12.05" customHeight="1">
      <c r="B60" s="32"/>
      <c r="C60" s="27" t="s">
        <v>21</v>
      </c>
      <c r="F60" s="25" t="str">
        <f>F16</f>
        <v xml:space="preserve"> </v>
      </c>
      <c r="I60" s="27" t="s">
        <v>23</v>
      </c>
      <c r="J60" s="49" t="str">
        <f>IF(J16="","",J16)</f>
        <v>12. 4. 2024</v>
      </c>
      <c r="L60" s="32"/>
    </row>
    <row r="61" spans="2:12" s="1" customFormat="1" ht="7" customHeight="1">
      <c r="B61" s="32"/>
      <c r="L61" s="32"/>
    </row>
    <row r="62" spans="2:12" s="1" customFormat="1" ht="25.65" customHeight="1">
      <c r="B62" s="32"/>
      <c r="C62" s="27" t="s">
        <v>25</v>
      </c>
      <c r="F62" s="25" t="str">
        <f>E19</f>
        <v>Oblastní charita Náchod, Mlýnská 189, Náchod</v>
      </c>
      <c r="I62" s="27" t="s">
        <v>31</v>
      </c>
      <c r="J62" s="30" t="str">
        <f>E25</f>
        <v>Libor Klubal DiS., Náchod</v>
      </c>
      <c r="L62" s="32"/>
    </row>
    <row r="63" spans="2:12" s="1" customFormat="1" ht="15.15" customHeight="1">
      <c r="B63" s="32"/>
      <c r="C63" s="27" t="s">
        <v>29</v>
      </c>
      <c r="F63" s="25" t="str">
        <f>IF(E22="","",E22)</f>
        <v>Vyplň údaj</v>
      </c>
      <c r="I63" s="27" t="s">
        <v>34</v>
      </c>
      <c r="J63" s="30" t="str">
        <f>E28</f>
        <v>Arnošt Gerhart</v>
      </c>
      <c r="L63" s="32"/>
    </row>
    <row r="64" spans="2:12" s="1" customFormat="1" ht="10.25" customHeight="1">
      <c r="B64" s="32"/>
      <c r="L64" s="32"/>
    </row>
    <row r="65" spans="2:12" s="1" customFormat="1" ht="29.3" customHeight="1">
      <c r="B65" s="32"/>
      <c r="C65" s="100" t="s">
        <v>157</v>
      </c>
      <c r="D65" s="94"/>
      <c r="E65" s="94"/>
      <c r="F65" s="94"/>
      <c r="G65" s="94"/>
      <c r="H65" s="94"/>
      <c r="I65" s="94"/>
      <c r="J65" s="101" t="s">
        <v>158</v>
      </c>
      <c r="K65" s="94"/>
      <c r="L65" s="32"/>
    </row>
    <row r="66" spans="2:12" s="1" customFormat="1" ht="10.25" customHeight="1">
      <c r="B66" s="32"/>
      <c r="L66" s="32"/>
    </row>
    <row r="67" spans="2:47" s="1" customFormat="1" ht="22.8" customHeight="1">
      <c r="B67" s="32"/>
      <c r="C67" s="102" t="s">
        <v>70</v>
      </c>
      <c r="J67" s="63">
        <f>J94</f>
        <v>0</v>
      </c>
      <c r="L67" s="32"/>
      <c r="AU67" s="17" t="s">
        <v>159</v>
      </c>
    </row>
    <row r="68" spans="2:12" s="8" customFormat="1" ht="25" customHeight="1">
      <c r="B68" s="103"/>
      <c r="D68" s="104" t="s">
        <v>4603</v>
      </c>
      <c r="E68" s="105"/>
      <c r="F68" s="105"/>
      <c r="G68" s="105"/>
      <c r="H68" s="105"/>
      <c r="I68" s="105"/>
      <c r="J68" s="106">
        <f>J95</f>
        <v>0</v>
      </c>
      <c r="L68" s="103"/>
    </row>
    <row r="69" spans="2:12" s="8" customFormat="1" ht="25" customHeight="1">
      <c r="B69" s="103"/>
      <c r="D69" s="104" t="s">
        <v>4604</v>
      </c>
      <c r="E69" s="105"/>
      <c r="F69" s="105"/>
      <c r="G69" s="105"/>
      <c r="H69" s="105"/>
      <c r="I69" s="105"/>
      <c r="J69" s="106">
        <f>J111</f>
        <v>0</v>
      </c>
      <c r="L69" s="103"/>
    </row>
    <row r="70" spans="2:12" s="8" customFormat="1" ht="25" customHeight="1">
      <c r="B70" s="103"/>
      <c r="D70" s="104" t="s">
        <v>4606</v>
      </c>
      <c r="E70" s="105"/>
      <c r="F70" s="105"/>
      <c r="G70" s="105"/>
      <c r="H70" s="105"/>
      <c r="I70" s="105"/>
      <c r="J70" s="106">
        <f>J135</f>
        <v>0</v>
      </c>
      <c r="L70" s="103"/>
    </row>
    <row r="71" spans="2:12" s="1" customFormat="1" ht="21.75" customHeight="1">
      <c r="B71" s="32"/>
      <c r="L71" s="32"/>
    </row>
    <row r="72" spans="2:12" s="1" customFormat="1" ht="7" customHeight="1">
      <c r="B72" s="41"/>
      <c r="C72" s="42"/>
      <c r="D72" s="42"/>
      <c r="E72" s="42"/>
      <c r="F72" s="42"/>
      <c r="G72" s="42"/>
      <c r="H72" s="42"/>
      <c r="I72" s="42"/>
      <c r="J72" s="42"/>
      <c r="K72" s="42"/>
      <c r="L72" s="32"/>
    </row>
    <row r="76" spans="2:12" s="1" customFormat="1" ht="7" customHeight="1">
      <c r="B76" s="43"/>
      <c r="C76" s="44"/>
      <c r="D76" s="44"/>
      <c r="E76" s="44"/>
      <c r="F76" s="44"/>
      <c r="G76" s="44"/>
      <c r="H76" s="44"/>
      <c r="I76" s="44"/>
      <c r="J76" s="44"/>
      <c r="K76" s="44"/>
      <c r="L76" s="32"/>
    </row>
    <row r="77" spans="2:12" s="1" customFormat="1" ht="25" customHeight="1">
      <c r="B77" s="32"/>
      <c r="C77" s="21" t="s">
        <v>166</v>
      </c>
      <c r="L77" s="32"/>
    </row>
    <row r="78" spans="2:12" s="1" customFormat="1" ht="7" customHeight="1">
      <c r="B78" s="32"/>
      <c r="L78" s="32"/>
    </row>
    <row r="79" spans="2:12" s="1" customFormat="1" ht="12.05" customHeight="1">
      <c r="B79" s="32"/>
      <c r="C79" s="27" t="s">
        <v>16</v>
      </c>
      <c r="L79" s="32"/>
    </row>
    <row r="80" spans="2:12" s="1" customFormat="1" ht="16.5" customHeight="1">
      <c r="B80" s="32"/>
      <c r="E80" s="250" t="str">
        <f>E7</f>
        <v>Stavební úpravy, přístavba a nástavba č.p.1994, ul.Dobenínská, Náchod</v>
      </c>
      <c r="F80" s="251"/>
      <c r="G80" s="251"/>
      <c r="H80" s="251"/>
      <c r="L80" s="32"/>
    </row>
    <row r="81" spans="2:12" ht="12.05" customHeight="1">
      <c r="B81" s="20"/>
      <c r="C81" s="27" t="s">
        <v>154</v>
      </c>
      <c r="L81" s="20"/>
    </row>
    <row r="82" spans="2:12" ht="16.5" customHeight="1">
      <c r="B82" s="20"/>
      <c r="E82" s="250" t="s">
        <v>446</v>
      </c>
      <c r="F82" s="236"/>
      <c r="G82" s="236"/>
      <c r="H82" s="236"/>
      <c r="L82" s="20"/>
    </row>
    <row r="83" spans="2:12" ht="12.05" customHeight="1">
      <c r="B83" s="20"/>
      <c r="C83" s="27" t="s">
        <v>447</v>
      </c>
      <c r="L83" s="20"/>
    </row>
    <row r="84" spans="2:12" s="1" customFormat="1" ht="16.5" customHeight="1">
      <c r="B84" s="32"/>
      <c r="E84" s="216" t="s">
        <v>4599</v>
      </c>
      <c r="F84" s="249"/>
      <c r="G84" s="249"/>
      <c r="H84" s="249"/>
      <c r="L84" s="32"/>
    </row>
    <row r="85" spans="2:12" s="1" customFormat="1" ht="12.05" customHeight="1">
      <c r="B85" s="32"/>
      <c r="C85" s="27" t="s">
        <v>3064</v>
      </c>
      <c r="L85" s="32"/>
    </row>
    <row r="86" spans="2:12" s="1" customFormat="1" ht="16.5" customHeight="1">
      <c r="B86" s="32"/>
      <c r="E86" s="207" t="str">
        <f>E13</f>
        <v>Objekt1 - Rozpočet 2NP</v>
      </c>
      <c r="F86" s="249"/>
      <c r="G86" s="249"/>
      <c r="H86" s="249"/>
      <c r="L86" s="32"/>
    </row>
    <row r="87" spans="2:12" s="1" customFormat="1" ht="7" customHeight="1">
      <c r="B87" s="32"/>
      <c r="L87" s="32"/>
    </row>
    <row r="88" spans="2:12" s="1" customFormat="1" ht="12.05" customHeight="1">
      <c r="B88" s="32"/>
      <c r="C88" s="27" t="s">
        <v>21</v>
      </c>
      <c r="F88" s="25" t="str">
        <f>F16</f>
        <v xml:space="preserve"> </v>
      </c>
      <c r="I88" s="27" t="s">
        <v>23</v>
      </c>
      <c r="J88" s="49" t="str">
        <f>IF(J16="","",J16)</f>
        <v>12. 4. 2024</v>
      </c>
      <c r="L88" s="32"/>
    </row>
    <row r="89" spans="2:12" s="1" customFormat="1" ht="7" customHeight="1">
      <c r="B89" s="32"/>
      <c r="L89" s="32"/>
    </row>
    <row r="90" spans="2:12" s="1" customFormat="1" ht="25.65" customHeight="1">
      <c r="B90" s="32"/>
      <c r="C90" s="27" t="s">
        <v>25</v>
      </c>
      <c r="F90" s="25" t="str">
        <f>E19</f>
        <v>Oblastní charita Náchod, Mlýnská 189, Náchod</v>
      </c>
      <c r="I90" s="27" t="s">
        <v>31</v>
      </c>
      <c r="J90" s="30" t="str">
        <f>E25</f>
        <v>Libor Klubal DiS., Náchod</v>
      </c>
      <c r="L90" s="32"/>
    </row>
    <row r="91" spans="2:12" s="1" customFormat="1" ht="15.15" customHeight="1">
      <c r="B91" s="32"/>
      <c r="C91" s="27" t="s">
        <v>29</v>
      </c>
      <c r="F91" s="25" t="str">
        <f>IF(E22="","",E22)</f>
        <v>Vyplň údaj</v>
      </c>
      <c r="I91" s="27" t="s">
        <v>34</v>
      </c>
      <c r="J91" s="30" t="str">
        <f>E28</f>
        <v>Arnošt Gerhart</v>
      </c>
      <c r="L91" s="32"/>
    </row>
    <row r="92" spans="2:12" s="1" customFormat="1" ht="10.25" customHeight="1">
      <c r="B92" s="32"/>
      <c r="L92" s="32"/>
    </row>
    <row r="93" spans="2:20" s="10" customFormat="1" ht="29.3" customHeight="1">
      <c r="B93" s="111"/>
      <c r="C93" s="112" t="s">
        <v>167</v>
      </c>
      <c r="D93" s="113" t="s">
        <v>57</v>
      </c>
      <c r="E93" s="113" t="s">
        <v>53</v>
      </c>
      <c r="F93" s="113" t="s">
        <v>54</v>
      </c>
      <c r="G93" s="113" t="s">
        <v>168</v>
      </c>
      <c r="H93" s="113" t="s">
        <v>169</v>
      </c>
      <c r="I93" s="113" t="s">
        <v>170</v>
      </c>
      <c r="J93" s="113" t="s">
        <v>158</v>
      </c>
      <c r="K93" s="114" t="s">
        <v>171</v>
      </c>
      <c r="L93" s="111"/>
      <c r="M93" s="56" t="s">
        <v>19</v>
      </c>
      <c r="N93" s="57" t="s">
        <v>42</v>
      </c>
      <c r="O93" s="57" t="s">
        <v>172</v>
      </c>
      <c r="P93" s="57" t="s">
        <v>173</v>
      </c>
      <c r="Q93" s="57" t="s">
        <v>174</v>
      </c>
      <c r="R93" s="57" t="s">
        <v>175</v>
      </c>
      <c r="S93" s="57" t="s">
        <v>176</v>
      </c>
      <c r="T93" s="58" t="s">
        <v>177</v>
      </c>
    </row>
    <row r="94" spans="2:63" s="1" customFormat="1" ht="22.8" customHeight="1">
      <c r="B94" s="32"/>
      <c r="C94" s="61" t="s">
        <v>178</v>
      </c>
      <c r="J94" s="115">
        <f>BK94</f>
        <v>0</v>
      </c>
      <c r="L94" s="32"/>
      <c r="M94" s="59"/>
      <c r="N94" s="50"/>
      <c r="O94" s="50"/>
      <c r="P94" s="116">
        <f>P95+P111+P135</f>
        <v>0</v>
      </c>
      <c r="Q94" s="50"/>
      <c r="R94" s="116">
        <f>R95+R111+R135</f>
        <v>0</v>
      </c>
      <c r="S94" s="50"/>
      <c r="T94" s="117">
        <f>T95+T111+T135</f>
        <v>0</v>
      </c>
      <c r="AT94" s="17" t="s">
        <v>71</v>
      </c>
      <c r="AU94" s="17" t="s">
        <v>159</v>
      </c>
      <c r="BK94" s="118">
        <f>BK95+BK111+BK135</f>
        <v>0</v>
      </c>
    </row>
    <row r="95" spans="2:63" s="11" customFormat="1" ht="25.9" customHeight="1">
      <c r="B95" s="119"/>
      <c r="D95" s="120" t="s">
        <v>71</v>
      </c>
      <c r="E95" s="121" t="s">
        <v>4638</v>
      </c>
      <c r="F95" s="121" t="s">
        <v>4639</v>
      </c>
      <c r="I95" s="122"/>
      <c r="J95" s="123">
        <f>BK95</f>
        <v>0</v>
      </c>
      <c r="L95" s="119"/>
      <c r="M95" s="124"/>
      <c r="P95" s="125">
        <f>SUM(P96:P110)</f>
        <v>0</v>
      </c>
      <c r="R95" s="125">
        <f>SUM(R96:R110)</f>
        <v>0</v>
      </c>
      <c r="T95" s="126">
        <f>SUM(T96:T110)</f>
        <v>0</v>
      </c>
      <c r="AR95" s="120" t="s">
        <v>80</v>
      </c>
      <c r="AT95" s="127" t="s">
        <v>71</v>
      </c>
      <c r="AU95" s="127" t="s">
        <v>72</v>
      </c>
      <c r="AY95" s="120" t="s">
        <v>181</v>
      </c>
      <c r="BK95" s="128">
        <f>SUM(BK96:BK110)</f>
        <v>0</v>
      </c>
    </row>
    <row r="96" spans="2:65" s="1" customFormat="1" ht="24.1" customHeight="1">
      <c r="B96" s="32"/>
      <c r="C96" s="131">
        <v>1</v>
      </c>
      <c r="D96" s="131" t="s">
        <v>183</v>
      </c>
      <c r="E96" s="132" t="s">
        <v>4640</v>
      </c>
      <c r="F96" s="133" t="s">
        <v>4641</v>
      </c>
      <c r="G96" s="134" t="s">
        <v>3753</v>
      </c>
      <c r="H96" s="135">
        <v>1</v>
      </c>
      <c r="I96" s="136"/>
      <c r="J96" s="137">
        <f aca="true" t="shared" si="0" ref="J96:J110">ROUND(I96*H96,2)</f>
        <v>0</v>
      </c>
      <c r="K96" s="133" t="s">
        <v>19</v>
      </c>
      <c r="L96" s="32"/>
      <c r="M96" s="138" t="s">
        <v>19</v>
      </c>
      <c r="N96" s="139" t="s">
        <v>43</v>
      </c>
      <c r="P96" s="140">
        <f aca="true" t="shared" si="1" ref="P96:P110">O96*H96</f>
        <v>0</v>
      </c>
      <c r="Q96" s="140">
        <v>0</v>
      </c>
      <c r="R96" s="140">
        <f aca="true" t="shared" si="2" ref="R96:R110">Q96*H96</f>
        <v>0</v>
      </c>
      <c r="S96" s="140">
        <v>0</v>
      </c>
      <c r="T96" s="141">
        <f aca="true" t="shared" si="3" ref="T96:T110">S96*H96</f>
        <v>0</v>
      </c>
      <c r="AR96" s="142" t="s">
        <v>941</v>
      </c>
      <c r="AT96" s="142" t="s">
        <v>183</v>
      </c>
      <c r="AU96" s="142" t="s">
        <v>80</v>
      </c>
      <c r="AY96" s="17" t="s">
        <v>181</v>
      </c>
      <c r="BE96" s="143">
        <f aca="true" t="shared" si="4" ref="BE96:BE110">IF(N96="základní",J96,0)</f>
        <v>0</v>
      </c>
      <c r="BF96" s="143">
        <f aca="true" t="shared" si="5" ref="BF96:BF110">IF(N96="snížená",J96,0)</f>
        <v>0</v>
      </c>
      <c r="BG96" s="143">
        <f aca="true" t="shared" si="6" ref="BG96:BG110">IF(N96="zákl. přenesená",J96,0)</f>
        <v>0</v>
      </c>
      <c r="BH96" s="143">
        <f aca="true" t="shared" si="7" ref="BH96:BH110">IF(N96="sníž. přenesená",J96,0)</f>
        <v>0</v>
      </c>
      <c r="BI96" s="143">
        <f aca="true" t="shared" si="8" ref="BI96:BI110">IF(N96="nulová",J96,0)</f>
        <v>0</v>
      </c>
      <c r="BJ96" s="17" t="s">
        <v>80</v>
      </c>
      <c r="BK96" s="143">
        <f aca="true" t="shared" si="9" ref="BK96:BK110">ROUND(I96*H96,2)</f>
        <v>0</v>
      </c>
      <c r="BL96" s="17" t="s">
        <v>941</v>
      </c>
      <c r="BM96" s="142" t="s">
        <v>82</v>
      </c>
    </row>
    <row r="97" spans="2:65" s="1" customFormat="1" ht="24.1" customHeight="1">
      <c r="B97" s="32"/>
      <c r="C97" s="131">
        <v>2</v>
      </c>
      <c r="D97" s="131" t="s">
        <v>183</v>
      </c>
      <c r="E97" s="132" t="s">
        <v>4642</v>
      </c>
      <c r="F97" s="133" t="s">
        <v>4643</v>
      </c>
      <c r="G97" s="134" t="s">
        <v>3753</v>
      </c>
      <c r="H97" s="135">
        <v>1</v>
      </c>
      <c r="I97" s="136"/>
      <c r="J97" s="137">
        <f t="shared" si="0"/>
        <v>0</v>
      </c>
      <c r="K97" s="133" t="s">
        <v>19</v>
      </c>
      <c r="L97" s="32"/>
      <c r="M97" s="138" t="s">
        <v>19</v>
      </c>
      <c r="N97" s="139" t="s">
        <v>43</v>
      </c>
      <c r="P97" s="140">
        <f t="shared" si="1"/>
        <v>0</v>
      </c>
      <c r="Q97" s="140">
        <v>0</v>
      </c>
      <c r="R97" s="140">
        <f t="shared" si="2"/>
        <v>0</v>
      </c>
      <c r="S97" s="140">
        <v>0</v>
      </c>
      <c r="T97" s="141">
        <f t="shared" si="3"/>
        <v>0</v>
      </c>
      <c r="AR97" s="142" t="s">
        <v>941</v>
      </c>
      <c r="AT97" s="142" t="s">
        <v>183</v>
      </c>
      <c r="AU97" s="142" t="s">
        <v>80</v>
      </c>
      <c r="AY97" s="17" t="s">
        <v>181</v>
      </c>
      <c r="BE97" s="143">
        <f t="shared" si="4"/>
        <v>0</v>
      </c>
      <c r="BF97" s="143">
        <f t="shared" si="5"/>
        <v>0</v>
      </c>
      <c r="BG97" s="143">
        <f t="shared" si="6"/>
        <v>0</v>
      </c>
      <c r="BH97" s="143">
        <f t="shared" si="7"/>
        <v>0</v>
      </c>
      <c r="BI97" s="143">
        <f t="shared" si="8"/>
        <v>0</v>
      </c>
      <c r="BJ97" s="17" t="s">
        <v>80</v>
      </c>
      <c r="BK97" s="143">
        <f t="shared" si="9"/>
        <v>0</v>
      </c>
      <c r="BL97" s="17" t="s">
        <v>941</v>
      </c>
      <c r="BM97" s="142" t="s">
        <v>188</v>
      </c>
    </row>
    <row r="98" spans="2:65" s="1" customFormat="1" ht="24.1" customHeight="1">
      <c r="B98" s="32"/>
      <c r="C98" s="131">
        <v>3</v>
      </c>
      <c r="D98" s="131" t="s">
        <v>183</v>
      </c>
      <c r="E98" s="132" t="s">
        <v>4644</v>
      </c>
      <c r="F98" s="133" t="s">
        <v>4645</v>
      </c>
      <c r="G98" s="134" t="s">
        <v>3753</v>
      </c>
      <c r="H98" s="135">
        <v>2</v>
      </c>
      <c r="I98" s="136"/>
      <c r="J98" s="137">
        <f t="shared" si="0"/>
        <v>0</v>
      </c>
      <c r="K98" s="133" t="s">
        <v>19</v>
      </c>
      <c r="L98" s="32"/>
      <c r="M98" s="138" t="s">
        <v>19</v>
      </c>
      <c r="N98" s="139" t="s">
        <v>43</v>
      </c>
      <c r="P98" s="140">
        <f t="shared" si="1"/>
        <v>0</v>
      </c>
      <c r="Q98" s="140">
        <v>0</v>
      </c>
      <c r="R98" s="140">
        <f t="shared" si="2"/>
        <v>0</v>
      </c>
      <c r="S98" s="140">
        <v>0</v>
      </c>
      <c r="T98" s="141">
        <f t="shared" si="3"/>
        <v>0</v>
      </c>
      <c r="AR98" s="142" t="s">
        <v>941</v>
      </c>
      <c r="AT98" s="142" t="s">
        <v>183</v>
      </c>
      <c r="AU98" s="142" t="s">
        <v>80</v>
      </c>
      <c r="AY98" s="17" t="s">
        <v>181</v>
      </c>
      <c r="BE98" s="143">
        <f t="shared" si="4"/>
        <v>0</v>
      </c>
      <c r="BF98" s="143">
        <f t="shared" si="5"/>
        <v>0</v>
      </c>
      <c r="BG98" s="143">
        <f t="shared" si="6"/>
        <v>0</v>
      </c>
      <c r="BH98" s="143">
        <f t="shared" si="7"/>
        <v>0</v>
      </c>
      <c r="BI98" s="143">
        <f t="shared" si="8"/>
        <v>0</v>
      </c>
      <c r="BJ98" s="17" t="s">
        <v>80</v>
      </c>
      <c r="BK98" s="143">
        <f t="shared" si="9"/>
        <v>0</v>
      </c>
      <c r="BL98" s="17" t="s">
        <v>941</v>
      </c>
      <c r="BM98" s="142" t="s">
        <v>218</v>
      </c>
    </row>
    <row r="99" spans="2:65" s="1" customFormat="1" ht="16.5" customHeight="1">
      <c r="B99" s="32"/>
      <c r="C99" s="131">
        <v>4</v>
      </c>
      <c r="D99" s="131" t="s">
        <v>183</v>
      </c>
      <c r="E99" s="132" t="s">
        <v>4652</v>
      </c>
      <c r="F99" s="133" t="s">
        <v>4653</v>
      </c>
      <c r="G99" s="134" t="s">
        <v>3753</v>
      </c>
      <c r="H99" s="135">
        <v>2</v>
      </c>
      <c r="I99" s="136"/>
      <c r="J99" s="137">
        <f t="shared" si="0"/>
        <v>0</v>
      </c>
      <c r="K99" s="133" t="s">
        <v>19</v>
      </c>
      <c r="L99" s="32"/>
      <c r="M99" s="138" t="s">
        <v>19</v>
      </c>
      <c r="N99" s="139" t="s">
        <v>43</v>
      </c>
      <c r="P99" s="140">
        <f t="shared" si="1"/>
        <v>0</v>
      </c>
      <c r="Q99" s="140">
        <v>0</v>
      </c>
      <c r="R99" s="140">
        <f t="shared" si="2"/>
        <v>0</v>
      </c>
      <c r="S99" s="140">
        <v>0</v>
      </c>
      <c r="T99" s="141">
        <f t="shared" si="3"/>
        <v>0</v>
      </c>
      <c r="AR99" s="142" t="s">
        <v>941</v>
      </c>
      <c r="AT99" s="142" t="s">
        <v>183</v>
      </c>
      <c r="AU99" s="142" t="s">
        <v>80</v>
      </c>
      <c r="AY99" s="17" t="s">
        <v>181</v>
      </c>
      <c r="BE99" s="143">
        <f t="shared" si="4"/>
        <v>0</v>
      </c>
      <c r="BF99" s="143">
        <f t="shared" si="5"/>
        <v>0</v>
      </c>
      <c r="BG99" s="143">
        <f t="shared" si="6"/>
        <v>0</v>
      </c>
      <c r="BH99" s="143">
        <f t="shared" si="7"/>
        <v>0</v>
      </c>
      <c r="BI99" s="143">
        <f t="shared" si="8"/>
        <v>0</v>
      </c>
      <c r="BJ99" s="17" t="s">
        <v>80</v>
      </c>
      <c r="BK99" s="143">
        <f t="shared" si="9"/>
        <v>0</v>
      </c>
      <c r="BL99" s="17" t="s">
        <v>941</v>
      </c>
      <c r="BM99" s="142" t="s">
        <v>229</v>
      </c>
    </row>
    <row r="100" spans="2:65" s="1" customFormat="1" ht="16.5" customHeight="1">
      <c r="B100" s="32"/>
      <c r="C100" s="131">
        <v>5</v>
      </c>
      <c r="D100" s="131" t="s">
        <v>183</v>
      </c>
      <c r="E100" s="132" t="s">
        <v>4654</v>
      </c>
      <c r="F100" s="133" t="s">
        <v>4655</v>
      </c>
      <c r="G100" s="134" t="s">
        <v>3753</v>
      </c>
      <c r="H100" s="135">
        <v>2</v>
      </c>
      <c r="I100" s="136"/>
      <c r="J100" s="137">
        <f t="shared" si="0"/>
        <v>0</v>
      </c>
      <c r="K100" s="133" t="s">
        <v>19</v>
      </c>
      <c r="L100" s="32"/>
      <c r="M100" s="138" t="s">
        <v>19</v>
      </c>
      <c r="N100" s="139" t="s">
        <v>43</v>
      </c>
      <c r="P100" s="140">
        <f t="shared" si="1"/>
        <v>0</v>
      </c>
      <c r="Q100" s="140">
        <v>0</v>
      </c>
      <c r="R100" s="140">
        <f t="shared" si="2"/>
        <v>0</v>
      </c>
      <c r="S100" s="140">
        <v>0</v>
      </c>
      <c r="T100" s="141">
        <f t="shared" si="3"/>
        <v>0</v>
      </c>
      <c r="AR100" s="142" t="s">
        <v>941</v>
      </c>
      <c r="AT100" s="142" t="s">
        <v>183</v>
      </c>
      <c r="AU100" s="142" t="s">
        <v>80</v>
      </c>
      <c r="AY100" s="17" t="s">
        <v>181</v>
      </c>
      <c r="BE100" s="143">
        <f t="shared" si="4"/>
        <v>0</v>
      </c>
      <c r="BF100" s="143">
        <f t="shared" si="5"/>
        <v>0</v>
      </c>
      <c r="BG100" s="143">
        <f t="shared" si="6"/>
        <v>0</v>
      </c>
      <c r="BH100" s="143">
        <f t="shared" si="7"/>
        <v>0</v>
      </c>
      <c r="BI100" s="143">
        <f t="shared" si="8"/>
        <v>0</v>
      </c>
      <c r="BJ100" s="17" t="s">
        <v>80</v>
      </c>
      <c r="BK100" s="143">
        <f t="shared" si="9"/>
        <v>0</v>
      </c>
      <c r="BL100" s="17" t="s">
        <v>941</v>
      </c>
      <c r="BM100" s="142" t="s">
        <v>243</v>
      </c>
    </row>
    <row r="101" spans="2:65" s="1" customFormat="1" ht="16.5" customHeight="1">
      <c r="B101" s="32"/>
      <c r="C101" s="131">
        <v>6</v>
      </c>
      <c r="D101" s="131" t="s">
        <v>183</v>
      </c>
      <c r="E101" s="132" t="s">
        <v>4656</v>
      </c>
      <c r="F101" s="133" t="s">
        <v>4659</v>
      </c>
      <c r="G101" s="134" t="s">
        <v>3753</v>
      </c>
      <c r="H101" s="135">
        <v>2</v>
      </c>
      <c r="I101" s="136"/>
      <c r="J101" s="137">
        <f t="shared" si="0"/>
        <v>0</v>
      </c>
      <c r="K101" s="133" t="s">
        <v>19</v>
      </c>
      <c r="L101" s="32"/>
      <c r="M101" s="138" t="s">
        <v>19</v>
      </c>
      <c r="N101" s="139" t="s">
        <v>43</v>
      </c>
      <c r="P101" s="140">
        <f t="shared" si="1"/>
        <v>0</v>
      </c>
      <c r="Q101" s="140">
        <v>0</v>
      </c>
      <c r="R101" s="140">
        <f t="shared" si="2"/>
        <v>0</v>
      </c>
      <c r="S101" s="140">
        <v>0</v>
      </c>
      <c r="T101" s="141">
        <f t="shared" si="3"/>
        <v>0</v>
      </c>
      <c r="AR101" s="142" t="s">
        <v>941</v>
      </c>
      <c r="AT101" s="142" t="s">
        <v>183</v>
      </c>
      <c r="AU101" s="142" t="s">
        <v>80</v>
      </c>
      <c r="AY101" s="17" t="s">
        <v>181</v>
      </c>
      <c r="BE101" s="143">
        <f t="shared" si="4"/>
        <v>0</v>
      </c>
      <c r="BF101" s="143">
        <f t="shared" si="5"/>
        <v>0</v>
      </c>
      <c r="BG101" s="143">
        <f t="shared" si="6"/>
        <v>0</v>
      </c>
      <c r="BH101" s="143">
        <f t="shared" si="7"/>
        <v>0</v>
      </c>
      <c r="BI101" s="143">
        <f t="shared" si="8"/>
        <v>0</v>
      </c>
      <c r="BJ101" s="17" t="s">
        <v>80</v>
      </c>
      <c r="BK101" s="143">
        <f t="shared" si="9"/>
        <v>0</v>
      </c>
      <c r="BL101" s="17" t="s">
        <v>941</v>
      </c>
      <c r="BM101" s="142" t="s">
        <v>256</v>
      </c>
    </row>
    <row r="102" spans="2:65" s="1" customFormat="1" ht="16.5" customHeight="1">
      <c r="B102" s="32"/>
      <c r="C102" s="131">
        <v>7</v>
      </c>
      <c r="D102" s="131" t="s">
        <v>183</v>
      </c>
      <c r="E102" s="132" t="s">
        <v>4658</v>
      </c>
      <c r="F102" s="133" t="s">
        <v>4661</v>
      </c>
      <c r="G102" s="134" t="s">
        <v>3753</v>
      </c>
      <c r="H102" s="135">
        <v>2</v>
      </c>
      <c r="I102" s="136"/>
      <c r="J102" s="137">
        <f t="shared" si="0"/>
        <v>0</v>
      </c>
      <c r="K102" s="133" t="s">
        <v>19</v>
      </c>
      <c r="L102" s="32"/>
      <c r="M102" s="138" t="s">
        <v>19</v>
      </c>
      <c r="N102" s="139" t="s">
        <v>43</v>
      </c>
      <c r="P102" s="140">
        <f t="shared" si="1"/>
        <v>0</v>
      </c>
      <c r="Q102" s="140">
        <v>0</v>
      </c>
      <c r="R102" s="140">
        <f t="shared" si="2"/>
        <v>0</v>
      </c>
      <c r="S102" s="140">
        <v>0</v>
      </c>
      <c r="T102" s="141">
        <f t="shared" si="3"/>
        <v>0</v>
      </c>
      <c r="AR102" s="142" t="s">
        <v>941</v>
      </c>
      <c r="AT102" s="142" t="s">
        <v>183</v>
      </c>
      <c r="AU102" s="142" t="s">
        <v>80</v>
      </c>
      <c r="AY102" s="17" t="s">
        <v>181</v>
      </c>
      <c r="BE102" s="143">
        <f t="shared" si="4"/>
        <v>0</v>
      </c>
      <c r="BF102" s="143">
        <f t="shared" si="5"/>
        <v>0</v>
      </c>
      <c r="BG102" s="143">
        <f t="shared" si="6"/>
        <v>0</v>
      </c>
      <c r="BH102" s="143">
        <f t="shared" si="7"/>
        <v>0</v>
      </c>
      <c r="BI102" s="143">
        <f t="shared" si="8"/>
        <v>0</v>
      </c>
      <c r="BJ102" s="17" t="s">
        <v>80</v>
      </c>
      <c r="BK102" s="143">
        <f t="shared" si="9"/>
        <v>0</v>
      </c>
      <c r="BL102" s="17" t="s">
        <v>941</v>
      </c>
      <c r="BM102" s="142" t="s">
        <v>273</v>
      </c>
    </row>
    <row r="103" spans="2:65" s="1" customFormat="1" ht="16.5" customHeight="1">
      <c r="B103" s="32"/>
      <c r="C103" s="131">
        <v>8</v>
      </c>
      <c r="D103" s="131" t="s">
        <v>183</v>
      </c>
      <c r="E103" s="132" t="s">
        <v>4665</v>
      </c>
      <c r="F103" s="133" t="s">
        <v>4666</v>
      </c>
      <c r="G103" s="134" t="s">
        <v>3753</v>
      </c>
      <c r="H103" s="135">
        <v>8</v>
      </c>
      <c r="I103" s="136"/>
      <c r="J103" s="137">
        <f t="shared" si="0"/>
        <v>0</v>
      </c>
      <c r="K103" s="133" t="s">
        <v>19</v>
      </c>
      <c r="L103" s="32"/>
      <c r="M103" s="138" t="s">
        <v>19</v>
      </c>
      <c r="N103" s="139" t="s">
        <v>43</v>
      </c>
      <c r="P103" s="140">
        <f t="shared" si="1"/>
        <v>0</v>
      </c>
      <c r="Q103" s="140">
        <v>0</v>
      </c>
      <c r="R103" s="140">
        <f t="shared" si="2"/>
        <v>0</v>
      </c>
      <c r="S103" s="140">
        <v>0</v>
      </c>
      <c r="T103" s="141">
        <f t="shared" si="3"/>
        <v>0</v>
      </c>
      <c r="AR103" s="142" t="s">
        <v>941</v>
      </c>
      <c r="AT103" s="142" t="s">
        <v>183</v>
      </c>
      <c r="AU103" s="142" t="s">
        <v>80</v>
      </c>
      <c r="AY103" s="17" t="s">
        <v>181</v>
      </c>
      <c r="BE103" s="143">
        <f t="shared" si="4"/>
        <v>0</v>
      </c>
      <c r="BF103" s="143">
        <f t="shared" si="5"/>
        <v>0</v>
      </c>
      <c r="BG103" s="143">
        <f t="shared" si="6"/>
        <v>0</v>
      </c>
      <c r="BH103" s="143">
        <f t="shared" si="7"/>
        <v>0</v>
      </c>
      <c r="BI103" s="143">
        <f t="shared" si="8"/>
        <v>0</v>
      </c>
      <c r="BJ103" s="17" t="s">
        <v>80</v>
      </c>
      <c r="BK103" s="143">
        <f t="shared" si="9"/>
        <v>0</v>
      </c>
      <c r="BL103" s="17" t="s">
        <v>941</v>
      </c>
      <c r="BM103" s="142" t="s">
        <v>286</v>
      </c>
    </row>
    <row r="104" spans="2:65" s="1" customFormat="1" ht="16.5" customHeight="1">
      <c r="B104" s="32"/>
      <c r="C104" s="131">
        <v>9</v>
      </c>
      <c r="D104" s="131" t="s">
        <v>183</v>
      </c>
      <c r="E104" s="132" t="s">
        <v>4779</v>
      </c>
      <c r="F104" s="133" t="s">
        <v>4780</v>
      </c>
      <c r="G104" s="134" t="s">
        <v>3753</v>
      </c>
      <c r="H104" s="135">
        <v>2</v>
      </c>
      <c r="I104" s="136"/>
      <c r="J104" s="137">
        <f t="shared" si="0"/>
        <v>0</v>
      </c>
      <c r="K104" s="133" t="s">
        <v>19</v>
      </c>
      <c r="L104" s="32"/>
      <c r="M104" s="138" t="s">
        <v>19</v>
      </c>
      <c r="N104" s="139" t="s">
        <v>43</v>
      </c>
      <c r="P104" s="140">
        <f t="shared" si="1"/>
        <v>0</v>
      </c>
      <c r="Q104" s="140">
        <v>0</v>
      </c>
      <c r="R104" s="140">
        <f t="shared" si="2"/>
        <v>0</v>
      </c>
      <c r="S104" s="140">
        <v>0</v>
      </c>
      <c r="T104" s="141">
        <f t="shared" si="3"/>
        <v>0</v>
      </c>
      <c r="AR104" s="142" t="s">
        <v>941</v>
      </c>
      <c r="AT104" s="142" t="s">
        <v>183</v>
      </c>
      <c r="AU104" s="142" t="s">
        <v>80</v>
      </c>
      <c r="AY104" s="17" t="s">
        <v>181</v>
      </c>
      <c r="BE104" s="143">
        <f t="shared" si="4"/>
        <v>0</v>
      </c>
      <c r="BF104" s="143">
        <f t="shared" si="5"/>
        <v>0</v>
      </c>
      <c r="BG104" s="143">
        <f t="shared" si="6"/>
        <v>0</v>
      </c>
      <c r="BH104" s="143">
        <f t="shared" si="7"/>
        <v>0</v>
      </c>
      <c r="BI104" s="143">
        <f t="shared" si="8"/>
        <v>0</v>
      </c>
      <c r="BJ104" s="17" t="s">
        <v>80</v>
      </c>
      <c r="BK104" s="143">
        <f t="shared" si="9"/>
        <v>0</v>
      </c>
      <c r="BL104" s="17" t="s">
        <v>941</v>
      </c>
      <c r="BM104" s="142" t="s">
        <v>296</v>
      </c>
    </row>
    <row r="105" spans="2:65" s="1" customFormat="1" ht="21.75" customHeight="1">
      <c r="B105" s="32"/>
      <c r="C105" s="131">
        <v>10</v>
      </c>
      <c r="D105" s="131" t="s">
        <v>183</v>
      </c>
      <c r="E105" s="132" t="s">
        <v>4671</v>
      </c>
      <c r="F105" s="133" t="s">
        <v>4673</v>
      </c>
      <c r="G105" s="134" t="s">
        <v>4631</v>
      </c>
      <c r="H105" s="135">
        <v>12</v>
      </c>
      <c r="I105" s="136"/>
      <c r="J105" s="137">
        <f t="shared" si="0"/>
        <v>0</v>
      </c>
      <c r="K105" s="133" t="s">
        <v>19</v>
      </c>
      <c r="L105" s="32"/>
      <c r="M105" s="138" t="s">
        <v>19</v>
      </c>
      <c r="N105" s="139" t="s">
        <v>43</v>
      </c>
      <c r="P105" s="140">
        <f t="shared" si="1"/>
        <v>0</v>
      </c>
      <c r="Q105" s="140">
        <v>0</v>
      </c>
      <c r="R105" s="140">
        <f t="shared" si="2"/>
        <v>0</v>
      </c>
      <c r="S105" s="140">
        <v>0</v>
      </c>
      <c r="T105" s="141">
        <f t="shared" si="3"/>
        <v>0</v>
      </c>
      <c r="AR105" s="142" t="s">
        <v>941</v>
      </c>
      <c r="AT105" s="142" t="s">
        <v>183</v>
      </c>
      <c r="AU105" s="142" t="s">
        <v>80</v>
      </c>
      <c r="AY105" s="17" t="s">
        <v>181</v>
      </c>
      <c r="BE105" s="143">
        <f t="shared" si="4"/>
        <v>0</v>
      </c>
      <c r="BF105" s="143">
        <f t="shared" si="5"/>
        <v>0</v>
      </c>
      <c r="BG105" s="143">
        <f t="shared" si="6"/>
        <v>0</v>
      </c>
      <c r="BH105" s="143">
        <f t="shared" si="7"/>
        <v>0</v>
      </c>
      <c r="BI105" s="143">
        <f t="shared" si="8"/>
        <v>0</v>
      </c>
      <c r="BJ105" s="17" t="s">
        <v>80</v>
      </c>
      <c r="BK105" s="143">
        <f t="shared" si="9"/>
        <v>0</v>
      </c>
      <c r="BL105" s="17" t="s">
        <v>941</v>
      </c>
      <c r="BM105" s="142" t="s">
        <v>311</v>
      </c>
    </row>
    <row r="106" spans="2:65" s="1" customFormat="1" ht="21.75" customHeight="1">
      <c r="B106" s="32"/>
      <c r="C106" s="131">
        <v>11</v>
      </c>
      <c r="D106" s="131" t="s">
        <v>183</v>
      </c>
      <c r="E106" s="132" t="s">
        <v>4672</v>
      </c>
      <c r="F106" s="133" t="s">
        <v>4675</v>
      </c>
      <c r="G106" s="134" t="s">
        <v>4631</v>
      </c>
      <c r="H106" s="135">
        <v>6</v>
      </c>
      <c r="I106" s="136"/>
      <c r="J106" s="137">
        <f t="shared" si="0"/>
        <v>0</v>
      </c>
      <c r="K106" s="133" t="s">
        <v>19</v>
      </c>
      <c r="L106" s="32"/>
      <c r="M106" s="138" t="s">
        <v>19</v>
      </c>
      <c r="N106" s="139" t="s">
        <v>43</v>
      </c>
      <c r="P106" s="140">
        <f t="shared" si="1"/>
        <v>0</v>
      </c>
      <c r="Q106" s="140">
        <v>0</v>
      </c>
      <c r="R106" s="140">
        <f t="shared" si="2"/>
        <v>0</v>
      </c>
      <c r="S106" s="140">
        <v>0</v>
      </c>
      <c r="T106" s="141">
        <f t="shared" si="3"/>
        <v>0</v>
      </c>
      <c r="AR106" s="142" t="s">
        <v>941</v>
      </c>
      <c r="AT106" s="142" t="s">
        <v>183</v>
      </c>
      <c r="AU106" s="142" t="s">
        <v>80</v>
      </c>
      <c r="AY106" s="17" t="s">
        <v>181</v>
      </c>
      <c r="BE106" s="143">
        <f t="shared" si="4"/>
        <v>0</v>
      </c>
      <c r="BF106" s="143">
        <f t="shared" si="5"/>
        <v>0</v>
      </c>
      <c r="BG106" s="143">
        <f t="shared" si="6"/>
        <v>0</v>
      </c>
      <c r="BH106" s="143">
        <f t="shared" si="7"/>
        <v>0</v>
      </c>
      <c r="BI106" s="143">
        <f t="shared" si="8"/>
        <v>0</v>
      </c>
      <c r="BJ106" s="17" t="s">
        <v>80</v>
      </c>
      <c r="BK106" s="143">
        <f t="shared" si="9"/>
        <v>0</v>
      </c>
      <c r="BL106" s="17" t="s">
        <v>941</v>
      </c>
      <c r="BM106" s="142" t="s">
        <v>322</v>
      </c>
    </row>
    <row r="107" spans="2:65" s="1" customFormat="1" ht="21.75" customHeight="1">
      <c r="B107" s="32"/>
      <c r="C107" s="131">
        <v>12</v>
      </c>
      <c r="D107" s="131" t="s">
        <v>183</v>
      </c>
      <c r="E107" s="132" t="s">
        <v>4674</v>
      </c>
      <c r="F107" s="133" t="s">
        <v>4678</v>
      </c>
      <c r="G107" s="134" t="s">
        <v>4631</v>
      </c>
      <c r="H107" s="135">
        <v>12</v>
      </c>
      <c r="I107" s="136"/>
      <c r="J107" s="137">
        <f t="shared" si="0"/>
        <v>0</v>
      </c>
      <c r="K107" s="133" t="s">
        <v>19</v>
      </c>
      <c r="L107" s="32"/>
      <c r="M107" s="138" t="s">
        <v>19</v>
      </c>
      <c r="N107" s="139" t="s">
        <v>43</v>
      </c>
      <c r="P107" s="140">
        <f t="shared" si="1"/>
        <v>0</v>
      </c>
      <c r="Q107" s="140">
        <v>0</v>
      </c>
      <c r="R107" s="140">
        <f t="shared" si="2"/>
        <v>0</v>
      </c>
      <c r="S107" s="140">
        <v>0</v>
      </c>
      <c r="T107" s="141">
        <f t="shared" si="3"/>
        <v>0</v>
      </c>
      <c r="AR107" s="142" t="s">
        <v>941</v>
      </c>
      <c r="AT107" s="142" t="s">
        <v>183</v>
      </c>
      <c r="AU107" s="142" t="s">
        <v>80</v>
      </c>
      <c r="AY107" s="17" t="s">
        <v>181</v>
      </c>
      <c r="BE107" s="143">
        <f t="shared" si="4"/>
        <v>0</v>
      </c>
      <c r="BF107" s="143">
        <f t="shared" si="5"/>
        <v>0</v>
      </c>
      <c r="BG107" s="143">
        <f t="shared" si="6"/>
        <v>0</v>
      </c>
      <c r="BH107" s="143">
        <f t="shared" si="7"/>
        <v>0</v>
      </c>
      <c r="BI107" s="143">
        <f t="shared" si="8"/>
        <v>0</v>
      </c>
      <c r="BJ107" s="17" t="s">
        <v>80</v>
      </c>
      <c r="BK107" s="143">
        <f t="shared" si="9"/>
        <v>0</v>
      </c>
      <c r="BL107" s="17" t="s">
        <v>941</v>
      </c>
      <c r="BM107" s="142" t="s">
        <v>333</v>
      </c>
    </row>
    <row r="108" spans="2:65" s="1" customFormat="1" ht="21.75" customHeight="1">
      <c r="B108" s="32"/>
      <c r="C108" s="131">
        <v>13</v>
      </c>
      <c r="D108" s="131" t="s">
        <v>183</v>
      </c>
      <c r="E108" s="132" t="s">
        <v>4676</v>
      </c>
      <c r="F108" s="133" t="s">
        <v>4781</v>
      </c>
      <c r="G108" s="134" t="s">
        <v>4631</v>
      </c>
      <c r="H108" s="135">
        <v>3</v>
      </c>
      <c r="I108" s="136"/>
      <c r="J108" s="137">
        <f t="shared" si="0"/>
        <v>0</v>
      </c>
      <c r="K108" s="133" t="s">
        <v>19</v>
      </c>
      <c r="L108" s="32"/>
      <c r="M108" s="138" t="s">
        <v>19</v>
      </c>
      <c r="N108" s="139" t="s">
        <v>43</v>
      </c>
      <c r="P108" s="140">
        <f t="shared" si="1"/>
        <v>0</v>
      </c>
      <c r="Q108" s="140">
        <v>0</v>
      </c>
      <c r="R108" s="140">
        <f t="shared" si="2"/>
        <v>0</v>
      </c>
      <c r="S108" s="140">
        <v>0</v>
      </c>
      <c r="T108" s="141">
        <f t="shared" si="3"/>
        <v>0</v>
      </c>
      <c r="AR108" s="142" t="s">
        <v>941</v>
      </c>
      <c r="AT108" s="142" t="s">
        <v>183</v>
      </c>
      <c r="AU108" s="142" t="s">
        <v>80</v>
      </c>
      <c r="AY108" s="17" t="s">
        <v>181</v>
      </c>
      <c r="BE108" s="143">
        <f t="shared" si="4"/>
        <v>0</v>
      </c>
      <c r="BF108" s="143">
        <f t="shared" si="5"/>
        <v>0</v>
      </c>
      <c r="BG108" s="143">
        <f t="shared" si="6"/>
        <v>0</v>
      </c>
      <c r="BH108" s="143">
        <f t="shared" si="7"/>
        <v>0</v>
      </c>
      <c r="BI108" s="143">
        <f t="shared" si="8"/>
        <v>0</v>
      </c>
      <c r="BJ108" s="17" t="s">
        <v>80</v>
      </c>
      <c r="BK108" s="143">
        <f t="shared" si="9"/>
        <v>0</v>
      </c>
      <c r="BL108" s="17" t="s">
        <v>941</v>
      </c>
      <c r="BM108" s="142" t="s">
        <v>349</v>
      </c>
    </row>
    <row r="109" spans="2:65" s="1" customFormat="1" ht="21.75" customHeight="1">
      <c r="B109" s="32"/>
      <c r="C109" s="131">
        <v>14</v>
      </c>
      <c r="D109" s="131" t="s">
        <v>183</v>
      </c>
      <c r="E109" s="132" t="s">
        <v>4677</v>
      </c>
      <c r="F109" s="133" t="s">
        <v>4633</v>
      </c>
      <c r="G109" s="134" t="s">
        <v>4631</v>
      </c>
      <c r="H109" s="135">
        <v>6</v>
      </c>
      <c r="I109" s="136"/>
      <c r="J109" s="137">
        <f t="shared" si="0"/>
        <v>0</v>
      </c>
      <c r="K109" s="133" t="s">
        <v>19</v>
      </c>
      <c r="L109" s="32"/>
      <c r="M109" s="138" t="s">
        <v>19</v>
      </c>
      <c r="N109" s="139" t="s">
        <v>43</v>
      </c>
      <c r="P109" s="140">
        <f t="shared" si="1"/>
        <v>0</v>
      </c>
      <c r="Q109" s="140">
        <v>0</v>
      </c>
      <c r="R109" s="140">
        <f t="shared" si="2"/>
        <v>0</v>
      </c>
      <c r="S109" s="140">
        <v>0</v>
      </c>
      <c r="T109" s="141">
        <f t="shared" si="3"/>
        <v>0</v>
      </c>
      <c r="AR109" s="142" t="s">
        <v>941</v>
      </c>
      <c r="AT109" s="142" t="s">
        <v>183</v>
      </c>
      <c r="AU109" s="142" t="s">
        <v>80</v>
      </c>
      <c r="AY109" s="17" t="s">
        <v>181</v>
      </c>
      <c r="BE109" s="143">
        <f t="shared" si="4"/>
        <v>0</v>
      </c>
      <c r="BF109" s="143">
        <f t="shared" si="5"/>
        <v>0</v>
      </c>
      <c r="BG109" s="143">
        <f t="shared" si="6"/>
        <v>0</v>
      </c>
      <c r="BH109" s="143">
        <f t="shared" si="7"/>
        <v>0</v>
      </c>
      <c r="BI109" s="143">
        <f t="shared" si="8"/>
        <v>0</v>
      </c>
      <c r="BJ109" s="17" t="s">
        <v>80</v>
      </c>
      <c r="BK109" s="143">
        <f t="shared" si="9"/>
        <v>0</v>
      </c>
      <c r="BL109" s="17" t="s">
        <v>941</v>
      </c>
      <c r="BM109" s="142" t="s">
        <v>370</v>
      </c>
    </row>
    <row r="110" spans="2:65" s="1" customFormat="1" ht="48.95" customHeight="1">
      <c r="B110" s="32"/>
      <c r="C110" s="131">
        <v>15</v>
      </c>
      <c r="D110" s="131" t="s">
        <v>183</v>
      </c>
      <c r="E110" s="132" t="s">
        <v>4680</v>
      </c>
      <c r="F110" s="133" t="s">
        <v>4637</v>
      </c>
      <c r="G110" s="134" t="s">
        <v>2716</v>
      </c>
      <c r="H110" s="135">
        <v>35</v>
      </c>
      <c r="I110" s="136"/>
      <c r="J110" s="137">
        <f t="shared" si="0"/>
        <v>0</v>
      </c>
      <c r="K110" s="133" t="s">
        <v>19</v>
      </c>
      <c r="L110" s="32"/>
      <c r="M110" s="138" t="s">
        <v>19</v>
      </c>
      <c r="N110" s="139" t="s">
        <v>43</v>
      </c>
      <c r="P110" s="140">
        <f t="shared" si="1"/>
        <v>0</v>
      </c>
      <c r="Q110" s="140">
        <v>0</v>
      </c>
      <c r="R110" s="140">
        <f t="shared" si="2"/>
        <v>0</v>
      </c>
      <c r="S110" s="140">
        <v>0</v>
      </c>
      <c r="T110" s="141">
        <f t="shared" si="3"/>
        <v>0</v>
      </c>
      <c r="AR110" s="142" t="s">
        <v>941</v>
      </c>
      <c r="AT110" s="142" t="s">
        <v>183</v>
      </c>
      <c r="AU110" s="142" t="s">
        <v>80</v>
      </c>
      <c r="AY110" s="17" t="s">
        <v>181</v>
      </c>
      <c r="BE110" s="143">
        <f t="shared" si="4"/>
        <v>0</v>
      </c>
      <c r="BF110" s="143">
        <f t="shared" si="5"/>
        <v>0</v>
      </c>
      <c r="BG110" s="143">
        <f t="shared" si="6"/>
        <v>0</v>
      </c>
      <c r="BH110" s="143">
        <f t="shared" si="7"/>
        <v>0</v>
      </c>
      <c r="BI110" s="143">
        <f t="shared" si="8"/>
        <v>0</v>
      </c>
      <c r="BJ110" s="17" t="s">
        <v>80</v>
      </c>
      <c r="BK110" s="143">
        <f t="shared" si="9"/>
        <v>0</v>
      </c>
      <c r="BL110" s="17" t="s">
        <v>941</v>
      </c>
      <c r="BM110" s="142" t="s">
        <v>382</v>
      </c>
    </row>
    <row r="111" spans="2:63" s="11" customFormat="1" ht="25.9" customHeight="1">
      <c r="B111" s="119"/>
      <c r="D111" s="120" t="s">
        <v>71</v>
      </c>
      <c r="E111" s="121" t="s">
        <v>4681</v>
      </c>
      <c r="F111" s="121" t="s">
        <v>4682</v>
      </c>
      <c r="I111" s="122"/>
      <c r="J111" s="123">
        <f>BK111</f>
        <v>0</v>
      </c>
      <c r="L111" s="119"/>
      <c r="M111" s="124"/>
      <c r="P111" s="125">
        <f>SUM(P112:P134)</f>
        <v>0</v>
      </c>
      <c r="R111" s="125">
        <f>SUM(R112:R134)</f>
        <v>0</v>
      </c>
      <c r="T111" s="126">
        <f>SUM(T112:T134)</f>
        <v>0</v>
      </c>
      <c r="AR111" s="120" t="s">
        <v>80</v>
      </c>
      <c r="AT111" s="127" t="s">
        <v>71</v>
      </c>
      <c r="AU111" s="127" t="s">
        <v>72</v>
      </c>
      <c r="AY111" s="120" t="s">
        <v>181</v>
      </c>
      <c r="BK111" s="128">
        <f>SUM(BK112:BK134)</f>
        <v>0</v>
      </c>
    </row>
    <row r="112" spans="2:65" s="1" customFormat="1" ht="55.55" customHeight="1">
      <c r="B112" s="32"/>
      <c r="C112" s="131">
        <v>16</v>
      </c>
      <c r="D112" s="131" t="s">
        <v>183</v>
      </c>
      <c r="E112" s="132" t="s">
        <v>4782</v>
      </c>
      <c r="F112" s="133" t="s">
        <v>4688</v>
      </c>
      <c r="G112" s="134" t="s">
        <v>3753</v>
      </c>
      <c r="H112" s="135">
        <v>1</v>
      </c>
      <c r="I112" s="136"/>
      <c r="J112" s="137">
        <f aca="true" t="shared" si="10" ref="J112:J134">ROUND(I112*H112,2)</f>
        <v>0</v>
      </c>
      <c r="K112" s="133" t="s">
        <v>19</v>
      </c>
      <c r="L112" s="32"/>
      <c r="M112" s="138" t="s">
        <v>19</v>
      </c>
      <c r="N112" s="139" t="s">
        <v>43</v>
      </c>
      <c r="P112" s="140">
        <f aca="true" t="shared" si="11" ref="P112:P134">O112*H112</f>
        <v>0</v>
      </c>
      <c r="Q112" s="140">
        <v>0</v>
      </c>
      <c r="R112" s="140">
        <f aca="true" t="shared" si="12" ref="R112:R134">Q112*H112</f>
        <v>0</v>
      </c>
      <c r="S112" s="140">
        <v>0</v>
      </c>
      <c r="T112" s="141">
        <f aca="true" t="shared" si="13" ref="T112:T134">S112*H112</f>
        <v>0</v>
      </c>
      <c r="AR112" s="142" t="s">
        <v>941</v>
      </c>
      <c r="AT112" s="142" t="s">
        <v>183</v>
      </c>
      <c r="AU112" s="142" t="s">
        <v>80</v>
      </c>
      <c r="AY112" s="17" t="s">
        <v>181</v>
      </c>
      <c r="BE112" s="143">
        <f aca="true" t="shared" si="14" ref="BE112:BE134">IF(N112="základní",J112,0)</f>
        <v>0</v>
      </c>
      <c r="BF112" s="143">
        <f aca="true" t="shared" si="15" ref="BF112:BF134">IF(N112="snížená",J112,0)</f>
        <v>0</v>
      </c>
      <c r="BG112" s="143">
        <f aca="true" t="shared" si="16" ref="BG112:BG134">IF(N112="zákl. přenesená",J112,0)</f>
        <v>0</v>
      </c>
      <c r="BH112" s="143">
        <f aca="true" t="shared" si="17" ref="BH112:BH134">IF(N112="sníž. přenesená",J112,0)</f>
        <v>0</v>
      </c>
      <c r="BI112" s="143">
        <f aca="true" t="shared" si="18" ref="BI112:BI134">IF(N112="nulová",J112,0)</f>
        <v>0</v>
      </c>
      <c r="BJ112" s="17" t="s">
        <v>80</v>
      </c>
      <c r="BK112" s="143">
        <f aca="true" t="shared" si="19" ref="BK112:BK134">ROUND(I112*H112,2)</f>
        <v>0</v>
      </c>
      <c r="BL112" s="17" t="s">
        <v>941</v>
      </c>
      <c r="BM112" s="142" t="s">
        <v>394</v>
      </c>
    </row>
    <row r="113" spans="2:65" s="1" customFormat="1" ht="55.55" customHeight="1">
      <c r="B113" s="32"/>
      <c r="C113" s="131">
        <v>17</v>
      </c>
      <c r="D113" s="131" t="s">
        <v>183</v>
      </c>
      <c r="E113" s="132" t="s">
        <v>4783</v>
      </c>
      <c r="F113" s="133" t="s">
        <v>4688</v>
      </c>
      <c r="G113" s="134" t="s">
        <v>3753</v>
      </c>
      <c r="H113" s="135">
        <v>1</v>
      </c>
      <c r="I113" s="136"/>
      <c r="J113" s="137">
        <f t="shared" si="10"/>
        <v>0</v>
      </c>
      <c r="K113" s="133" t="s">
        <v>19</v>
      </c>
      <c r="L113" s="32"/>
      <c r="M113" s="138" t="s">
        <v>19</v>
      </c>
      <c r="N113" s="139" t="s">
        <v>43</v>
      </c>
      <c r="P113" s="140">
        <f t="shared" si="11"/>
        <v>0</v>
      </c>
      <c r="Q113" s="140">
        <v>0</v>
      </c>
      <c r="R113" s="140">
        <f t="shared" si="12"/>
        <v>0</v>
      </c>
      <c r="S113" s="140">
        <v>0</v>
      </c>
      <c r="T113" s="141">
        <f t="shared" si="13"/>
        <v>0</v>
      </c>
      <c r="AR113" s="142" t="s">
        <v>941</v>
      </c>
      <c r="AT113" s="142" t="s">
        <v>183</v>
      </c>
      <c r="AU113" s="142" t="s">
        <v>80</v>
      </c>
      <c r="AY113" s="17" t="s">
        <v>181</v>
      </c>
      <c r="BE113" s="143">
        <f t="shared" si="14"/>
        <v>0</v>
      </c>
      <c r="BF113" s="143">
        <f t="shared" si="15"/>
        <v>0</v>
      </c>
      <c r="BG113" s="143">
        <f t="shared" si="16"/>
        <v>0</v>
      </c>
      <c r="BH113" s="143">
        <f t="shared" si="17"/>
        <v>0</v>
      </c>
      <c r="BI113" s="143">
        <f t="shared" si="18"/>
        <v>0</v>
      </c>
      <c r="BJ113" s="17" t="s">
        <v>80</v>
      </c>
      <c r="BK113" s="143">
        <f t="shared" si="19"/>
        <v>0</v>
      </c>
      <c r="BL113" s="17" t="s">
        <v>941</v>
      </c>
      <c r="BM113" s="142" t="s">
        <v>407</v>
      </c>
    </row>
    <row r="114" spans="2:65" s="1" customFormat="1" ht="33.05" customHeight="1">
      <c r="B114" s="32"/>
      <c r="C114" s="131">
        <v>18</v>
      </c>
      <c r="D114" s="131" t="s">
        <v>183</v>
      </c>
      <c r="E114" s="132" t="s">
        <v>4784</v>
      </c>
      <c r="F114" s="133" t="s">
        <v>4694</v>
      </c>
      <c r="G114" s="134" t="s">
        <v>3753</v>
      </c>
      <c r="H114" s="135">
        <v>4</v>
      </c>
      <c r="I114" s="136"/>
      <c r="J114" s="137">
        <f t="shared" si="10"/>
        <v>0</v>
      </c>
      <c r="K114" s="133" t="s">
        <v>19</v>
      </c>
      <c r="L114" s="32"/>
      <c r="M114" s="138" t="s">
        <v>19</v>
      </c>
      <c r="N114" s="139" t="s">
        <v>43</v>
      </c>
      <c r="P114" s="140">
        <f t="shared" si="11"/>
        <v>0</v>
      </c>
      <c r="Q114" s="140">
        <v>0</v>
      </c>
      <c r="R114" s="140">
        <f t="shared" si="12"/>
        <v>0</v>
      </c>
      <c r="S114" s="140">
        <v>0</v>
      </c>
      <c r="T114" s="141">
        <f t="shared" si="13"/>
        <v>0</v>
      </c>
      <c r="AR114" s="142" t="s">
        <v>941</v>
      </c>
      <c r="AT114" s="142" t="s">
        <v>183</v>
      </c>
      <c r="AU114" s="142" t="s">
        <v>80</v>
      </c>
      <c r="AY114" s="17" t="s">
        <v>181</v>
      </c>
      <c r="BE114" s="143">
        <f t="shared" si="14"/>
        <v>0</v>
      </c>
      <c r="BF114" s="143">
        <f t="shared" si="15"/>
        <v>0</v>
      </c>
      <c r="BG114" s="143">
        <f t="shared" si="16"/>
        <v>0</v>
      </c>
      <c r="BH114" s="143">
        <f t="shared" si="17"/>
        <v>0</v>
      </c>
      <c r="BI114" s="143">
        <f t="shared" si="18"/>
        <v>0</v>
      </c>
      <c r="BJ114" s="17" t="s">
        <v>80</v>
      </c>
      <c r="BK114" s="143">
        <f t="shared" si="19"/>
        <v>0</v>
      </c>
      <c r="BL114" s="17" t="s">
        <v>941</v>
      </c>
      <c r="BM114" s="142" t="s">
        <v>419</v>
      </c>
    </row>
    <row r="115" spans="2:65" s="1" customFormat="1" ht="44.3" customHeight="1">
      <c r="B115" s="32"/>
      <c r="C115" s="131">
        <v>19</v>
      </c>
      <c r="D115" s="131" t="s">
        <v>183</v>
      </c>
      <c r="E115" s="132" t="s">
        <v>4695</v>
      </c>
      <c r="F115" s="133" t="s">
        <v>4696</v>
      </c>
      <c r="G115" s="134" t="s">
        <v>3753</v>
      </c>
      <c r="H115" s="135">
        <v>1</v>
      </c>
      <c r="I115" s="136"/>
      <c r="J115" s="137">
        <f t="shared" si="10"/>
        <v>0</v>
      </c>
      <c r="K115" s="133" t="s">
        <v>19</v>
      </c>
      <c r="L115" s="32"/>
      <c r="M115" s="138" t="s">
        <v>19</v>
      </c>
      <c r="N115" s="139" t="s">
        <v>43</v>
      </c>
      <c r="P115" s="140">
        <f t="shared" si="11"/>
        <v>0</v>
      </c>
      <c r="Q115" s="140">
        <v>0</v>
      </c>
      <c r="R115" s="140">
        <f t="shared" si="12"/>
        <v>0</v>
      </c>
      <c r="S115" s="140">
        <v>0</v>
      </c>
      <c r="T115" s="141">
        <f t="shared" si="13"/>
        <v>0</v>
      </c>
      <c r="AR115" s="142" t="s">
        <v>941</v>
      </c>
      <c r="AT115" s="142" t="s">
        <v>183</v>
      </c>
      <c r="AU115" s="142" t="s">
        <v>80</v>
      </c>
      <c r="AY115" s="17" t="s">
        <v>181</v>
      </c>
      <c r="BE115" s="143">
        <f t="shared" si="14"/>
        <v>0</v>
      </c>
      <c r="BF115" s="143">
        <f t="shared" si="15"/>
        <v>0</v>
      </c>
      <c r="BG115" s="143">
        <f t="shared" si="16"/>
        <v>0</v>
      </c>
      <c r="BH115" s="143">
        <f t="shared" si="17"/>
        <v>0</v>
      </c>
      <c r="BI115" s="143">
        <f t="shared" si="18"/>
        <v>0</v>
      </c>
      <c r="BJ115" s="17" t="s">
        <v>80</v>
      </c>
      <c r="BK115" s="143">
        <f t="shared" si="19"/>
        <v>0</v>
      </c>
      <c r="BL115" s="17" t="s">
        <v>941</v>
      </c>
      <c r="BM115" s="142" t="s">
        <v>432</v>
      </c>
    </row>
    <row r="116" spans="2:65" s="1" customFormat="1" ht="33.05" customHeight="1">
      <c r="B116" s="32"/>
      <c r="C116" s="131">
        <v>20</v>
      </c>
      <c r="D116" s="131" t="s">
        <v>183</v>
      </c>
      <c r="E116" s="132" t="s">
        <v>4785</v>
      </c>
      <c r="F116" s="133" t="s">
        <v>4786</v>
      </c>
      <c r="G116" s="134" t="s">
        <v>3753</v>
      </c>
      <c r="H116" s="135">
        <v>2</v>
      </c>
      <c r="I116" s="136"/>
      <c r="J116" s="137">
        <f t="shared" si="10"/>
        <v>0</v>
      </c>
      <c r="K116" s="133" t="s">
        <v>19</v>
      </c>
      <c r="L116" s="32"/>
      <c r="M116" s="138" t="s">
        <v>19</v>
      </c>
      <c r="N116" s="139" t="s">
        <v>43</v>
      </c>
      <c r="P116" s="140">
        <f t="shared" si="11"/>
        <v>0</v>
      </c>
      <c r="Q116" s="140">
        <v>0</v>
      </c>
      <c r="R116" s="140">
        <f t="shared" si="12"/>
        <v>0</v>
      </c>
      <c r="S116" s="140">
        <v>0</v>
      </c>
      <c r="T116" s="141">
        <f t="shared" si="13"/>
        <v>0</v>
      </c>
      <c r="AR116" s="142" t="s">
        <v>941</v>
      </c>
      <c r="AT116" s="142" t="s">
        <v>183</v>
      </c>
      <c r="AU116" s="142" t="s">
        <v>80</v>
      </c>
      <c r="AY116" s="17" t="s">
        <v>181</v>
      </c>
      <c r="BE116" s="143">
        <f t="shared" si="14"/>
        <v>0</v>
      </c>
      <c r="BF116" s="143">
        <f t="shared" si="15"/>
        <v>0</v>
      </c>
      <c r="BG116" s="143">
        <f t="shared" si="16"/>
        <v>0</v>
      </c>
      <c r="BH116" s="143">
        <f t="shared" si="17"/>
        <v>0</v>
      </c>
      <c r="BI116" s="143">
        <f t="shared" si="18"/>
        <v>0</v>
      </c>
      <c r="BJ116" s="17" t="s">
        <v>80</v>
      </c>
      <c r="BK116" s="143">
        <f t="shared" si="19"/>
        <v>0</v>
      </c>
      <c r="BL116" s="17" t="s">
        <v>941</v>
      </c>
      <c r="BM116" s="142" t="s">
        <v>744</v>
      </c>
    </row>
    <row r="117" spans="2:65" s="1" customFormat="1" ht="33.05" customHeight="1">
      <c r="B117" s="32"/>
      <c r="C117" s="131">
        <v>21</v>
      </c>
      <c r="D117" s="131" t="s">
        <v>183</v>
      </c>
      <c r="E117" s="132" t="s">
        <v>4787</v>
      </c>
      <c r="F117" s="133" t="s">
        <v>4786</v>
      </c>
      <c r="G117" s="134" t="s">
        <v>3753</v>
      </c>
      <c r="H117" s="135">
        <v>1</v>
      </c>
      <c r="I117" s="136"/>
      <c r="J117" s="137">
        <f t="shared" si="10"/>
        <v>0</v>
      </c>
      <c r="K117" s="133" t="s">
        <v>19</v>
      </c>
      <c r="L117" s="32"/>
      <c r="M117" s="138" t="s">
        <v>19</v>
      </c>
      <c r="N117" s="139" t="s">
        <v>43</v>
      </c>
      <c r="P117" s="140">
        <f t="shared" si="11"/>
        <v>0</v>
      </c>
      <c r="Q117" s="140">
        <v>0</v>
      </c>
      <c r="R117" s="140">
        <f t="shared" si="12"/>
        <v>0</v>
      </c>
      <c r="S117" s="140">
        <v>0</v>
      </c>
      <c r="T117" s="141">
        <f t="shared" si="13"/>
        <v>0</v>
      </c>
      <c r="AR117" s="142" t="s">
        <v>941</v>
      </c>
      <c r="AT117" s="142" t="s">
        <v>183</v>
      </c>
      <c r="AU117" s="142" t="s">
        <v>80</v>
      </c>
      <c r="AY117" s="17" t="s">
        <v>181</v>
      </c>
      <c r="BE117" s="143">
        <f t="shared" si="14"/>
        <v>0</v>
      </c>
      <c r="BF117" s="143">
        <f t="shared" si="15"/>
        <v>0</v>
      </c>
      <c r="BG117" s="143">
        <f t="shared" si="16"/>
        <v>0</v>
      </c>
      <c r="BH117" s="143">
        <f t="shared" si="17"/>
        <v>0</v>
      </c>
      <c r="BI117" s="143">
        <f t="shared" si="18"/>
        <v>0</v>
      </c>
      <c r="BJ117" s="17" t="s">
        <v>80</v>
      </c>
      <c r="BK117" s="143">
        <f t="shared" si="19"/>
        <v>0</v>
      </c>
      <c r="BL117" s="17" t="s">
        <v>941</v>
      </c>
      <c r="BM117" s="142" t="s">
        <v>757</v>
      </c>
    </row>
    <row r="118" spans="2:65" s="1" customFormat="1" ht="21.75" customHeight="1">
      <c r="B118" s="32"/>
      <c r="C118" s="131">
        <v>22</v>
      </c>
      <c r="D118" s="131" t="s">
        <v>183</v>
      </c>
      <c r="E118" s="132" t="s">
        <v>4115</v>
      </c>
      <c r="F118" s="133" t="s">
        <v>4699</v>
      </c>
      <c r="G118" s="134" t="s">
        <v>3753</v>
      </c>
      <c r="H118" s="135">
        <v>1</v>
      </c>
      <c r="I118" s="136"/>
      <c r="J118" s="137">
        <f t="shared" si="10"/>
        <v>0</v>
      </c>
      <c r="K118" s="133" t="s">
        <v>19</v>
      </c>
      <c r="L118" s="32"/>
      <c r="M118" s="138" t="s">
        <v>19</v>
      </c>
      <c r="N118" s="139" t="s">
        <v>43</v>
      </c>
      <c r="P118" s="140">
        <f t="shared" si="11"/>
        <v>0</v>
      </c>
      <c r="Q118" s="140">
        <v>0</v>
      </c>
      <c r="R118" s="140">
        <f t="shared" si="12"/>
        <v>0</v>
      </c>
      <c r="S118" s="140">
        <v>0</v>
      </c>
      <c r="T118" s="141">
        <f t="shared" si="13"/>
        <v>0</v>
      </c>
      <c r="AR118" s="142" t="s">
        <v>941</v>
      </c>
      <c r="AT118" s="142" t="s">
        <v>183</v>
      </c>
      <c r="AU118" s="142" t="s">
        <v>80</v>
      </c>
      <c r="AY118" s="17" t="s">
        <v>181</v>
      </c>
      <c r="BE118" s="143">
        <f t="shared" si="14"/>
        <v>0</v>
      </c>
      <c r="BF118" s="143">
        <f t="shared" si="15"/>
        <v>0</v>
      </c>
      <c r="BG118" s="143">
        <f t="shared" si="16"/>
        <v>0</v>
      </c>
      <c r="BH118" s="143">
        <f t="shared" si="17"/>
        <v>0</v>
      </c>
      <c r="BI118" s="143">
        <f t="shared" si="18"/>
        <v>0</v>
      </c>
      <c r="BJ118" s="17" t="s">
        <v>80</v>
      </c>
      <c r="BK118" s="143">
        <f t="shared" si="19"/>
        <v>0</v>
      </c>
      <c r="BL118" s="17" t="s">
        <v>941</v>
      </c>
      <c r="BM118" s="142" t="s">
        <v>770</v>
      </c>
    </row>
    <row r="119" spans="2:65" s="1" customFormat="1" ht="24.1" customHeight="1">
      <c r="B119" s="32"/>
      <c r="C119" s="131">
        <v>23</v>
      </c>
      <c r="D119" s="131" t="s">
        <v>183</v>
      </c>
      <c r="E119" s="132" t="s">
        <v>4700</v>
      </c>
      <c r="F119" s="133" t="s">
        <v>4701</v>
      </c>
      <c r="G119" s="134" t="s">
        <v>3753</v>
      </c>
      <c r="H119" s="135">
        <v>8</v>
      </c>
      <c r="I119" s="136"/>
      <c r="J119" s="137">
        <f t="shared" si="10"/>
        <v>0</v>
      </c>
      <c r="K119" s="133" t="s">
        <v>19</v>
      </c>
      <c r="L119" s="32"/>
      <c r="M119" s="138" t="s">
        <v>19</v>
      </c>
      <c r="N119" s="139" t="s">
        <v>43</v>
      </c>
      <c r="P119" s="140">
        <f t="shared" si="11"/>
        <v>0</v>
      </c>
      <c r="Q119" s="140">
        <v>0</v>
      </c>
      <c r="R119" s="140">
        <f t="shared" si="12"/>
        <v>0</v>
      </c>
      <c r="S119" s="140">
        <v>0</v>
      </c>
      <c r="T119" s="141">
        <f t="shared" si="13"/>
        <v>0</v>
      </c>
      <c r="AR119" s="142" t="s">
        <v>941</v>
      </c>
      <c r="AT119" s="142" t="s">
        <v>183</v>
      </c>
      <c r="AU119" s="142" t="s">
        <v>80</v>
      </c>
      <c r="AY119" s="17" t="s">
        <v>181</v>
      </c>
      <c r="BE119" s="143">
        <f t="shared" si="14"/>
        <v>0</v>
      </c>
      <c r="BF119" s="143">
        <f t="shared" si="15"/>
        <v>0</v>
      </c>
      <c r="BG119" s="143">
        <f t="shared" si="16"/>
        <v>0</v>
      </c>
      <c r="BH119" s="143">
        <f t="shared" si="17"/>
        <v>0</v>
      </c>
      <c r="BI119" s="143">
        <f t="shared" si="18"/>
        <v>0</v>
      </c>
      <c r="BJ119" s="17" t="s">
        <v>80</v>
      </c>
      <c r="BK119" s="143">
        <f t="shared" si="19"/>
        <v>0</v>
      </c>
      <c r="BL119" s="17" t="s">
        <v>941</v>
      </c>
      <c r="BM119" s="142" t="s">
        <v>781</v>
      </c>
    </row>
    <row r="120" spans="2:65" s="1" customFormat="1" ht="21.75" customHeight="1">
      <c r="B120" s="32"/>
      <c r="C120" s="131">
        <v>24</v>
      </c>
      <c r="D120" s="131" t="s">
        <v>183</v>
      </c>
      <c r="E120" s="132" t="s">
        <v>4704</v>
      </c>
      <c r="F120" s="133" t="s">
        <v>4705</v>
      </c>
      <c r="G120" s="134" t="s">
        <v>4631</v>
      </c>
      <c r="H120" s="135">
        <v>130</v>
      </c>
      <c r="I120" s="136"/>
      <c r="J120" s="137">
        <f t="shared" si="10"/>
        <v>0</v>
      </c>
      <c r="K120" s="133" t="s">
        <v>19</v>
      </c>
      <c r="L120" s="32"/>
      <c r="M120" s="138" t="s">
        <v>19</v>
      </c>
      <c r="N120" s="139" t="s">
        <v>43</v>
      </c>
      <c r="P120" s="140">
        <f t="shared" si="11"/>
        <v>0</v>
      </c>
      <c r="Q120" s="140">
        <v>0</v>
      </c>
      <c r="R120" s="140">
        <f t="shared" si="12"/>
        <v>0</v>
      </c>
      <c r="S120" s="140">
        <v>0</v>
      </c>
      <c r="T120" s="141">
        <f t="shared" si="13"/>
        <v>0</v>
      </c>
      <c r="AR120" s="142" t="s">
        <v>941</v>
      </c>
      <c r="AT120" s="142" t="s">
        <v>183</v>
      </c>
      <c r="AU120" s="142" t="s">
        <v>80</v>
      </c>
      <c r="AY120" s="17" t="s">
        <v>181</v>
      </c>
      <c r="BE120" s="143">
        <f t="shared" si="14"/>
        <v>0</v>
      </c>
      <c r="BF120" s="143">
        <f t="shared" si="15"/>
        <v>0</v>
      </c>
      <c r="BG120" s="143">
        <f t="shared" si="16"/>
        <v>0</v>
      </c>
      <c r="BH120" s="143">
        <f t="shared" si="17"/>
        <v>0</v>
      </c>
      <c r="BI120" s="143">
        <f t="shared" si="18"/>
        <v>0</v>
      </c>
      <c r="BJ120" s="17" t="s">
        <v>80</v>
      </c>
      <c r="BK120" s="143">
        <f t="shared" si="19"/>
        <v>0</v>
      </c>
      <c r="BL120" s="17" t="s">
        <v>941</v>
      </c>
      <c r="BM120" s="142" t="s">
        <v>794</v>
      </c>
    </row>
    <row r="121" spans="2:65" s="1" customFormat="1" ht="16.5" customHeight="1">
      <c r="B121" s="32"/>
      <c r="C121" s="131">
        <v>25</v>
      </c>
      <c r="D121" s="131" t="s">
        <v>183</v>
      </c>
      <c r="E121" s="132" t="s">
        <v>4710</v>
      </c>
      <c r="F121" s="133" t="s">
        <v>4711</v>
      </c>
      <c r="G121" s="134" t="s">
        <v>4631</v>
      </c>
      <c r="H121" s="135">
        <v>25</v>
      </c>
      <c r="I121" s="136"/>
      <c r="J121" s="137">
        <f t="shared" si="10"/>
        <v>0</v>
      </c>
      <c r="K121" s="133" t="s">
        <v>19</v>
      </c>
      <c r="L121" s="32"/>
      <c r="M121" s="138" t="s">
        <v>19</v>
      </c>
      <c r="N121" s="139" t="s">
        <v>43</v>
      </c>
      <c r="P121" s="140">
        <f t="shared" si="11"/>
        <v>0</v>
      </c>
      <c r="Q121" s="140">
        <v>0</v>
      </c>
      <c r="R121" s="140">
        <f t="shared" si="12"/>
        <v>0</v>
      </c>
      <c r="S121" s="140">
        <v>0</v>
      </c>
      <c r="T121" s="141">
        <f t="shared" si="13"/>
        <v>0</v>
      </c>
      <c r="AR121" s="142" t="s">
        <v>941</v>
      </c>
      <c r="AT121" s="142" t="s">
        <v>183</v>
      </c>
      <c r="AU121" s="142" t="s">
        <v>80</v>
      </c>
      <c r="AY121" s="17" t="s">
        <v>181</v>
      </c>
      <c r="BE121" s="143">
        <f t="shared" si="14"/>
        <v>0</v>
      </c>
      <c r="BF121" s="143">
        <f t="shared" si="15"/>
        <v>0</v>
      </c>
      <c r="BG121" s="143">
        <f t="shared" si="16"/>
        <v>0</v>
      </c>
      <c r="BH121" s="143">
        <f t="shared" si="17"/>
        <v>0</v>
      </c>
      <c r="BI121" s="143">
        <f t="shared" si="18"/>
        <v>0</v>
      </c>
      <c r="BJ121" s="17" t="s">
        <v>80</v>
      </c>
      <c r="BK121" s="143">
        <f t="shared" si="19"/>
        <v>0</v>
      </c>
      <c r="BL121" s="17" t="s">
        <v>941</v>
      </c>
      <c r="BM121" s="142" t="s">
        <v>808</v>
      </c>
    </row>
    <row r="122" spans="2:65" s="1" customFormat="1" ht="16.5" customHeight="1">
      <c r="B122" s="32"/>
      <c r="C122" s="131">
        <v>26</v>
      </c>
      <c r="D122" s="131" t="s">
        <v>183</v>
      </c>
      <c r="E122" s="132" t="s">
        <v>4712</v>
      </c>
      <c r="F122" s="133" t="s">
        <v>4713</v>
      </c>
      <c r="G122" s="134" t="s">
        <v>2716</v>
      </c>
      <c r="H122" s="135">
        <v>80</v>
      </c>
      <c r="I122" s="136"/>
      <c r="J122" s="137">
        <f t="shared" si="10"/>
        <v>0</v>
      </c>
      <c r="K122" s="133" t="s">
        <v>19</v>
      </c>
      <c r="L122" s="32"/>
      <c r="M122" s="138" t="s">
        <v>19</v>
      </c>
      <c r="N122" s="139" t="s">
        <v>43</v>
      </c>
      <c r="P122" s="140">
        <f t="shared" si="11"/>
        <v>0</v>
      </c>
      <c r="Q122" s="140">
        <v>0</v>
      </c>
      <c r="R122" s="140">
        <f t="shared" si="12"/>
        <v>0</v>
      </c>
      <c r="S122" s="140">
        <v>0</v>
      </c>
      <c r="T122" s="141">
        <f t="shared" si="13"/>
        <v>0</v>
      </c>
      <c r="AR122" s="142" t="s">
        <v>941</v>
      </c>
      <c r="AT122" s="142" t="s">
        <v>183</v>
      </c>
      <c r="AU122" s="142" t="s">
        <v>80</v>
      </c>
      <c r="AY122" s="17" t="s">
        <v>181</v>
      </c>
      <c r="BE122" s="143">
        <f t="shared" si="14"/>
        <v>0</v>
      </c>
      <c r="BF122" s="143">
        <f t="shared" si="15"/>
        <v>0</v>
      </c>
      <c r="BG122" s="143">
        <f t="shared" si="16"/>
        <v>0</v>
      </c>
      <c r="BH122" s="143">
        <f t="shared" si="17"/>
        <v>0</v>
      </c>
      <c r="BI122" s="143">
        <f t="shared" si="18"/>
        <v>0</v>
      </c>
      <c r="BJ122" s="17" t="s">
        <v>80</v>
      </c>
      <c r="BK122" s="143">
        <f t="shared" si="19"/>
        <v>0</v>
      </c>
      <c r="BL122" s="17" t="s">
        <v>941</v>
      </c>
      <c r="BM122" s="142" t="s">
        <v>820</v>
      </c>
    </row>
    <row r="123" spans="2:65" s="1" customFormat="1" ht="21.75" customHeight="1">
      <c r="B123" s="32"/>
      <c r="C123" s="131">
        <v>27</v>
      </c>
      <c r="D123" s="131" t="s">
        <v>183</v>
      </c>
      <c r="E123" s="132" t="s">
        <v>4714</v>
      </c>
      <c r="F123" s="133" t="s">
        <v>4719</v>
      </c>
      <c r="G123" s="134" t="s">
        <v>3753</v>
      </c>
      <c r="H123" s="135">
        <v>2</v>
      </c>
      <c r="I123" s="136"/>
      <c r="J123" s="137">
        <f t="shared" si="10"/>
        <v>0</v>
      </c>
      <c r="K123" s="133" t="s">
        <v>19</v>
      </c>
      <c r="L123" s="32"/>
      <c r="M123" s="138" t="s">
        <v>19</v>
      </c>
      <c r="N123" s="139" t="s">
        <v>43</v>
      </c>
      <c r="P123" s="140">
        <f t="shared" si="11"/>
        <v>0</v>
      </c>
      <c r="Q123" s="140">
        <v>0</v>
      </c>
      <c r="R123" s="140">
        <f t="shared" si="12"/>
        <v>0</v>
      </c>
      <c r="S123" s="140">
        <v>0</v>
      </c>
      <c r="T123" s="141">
        <f t="shared" si="13"/>
        <v>0</v>
      </c>
      <c r="AR123" s="142" t="s">
        <v>941</v>
      </c>
      <c r="AT123" s="142" t="s">
        <v>183</v>
      </c>
      <c r="AU123" s="142" t="s">
        <v>80</v>
      </c>
      <c r="AY123" s="17" t="s">
        <v>181</v>
      </c>
      <c r="BE123" s="143">
        <f t="shared" si="14"/>
        <v>0</v>
      </c>
      <c r="BF123" s="143">
        <f t="shared" si="15"/>
        <v>0</v>
      </c>
      <c r="BG123" s="143">
        <f t="shared" si="16"/>
        <v>0</v>
      </c>
      <c r="BH123" s="143">
        <f t="shared" si="17"/>
        <v>0</v>
      </c>
      <c r="BI123" s="143">
        <f t="shared" si="18"/>
        <v>0</v>
      </c>
      <c r="BJ123" s="17" t="s">
        <v>80</v>
      </c>
      <c r="BK123" s="143">
        <f t="shared" si="19"/>
        <v>0</v>
      </c>
      <c r="BL123" s="17" t="s">
        <v>941</v>
      </c>
      <c r="BM123" s="142" t="s">
        <v>830</v>
      </c>
    </row>
    <row r="124" spans="2:65" s="1" customFormat="1" ht="24.1" customHeight="1">
      <c r="B124" s="32"/>
      <c r="C124" s="131">
        <v>28</v>
      </c>
      <c r="D124" s="131" t="s">
        <v>183</v>
      </c>
      <c r="E124" s="132" t="s">
        <v>4716</v>
      </c>
      <c r="F124" s="133" t="s">
        <v>4723</v>
      </c>
      <c r="G124" s="134" t="s">
        <v>3753</v>
      </c>
      <c r="H124" s="135">
        <v>2</v>
      </c>
      <c r="I124" s="136"/>
      <c r="J124" s="137">
        <f t="shared" si="10"/>
        <v>0</v>
      </c>
      <c r="K124" s="133" t="s">
        <v>19</v>
      </c>
      <c r="L124" s="32"/>
      <c r="M124" s="138" t="s">
        <v>19</v>
      </c>
      <c r="N124" s="139" t="s">
        <v>43</v>
      </c>
      <c r="P124" s="140">
        <f t="shared" si="11"/>
        <v>0</v>
      </c>
      <c r="Q124" s="140">
        <v>0</v>
      </c>
      <c r="R124" s="140">
        <f t="shared" si="12"/>
        <v>0</v>
      </c>
      <c r="S124" s="140">
        <v>0</v>
      </c>
      <c r="T124" s="141">
        <f t="shared" si="13"/>
        <v>0</v>
      </c>
      <c r="AR124" s="142" t="s">
        <v>941</v>
      </c>
      <c r="AT124" s="142" t="s">
        <v>183</v>
      </c>
      <c r="AU124" s="142" t="s">
        <v>80</v>
      </c>
      <c r="AY124" s="17" t="s">
        <v>181</v>
      </c>
      <c r="BE124" s="143">
        <f t="shared" si="14"/>
        <v>0</v>
      </c>
      <c r="BF124" s="143">
        <f t="shared" si="15"/>
        <v>0</v>
      </c>
      <c r="BG124" s="143">
        <f t="shared" si="16"/>
        <v>0</v>
      </c>
      <c r="BH124" s="143">
        <f t="shared" si="17"/>
        <v>0</v>
      </c>
      <c r="BI124" s="143">
        <f t="shared" si="18"/>
        <v>0</v>
      </c>
      <c r="BJ124" s="17" t="s">
        <v>80</v>
      </c>
      <c r="BK124" s="143">
        <f t="shared" si="19"/>
        <v>0</v>
      </c>
      <c r="BL124" s="17" t="s">
        <v>941</v>
      </c>
      <c r="BM124" s="142" t="s">
        <v>852</v>
      </c>
    </row>
    <row r="125" spans="2:65" s="1" customFormat="1" ht="24.1" customHeight="1">
      <c r="B125" s="32"/>
      <c r="C125" s="131">
        <v>29</v>
      </c>
      <c r="D125" s="131" t="s">
        <v>183</v>
      </c>
      <c r="E125" s="132" t="s">
        <v>4718</v>
      </c>
      <c r="F125" s="133" t="s">
        <v>4725</v>
      </c>
      <c r="G125" s="134" t="s">
        <v>4631</v>
      </c>
      <c r="H125" s="135">
        <v>3</v>
      </c>
      <c r="I125" s="136"/>
      <c r="J125" s="137">
        <f t="shared" si="10"/>
        <v>0</v>
      </c>
      <c r="K125" s="133" t="s">
        <v>19</v>
      </c>
      <c r="L125" s="32"/>
      <c r="M125" s="138" t="s">
        <v>19</v>
      </c>
      <c r="N125" s="139" t="s">
        <v>43</v>
      </c>
      <c r="P125" s="140">
        <f t="shared" si="11"/>
        <v>0</v>
      </c>
      <c r="Q125" s="140">
        <v>0</v>
      </c>
      <c r="R125" s="140">
        <f t="shared" si="12"/>
        <v>0</v>
      </c>
      <c r="S125" s="140">
        <v>0</v>
      </c>
      <c r="T125" s="141">
        <f t="shared" si="13"/>
        <v>0</v>
      </c>
      <c r="AR125" s="142" t="s">
        <v>941</v>
      </c>
      <c r="AT125" s="142" t="s">
        <v>183</v>
      </c>
      <c r="AU125" s="142" t="s">
        <v>80</v>
      </c>
      <c r="AY125" s="17" t="s">
        <v>181</v>
      </c>
      <c r="BE125" s="143">
        <f t="shared" si="14"/>
        <v>0</v>
      </c>
      <c r="BF125" s="143">
        <f t="shared" si="15"/>
        <v>0</v>
      </c>
      <c r="BG125" s="143">
        <f t="shared" si="16"/>
        <v>0</v>
      </c>
      <c r="BH125" s="143">
        <f t="shared" si="17"/>
        <v>0</v>
      </c>
      <c r="BI125" s="143">
        <f t="shared" si="18"/>
        <v>0</v>
      </c>
      <c r="BJ125" s="17" t="s">
        <v>80</v>
      </c>
      <c r="BK125" s="143">
        <f t="shared" si="19"/>
        <v>0</v>
      </c>
      <c r="BL125" s="17" t="s">
        <v>941</v>
      </c>
      <c r="BM125" s="142" t="s">
        <v>870</v>
      </c>
    </row>
    <row r="126" spans="2:65" s="1" customFormat="1" ht="37.85" customHeight="1">
      <c r="B126" s="32"/>
      <c r="C126" s="131">
        <v>30</v>
      </c>
      <c r="D126" s="131" t="s">
        <v>183</v>
      </c>
      <c r="E126" s="132" t="s">
        <v>4720</v>
      </c>
      <c r="F126" s="133" t="s">
        <v>4727</v>
      </c>
      <c r="G126" s="134" t="s">
        <v>3753</v>
      </c>
      <c r="H126" s="135">
        <v>7</v>
      </c>
      <c r="I126" s="136"/>
      <c r="J126" s="137">
        <f t="shared" si="10"/>
        <v>0</v>
      </c>
      <c r="K126" s="133" t="s">
        <v>19</v>
      </c>
      <c r="L126" s="32"/>
      <c r="M126" s="138" t="s">
        <v>19</v>
      </c>
      <c r="N126" s="139" t="s">
        <v>43</v>
      </c>
      <c r="P126" s="140">
        <f t="shared" si="11"/>
        <v>0</v>
      </c>
      <c r="Q126" s="140">
        <v>0</v>
      </c>
      <c r="R126" s="140">
        <f t="shared" si="12"/>
        <v>0</v>
      </c>
      <c r="S126" s="140">
        <v>0</v>
      </c>
      <c r="T126" s="141">
        <f t="shared" si="13"/>
        <v>0</v>
      </c>
      <c r="AR126" s="142" t="s">
        <v>941</v>
      </c>
      <c r="AT126" s="142" t="s">
        <v>183</v>
      </c>
      <c r="AU126" s="142" t="s">
        <v>80</v>
      </c>
      <c r="AY126" s="17" t="s">
        <v>181</v>
      </c>
      <c r="BE126" s="143">
        <f t="shared" si="14"/>
        <v>0</v>
      </c>
      <c r="BF126" s="143">
        <f t="shared" si="15"/>
        <v>0</v>
      </c>
      <c r="BG126" s="143">
        <f t="shared" si="16"/>
        <v>0</v>
      </c>
      <c r="BH126" s="143">
        <f t="shared" si="17"/>
        <v>0</v>
      </c>
      <c r="BI126" s="143">
        <f t="shared" si="18"/>
        <v>0</v>
      </c>
      <c r="BJ126" s="17" t="s">
        <v>80</v>
      </c>
      <c r="BK126" s="143">
        <f t="shared" si="19"/>
        <v>0</v>
      </c>
      <c r="BL126" s="17" t="s">
        <v>941</v>
      </c>
      <c r="BM126" s="142" t="s">
        <v>890</v>
      </c>
    </row>
    <row r="127" spans="2:65" s="1" customFormat="1" ht="16.5" customHeight="1">
      <c r="B127" s="32"/>
      <c r="C127" s="131">
        <v>31</v>
      </c>
      <c r="D127" s="131" t="s">
        <v>183</v>
      </c>
      <c r="E127" s="132" t="s">
        <v>4722</v>
      </c>
      <c r="F127" s="133" t="s">
        <v>4729</v>
      </c>
      <c r="G127" s="134" t="s">
        <v>3753</v>
      </c>
      <c r="H127" s="135">
        <v>7</v>
      </c>
      <c r="I127" s="136"/>
      <c r="J127" s="137">
        <f t="shared" si="10"/>
        <v>0</v>
      </c>
      <c r="K127" s="133" t="s">
        <v>19</v>
      </c>
      <c r="L127" s="32"/>
      <c r="M127" s="138" t="s">
        <v>19</v>
      </c>
      <c r="N127" s="139" t="s">
        <v>43</v>
      </c>
      <c r="P127" s="140">
        <f t="shared" si="11"/>
        <v>0</v>
      </c>
      <c r="Q127" s="140">
        <v>0</v>
      </c>
      <c r="R127" s="140">
        <f t="shared" si="12"/>
        <v>0</v>
      </c>
      <c r="S127" s="140">
        <v>0</v>
      </c>
      <c r="T127" s="141">
        <f t="shared" si="13"/>
        <v>0</v>
      </c>
      <c r="AR127" s="142" t="s">
        <v>941</v>
      </c>
      <c r="AT127" s="142" t="s">
        <v>183</v>
      </c>
      <c r="AU127" s="142" t="s">
        <v>80</v>
      </c>
      <c r="AY127" s="17" t="s">
        <v>181</v>
      </c>
      <c r="BE127" s="143">
        <f t="shared" si="14"/>
        <v>0</v>
      </c>
      <c r="BF127" s="143">
        <f t="shared" si="15"/>
        <v>0</v>
      </c>
      <c r="BG127" s="143">
        <f t="shared" si="16"/>
        <v>0</v>
      </c>
      <c r="BH127" s="143">
        <f t="shared" si="17"/>
        <v>0</v>
      </c>
      <c r="BI127" s="143">
        <f t="shared" si="18"/>
        <v>0</v>
      </c>
      <c r="BJ127" s="17" t="s">
        <v>80</v>
      </c>
      <c r="BK127" s="143">
        <f t="shared" si="19"/>
        <v>0</v>
      </c>
      <c r="BL127" s="17" t="s">
        <v>941</v>
      </c>
      <c r="BM127" s="142" t="s">
        <v>923</v>
      </c>
    </row>
    <row r="128" spans="2:65" s="1" customFormat="1" ht="16.5" customHeight="1">
      <c r="B128" s="32"/>
      <c r="C128" s="131">
        <v>32</v>
      </c>
      <c r="D128" s="131" t="s">
        <v>183</v>
      </c>
      <c r="E128" s="132" t="s">
        <v>4724</v>
      </c>
      <c r="F128" s="133" t="s">
        <v>4731</v>
      </c>
      <c r="G128" s="134" t="s">
        <v>4631</v>
      </c>
      <c r="H128" s="135">
        <v>2</v>
      </c>
      <c r="I128" s="136"/>
      <c r="J128" s="137">
        <f t="shared" si="10"/>
        <v>0</v>
      </c>
      <c r="K128" s="133" t="s">
        <v>19</v>
      </c>
      <c r="L128" s="32"/>
      <c r="M128" s="138" t="s">
        <v>19</v>
      </c>
      <c r="N128" s="139" t="s">
        <v>43</v>
      </c>
      <c r="P128" s="140">
        <f t="shared" si="11"/>
        <v>0</v>
      </c>
      <c r="Q128" s="140">
        <v>0</v>
      </c>
      <c r="R128" s="140">
        <f t="shared" si="12"/>
        <v>0</v>
      </c>
      <c r="S128" s="140">
        <v>0</v>
      </c>
      <c r="T128" s="141">
        <f t="shared" si="13"/>
        <v>0</v>
      </c>
      <c r="AR128" s="142" t="s">
        <v>941</v>
      </c>
      <c r="AT128" s="142" t="s">
        <v>183</v>
      </c>
      <c r="AU128" s="142" t="s">
        <v>80</v>
      </c>
      <c r="AY128" s="17" t="s">
        <v>181</v>
      </c>
      <c r="BE128" s="143">
        <f t="shared" si="14"/>
        <v>0</v>
      </c>
      <c r="BF128" s="143">
        <f t="shared" si="15"/>
        <v>0</v>
      </c>
      <c r="BG128" s="143">
        <f t="shared" si="16"/>
        <v>0</v>
      </c>
      <c r="BH128" s="143">
        <f t="shared" si="17"/>
        <v>0</v>
      </c>
      <c r="BI128" s="143">
        <f t="shared" si="18"/>
        <v>0</v>
      </c>
      <c r="BJ128" s="17" t="s">
        <v>80</v>
      </c>
      <c r="BK128" s="143">
        <f t="shared" si="19"/>
        <v>0</v>
      </c>
      <c r="BL128" s="17" t="s">
        <v>941</v>
      </c>
      <c r="BM128" s="142" t="s">
        <v>941</v>
      </c>
    </row>
    <row r="129" spans="2:65" s="1" customFormat="1" ht="16.5" customHeight="1">
      <c r="B129" s="32"/>
      <c r="C129" s="131">
        <v>33</v>
      </c>
      <c r="D129" s="131" t="s">
        <v>183</v>
      </c>
      <c r="E129" s="132" t="s">
        <v>4726</v>
      </c>
      <c r="F129" s="133" t="s">
        <v>4733</v>
      </c>
      <c r="G129" s="134" t="s">
        <v>4614</v>
      </c>
      <c r="H129" s="135">
        <v>1</v>
      </c>
      <c r="I129" s="136"/>
      <c r="J129" s="137">
        <f t="shared" si="10"/>
        <v>0</v>
      </c>
      <c r="K129" s="133" t="s">
        <v>19</v>
      </c>
      <c r="L129" s="32"/>
      <c r="M129" s="138" t="s">
        <v>19</v>
      </c>
      <c r="N129" s="139" t="s">
        <v>43</v>
      </c>
      <c r="P129" s="140">
        <f t="shared" si="11"/>
        <v>0</v>
      </c>
      <c r="Q129" s="140">
        <v>0</v>
      </c>
      <c r="R129" s="140">
        <f t="shared" si="12"/>
        <v>0</v>
      </c>
      <c r="S129" s="140">
        <v>0</v>
      </c>
      <c r="T129" s="141">
        <f t="shared" si="13"/>
        <v>0</v>
      </c>
      <c r="AR129" s="142" t="s">
        <v>941</v>
      </c>
      <c r="AT129" s="142" t="s">
        <v>183</v>
      </c>
      <c r="AU129" s="142" t="s">
        <v>80</v>
      </c>
      <c r="AY129" s="17" t="s">
        <v>181</v>
      </c>
      <c r="BE129" s="143">
        <f t="shared" si="14"/>
        <v>0</v>
      </c>
      <c r="BF129" s="143">
        <f t="shared" si="15"/>
        <v>0</v>
      </c>
      <c r="BG129" s="143">
        <f t="shared" si="16"/>
        <v>0</v>
      </c>
      <c r="BH129" s="143">
        <f t="shared" si="17"/>
        <v>0</v>
      </c>
      <c r="BI129" s="143">
        <f t="shared" si="18"/>
        <v>0</v>
      </c>
      <c r="BJ129" s="17" t="s">
        <v>80</v>
      </c>
      <c r="BK129" s="143">
        <f t="shared" si="19"/>
        <v>0</v>
      </c>
      <c r="BL129" s="17" t="s">
        <v>941</v>
      </c>
      <c r="BM129" s="142" t="s">
        <v>952</v>
      </c>
    </row>
    <row r="130" spans="2:65" s="1" customFormat="1" ht="16.5" customHeight="1">
      <c r="B130" s="32"/>
      <c r="C130" s="131">
        <v>34</v>
      </c>
      <c r="D130" s="131" t="s">
        <v>183</v>
      </c>
      <c r="E130" s="132" t="s">
        <v>4734</v>
      </c>
      <c r="F130" s="133" t="s">
        <v>4735</v>
      </c>
      <c r="G130" s="134" t="s">
        <v>4631</v>
      </c>
      <c r="H130" s="135">
        <v>130</v>
      </c>
      <c r="I130" s="136"/>
      <c r="J130" s="137">
        <f t="shared" si="10"/>
        <v>0</v>
      </c>
      <c r="K130" s="133" t="s">
        <v>19</v>
      </c>
      <c r="L130" s="32"/>
      <c r="M130" s="138" t="s">
        <v>19</v>
      </c>
      <c r="N130" s="139" t="s">
        <v>43</v>
      </c>
      <c r="P130" s="140">
        <f t="shared" si="11"/>
        <v>0</v>
      </c>
      <c r="Q130" s="140">
        <v>0</v>
      </c>
      <c r="R130" s="140">
        <f t="shared" si="12"/>
        <v>0</v>
      </c>
      <c r="S130" s="140">
        <v>0</v>
      </c>
      <c r="T130" s="141">
        <f t="shared" si="13"/>
        <v>0</v>
      </c>
      <c r="AR130" s="142" t="s">
        <v>941</v>
      </c>
      <c r="AT130" s="142" t="s">
        <v>183</v>
      </c>
      <c r="AU130" s="142" t="s">
        <v>80</v>
      </c>
      <c r="AY130" s="17" t="s">
        <v>181</v>
      </c>
      <c r="BE130" s="143">
        <f t="shared" si="14"/>
        <v>0</v>
      </c>
      <c r="BF130" s="143">
        <f t="shared" si="15"/>
        <v>0</v>
      </c>
      <c r="BG130" s="143">
        <f t="shared" si="16"/>
        <v>0</v>
      </c>
      <c r="BH130" s="143">
        <f t="shared" si="17"/>
        <v>0</v>
      </c>
      <c r="BI130" s="143">
        <f t="shared" si="18"/>
        <v>0</v>
      </c>
      <c r="BJ130" s="17" t="s">
        <v>80</v>
      </c>
      <c r="BK130" s="143">
        <f t="shared" si="19"/>
        <v>0</v>
      </c>
      <c r="BL130" s="17" t="s">
        <v>941</v>
      </c>
      <c r="BM130" s="142" t="s">
        <v>975</v>
      </c>
    </row>
    <row r="131" spans="2:65" s="1" customFormat="1" ht="16.5" customHeight="1">
      <c r="B131" s="32"/>
      <c r="C131" s="131">
        <v>35</v>
      </c>
      <c r="D131" s="131" t="s">
        <v>183</v>
      </c>
      <c r="E131" s="132" t="s">
        <v>4738</v>
      </c>
      <c r="F131" s="133" t="s">
        <v>4739</v>
      </c>
      <c r="G131" s="134" t="s">
        <v>2716</v>
      </c>
      <c r="H131" s="135">
        <v>2</v>
      </c>
      <c r="I131" s="136"/>
      <c r="J131" s="137">
        <f t="shared" si="10"/>
        <v>0</v>
      </c>
      <c r="K131" s="133" t="s">
        <v>19</v>
      </c>
      <c r="L131" s="32"/>
      <c r="M131" s="138" t="s">
        <v>19</v>
      </c>
      <c r="N131" s="139" t="s">
        <v>43</v>
      </c>
      <c r="P131" s="140">
        <f t="shared" si="11"/>
        <v>0</v>
      </c>
      <c r="Q131" s="140">
        <v>0</v>
      </c>
      <c r="R131" s="140">
        <f t="shared" si="12"/>
        <v>0</v>
      </c>
      <c r="S131" s="140">
        <v>0</v>
      </c>
      <c r="T131" s="141">
        <f t="shared" si="13"/>
        <v>0</v>
      </c>
      <c r="AR131" s="142" t="s">
        <v>941</v>
      </c>
      <c r="AT131" s="142" t="s">
        <v>183</v>
      </c>
      <c r="AU131" s="142" t="s">
        <v>80</v>
      </c>
      <c r="AY131" s="17" t="s">
        <v>181</v>
      </c>
      <c r="BE131" s="143">
        <f t="shared" si="14"/>
        <v>0</v>
      </c>
      <c r="BF131" s="143">
        <f t="shared" si="15"/>
        <v>0</v>
      </c>
      <c r="BG131" s="143">
        <f t="shared" si="16"/>
        <v>0</v>
      </c>
      <c r="BH131" s="143">
        <f t="shared" si="17"/>
        <v>0</v>
      </c>
      <c r="BI131" s="143">
        <f t="shared" si="18"/>
        <v>0</v>
      </c>
      <c r="BJ131" s="17" t="s">
        <v>80</v>
      </c>
      <c r="BK131" s="143">
        <f t="shared" si="19"/>
        <v>0</v>
      </c>
      <c r="BL131" s="17" t="s">
        <v>941</v>
      </c>
      <c r="BM131" s="142" t="s">
        <v>986</v>
      </c>
    </row>
    <row r="132" spans="2:65" s="1" customFormat="1" ht="16.5" customHeight="1">
      <c r="B132" s="32"/>
      <c r="C132" s="131">
        <v>36</v>
      </c>
      <c r="D132" s="131" t="s">
        <v>183</v>
      </c>
      <c r="E132" s="132" t="s">
        <v>4740</v>
      </c>
      <c r="F132" s="133" t="s">
        <v>4741</v>
      </c>
      <c r="G132" s="134" t="s">
        <v>4614</v>
      </c>
      <c r="H132" s="135">
        <v>2</v>
      </c>
      <c r="I132" s="136"/>
      <c r="J132" s="137">
        <f t="shared" si="10"/>
        <v>0</v>
      </c>
      <c r="K132" s="133" t="s">
        <v>19</v>
      </c>
      <c r="L132" s="32"/>
      <c r="M132" s="138" t="s">
        <v>19</v>
      </c>
      <c r="N132" s="139" t="s">
        <v>43</v>
      </c>
      <c r="P132" s="140">
        <f t="shared" si="11"/>
        <v>0</v>
      </c>
      <c r="Q132" s="140">
        <v>0</v>
      </c>
      <c r="R132" s="140">
        <f t="shared" si="12"/>
        <v>0</v>
      </c>
      <c r="S132" s="140">
        <v>0</v>
      </c>
      <c r="T132" s="141">
        <f t="shared" si="13"/>
        <v>0</v>
      </c>
      <c r="AR132" s="142" t="s">
        <v>941</v>
      </c>
      <c r="AT132" s="142" t="s">
        <v>183</v>
      </c>
      <c r="AU132" s="142" t="s">
        <v>80</v>
      </c>
      <c r="AY132" s="17" t="s">
        <v>181</v>
      </c>
      <c r="BE132" s="143">
        <f t="shared" si="14"/>
        <v>0</v>
      </c>
      <c r="BF132" s="143">
        <f t="shared" si="15"/>
        <v>0</v>
      </c>
      <c r="BG132" s="143">
        <f t="shared" si="16"/>
        <v>0</v>
      </c>
      <c r="BH132" s="143">
        <f t="shared" si="17"/>
        <v>0</v>
      </c>
      <c r="BI132" s="143">
        <f t="shared" si="18"/>
        <v>0</v>
      </c>
      <c r="BJ132" s="17" t="s">
        <v>80</v>
      </c>
      <c r="BK132" s="143">
        <f t="shared" si="19"/>
        <v>0</v>
      </c>
      <c r="BL132" s="17" t="s">
        <v>941</v>
      </c>
      <c r="BM132" s="142" t="s">
        <v>1002</v>
      </c>
    </row>
    <row r="133" spans="2:65" s="1" customFormat="1" ht="16.5" customHeight="1">
      <c r="B133" s="32"/>
      <c r="C133" s="131">
        <v>37</v>
      </c>
      <c r="D133" s="131" t="s">
        <v>183</v>
      </c>
      <c r="E133" s="132" t="s">
        <v>4742</v>
      </c>
      <c r="F133" s="133" t="s">
        <v>4743</v>
      </c>
      <c r="G133" s="134" t="s">
        <v>4614</v>
      </c>
      <c r="H133" s="135">
        <v>2</v>
      </c>
      <c r="I133" s="136"/>
      <c r="J133" s="137">
        <f t="shared" si="10"/>
        <v>0</v>
      </c>
      <c r="K133" s="133" t="s">
        <v>19</v>
      </c>
      <c r="L133" s="32"/>
      <c r="M133" s="138" t="s">
        <v>19</v>
      </c>
      <c r="N133" s="139" t="s">
        <v>43</v>
      </c>
      <c r="P133" s="140">
        <f t="shared" si="11"/>
        <v>0</v>
      </c>
      <c r="Q133" s="140">
        <v>0</v>
      </c>
      <c r="R133" s="140">
        <f t="shared" si="12"/>
        <v>0</v>
      </c>
      <c r="S133" s="140">
        <v>0</v>
      </c>
      <c r="T133" s="141">
        <f t="shared" si="13"/>
        <v>0</v>
      </c>
      <c r="AR133" s="142" t="s">
        <v>941</v>
      </c>
      <c r="AT133" s="142" t="s">
        <v>183</v>
      </c>
      <c r="AU133" s="142" t="s">
        <v>80</v>
      </c>
      <c r="AY133" s="17" t="s">
        <v>181</v>
      </c>
      <c r="BE133" s="143">
        <f t="shared" si="14"/>
        <v>0</v>
      </c>
      <c r="BF133" s="143">
        <f t="shared" si="15"/>
        <v>0</v>
      </c>
      <c r="BG133" s="143">
        <f t="shared" si="16"/>
        <v>0</v>
      </c>
      <c r="BH133" s="143">
        <f t="shared" si="17"/>
        <v>0</v>
      </c>
      <c r="BI133" s="143">
        <f t="shared" si="18"/>
        <v>0</v>
      </c>
      <c r="BJ133" s="17" t="s">
        <v>80</v>
      </c>
      <c r="BK133" s="143">
        <f t="shared" si="19"/>
        <v>0</v>
      </c>
      <c r="BL133" s="17" t="s">
        <v>941</v>
      </c>
      <c r="BM133" s="142" t="s">
        <v>1014</v>
      </c>
    </row>
    <row r="134" spans="2:65" s="1" customFormat="1" ht="16.5" customHeight="1">
      <c r="B134" s="32"/>
      <c r="C134" s="131">
        <v>38</v>
      </c>
      <c r="D134" s="131" t="s">
        <v>183</v>
      </c>
      <c r="E134" s="132" t="s">
        <v>4744</v>
      </c>
      <c r="F134" s="133" t="s">
        <v>4113</v>
      </c>
      <c r="G134" s="134" t="s">
        <v>4614</v>
      </c>
      <c r="H134" s="135">
        <v>2</v>
      </c>
      <c r="I134" s="136"/>
      <c r="J134" s="137">
        <f t="shared" si="10"/>
        <v>0</v>
      </c>
      <c r="K134" s="133" t="s">
        <v>19</v>
      </c>
      <c r="L134" s="32"/>
      <c r="M134" s="138" t="s">
        <v>19</v>
      </c>
      <c r="N134" s="139" t="s">
        <v>43</v>
      </c>
      <c r="P134" s="140">
        <f t="shared" si="11"/>
        <v>0</v>
      </c>
      <c r="Q134" s="140">
        <v>0</v>
      </c>
      <c r="R134" s="140">
        <f t="shared" si="12"/>
        <v>0</v>
      </c>
      <c r="S134" s="140">
        <v>0</v>
      </c>
      <c r="T134" s="141">
        <f t="shared" si="13"/>
        <v>0</v>
      </c>
      <c r="AR134" s="142" t="s">
        <v>941</v>
      </c>
      <c r="AT134" s="142" t="s">
        <v>183</v>
      </c>
      <c r="AU134" s="142" t="s">
        <v>80</v>
      </c>
      <c r="AY134" s="17" t="s">
        <v>181</v>
      </c>
      <c r="BE134" s="143">
        <f t="shared" si="14"/>
        <v>0</v>
      </c>
      <c r="BF134" s="143">
        <f t="shared" si="15"/>
        <v>0</v>
      </c>
      <c r="BG134" s="143">
        <f t="shared" si="16"/>
        <v>0</v>
      </c>
      <c r="BH134" s="143">
        <f t="shared" si="17"/>
        <v>0</v>
      </c>
      <c r="BI134" s="143">
        <f t="shared" si="18"/>
        <v>0</v>
      </c>
      <c r="BJ134" s="17" t="s">
        <v>80</v>
      </c>
      <c r="BK134" s="143">
        <f t="shared" si="19"/>
        <v>0</v>
      </c>
      <c r="BL134" s="17" t="s">
        <v>941</v>
      </c>
      <c r="BM134" s="142" t="s">
        <v>1063</v>
      </c>
    </row>
    <row r="135" spans="2:63" s="11" customFormat="1" ht="25.9" customHeight="1">
      <c r="B135" s="119"/>
      <c r="D135" s="120" t="s">
        <v>71</v>
      </c>
      <c r="E135" s="121" t="s">
        <v>4760</v>
      </c>
      <c r="F135" s="121" t="s">
        <v>4761</v>
      </c>
      <c r="I135" s="122"/>
      <c r="J135" s="123">
        <f>BK135</f>
        <v>0</v>
      </c>
      <c r="L135" s="119"/>
      <c r="M135" s="124"/>
      <c r="P135" s="125">
        <f>SUM(P136:P143)</f>
        <v>0</v>
      </c>
      <c r="R135" s="125">
        <f>SUM(R136:R143)</f>
        <v>0</v>
      </c>
      <c r="T135" s="126">
        <f>SUM(T136:T143)</f>
        <v>0</v>
      </c>
      <c r="AR135" s="120" t="s">
        <v>80</v>
      </c>
      <c r="AT135" s="127" t="s">
        <v>71</v>
      </c>
      <c r="AU135" s="127" t="s">
        <v>72</v>
      </c>
      <c r="AY135" s="120" t="s">
        <v>181</v>
      </c>
      <c r="BK135" s="128">
        <f>SUM(BK136:BK143)</f>
        <v>0</v>
      </c>
    </row>
    <row r="136" spans="2:65" s="1" customFormat="1" ht="16.5" customHeight="1">
      <c r="B136" s="32"/>
      <c r="C136" s="131">
        <v>39</v>
      </c>
      <c r="D136" s="131" t="s">
        <v>183</v>
      </c>
      <c r="E136" s="132" t="s">
        <v>4762</v>
      </c>
      <c r="F136" s="133" t="s">
        <v>4763</v>
      </c>
      <c r="G136" s="134" t="s">
        <v>3202</v>
      </c>
      <c r="H136" s="135">
        <v>40</v>
      </c>
      <c r="I136" s="136"/>
      <c r="J136" s="137">
        <f aca="true" t="shared" si="20" ref="J136:J143">ROUND(I136*H136,2)</f>
        <v>0</v>
      </c>
      <c r="K136" s="133" t="s">
        <v>19</v>
      </c>
      <c r="L136" s="32"/>
      <c r="M136" s="138" t="s">
        <v>19</v>
      </c>
      <c r="N136" s="139" t="s">
        <v>43</v>
      </c>
      <c r="P136" s="140">
        <f aca="true" t="shared" si="21" ref="P136:P143">O136*H136</f>
        <v>0</v>
      </c>
      <c r="Q136" s="140">
        <v>0</v>
      </c>
      <c r="R136" s="140">
        <f aca="true" t="shared" si="22" ref="R136:R143">Q136*H136</f>
        <v>0</v>
      </c>
      <c r="S136" s="140">
        <v>0</v>
      </c>
      <c r="T136" s="141">
        <f aca="true" t="shared" si="23" ref="T136:T143">S136*H136</f>
        <v>0</v>
      </c>
      <c r="AR136" s="142" t="s">
        <v>941</v>
      </c>
      <c r="AT136" s="142" t="s">
        <v>183</v>
      </c>
      <c r="AU136" s="142" t="s">
        <v>80</v>
      </c>
      <c r="AY136" s="17" t="s">
        <v>181</v>
      </c>
      <c r="BE136" s="143">
        <f aca="true" t="shared" si="24" ref="BE136:BE143">IF(N136="základní",J136,0)</f>
        <v>0</v>
      </c>
      <c r="BF136" s="143">
        <f aca="true" t="shared" si="25" ref="BF136:BF143">IF(N136="snížená",J136,0)</f>
        <v>0</v>
      </c>
      <c r="BG136" s="143">
        <f aca="true" t="shared" si="26" ref="BG136:BG143">IF(N136="zákl. přenesená",J136,0)</f>
        <v>0</v>
      </c>
      <c r="BH136" s="143">
        <f aca="true" t="shared" si="27" ref="BH136:BH143">IF(N136="sníž. přenesená",J136,0)</f>
        <v>0</v>
      </c>
      <c r="BI136" s="143">
        <f aca="true" t="shared" si="28" ref="BI136:BI143">IF(N136="nulová",J136,0)</f>
        <v>0</v>
      </c>
      <c r="BJ136" s="17" t="s">
        <v>80</v>
      </c>
      <c r="BK136" s="143">
        <f aca="true" t="shared" si="29" ref="BK136:BK143">ROUND(I136*H136,2)</f>
        <v>0</v>
      </c>
      <c r="BL136" s="17" t="s">
        <v>941</v>
      </c>
      <c r="BM136" s="142" t="s">
        <v>1078</v>
      </c>
    </row>
    <row r="137" spans="2:65" s="1" customFormat="1" ht="16.5" customHeight="1">
      <c r="B137" s="32"/>
      <c r="C137" s="131">
        <v>40</v>
      </c>
      <c r="D137" s="131" t="s">
        <v>183</v>
      </c>
      <c r="E137" s="132" t="s">
        <v>4764</v>
      </c>
      <c r="F137" s="133" t="s">
        <v>4765</v>
      </c>
      <c r="G137" s="134" t="s">
        <v>3202</v>
      </c>
      <c r="H137" s="135">
        <v>1</v>
      </c>
      <c r="I137" s="136"/>
      <c r="J137" s="137">
        <f t="shared" si="20"/>
        <v>0</v>
      </c>
      <c r="K137" s="133" t="s">
        <v>19</v>
      </c>
      <c r="L137" s="32"/>
      <c r="M137" s="138" t="s">
        <v>19</v>
      </c>
      <c r="N137" s="139" t="s">
        <v>43</v>
      </c>
      <c r="P137" s="140">
        <f t="shared" si="21"/>
        <v>0</v>
      </c>
      <c r="Q137" s="140">
        <v>0</v>
      </c>
      <c r="R137" s="140">
        <f t="shared" si="22"/>
        <v>0</v>
      </c>
      <c r="S137" s="140">
        <v>0</v>
      </c>
      <c r="T137" s="141">
        <f t="shared" si="23"/>
        <v>0</v>
      </c>
      <c r="AR137" s="142" t="s">
        <v>941</v>
      </c>
      <c r="AT137" s="142" t="s">
        <v>183</v>
      </c>
      <c r="AU137" s="142" t="s">
        <v>80</v>
      </c>
      <c r="AY137" s="17" t="s">
        <v>181</v>
      </c>
      <c r="BE137" s="143">
        <f t="shared" si="24"/>
        <v>0</v>
      </c>
      <c r="BF137" s="143">
        <f t="shared" si="25"/>
        <v>0</v>
      </c>
      <c r="BG137" s="143">
        <f t="shared" si="26"/>
        <v>0</v>
      </c>
      <c r="BH137" s="143">
        <f t="shared" si="27"/>
        <v>0</v>
      </c>
      <c r="BI137" s="143">
        <f t="shared" si="28"/>
        <v>0</v>
      </c>
      <c r="BJ137" s="17" t="s">
        <v>80</v>
      </c>
      <c r="BK137" s="143">
        <f t="shared" si="29"/>
        <v>0</v>
      </c>
      <c r="BL137" s="17" t="s">
        <v>941</v>
      </c>
      <c r="BM137" s="142" t="s">
        <v>1093</v>
      </c>
    </row>
    <row r="138" spans="2:65" s="1" customFormat="1" ht="16.5" customHeight="1">
      <c r="B138" s="32"/>
      <c r="C138" s="131">
        <v>41</v>
      </c>
      <c r="D138" s="131" t="s">
        <v>183</v>
      </c>
      <c r="E138" s="132" t="s">
        <v>4766</v>
      </c>
      <c r="F138" s="133" t="s">
        <v>4767</v>
      </c>
      <c r="G138" s="134" t="s">
        <v>3202</v>
      </c>
      <c r="H138" s="135">
        <v>6</v>
      </c>
      <c r="I138" s="136"/>
      <c r="J138" s="137">
        <f t="shared" si="20"/>
        <v>0</v>
      </c>
      <c r="K138" s="133" t="s">
        <v>19</v>
      </c>
      <c r="L138" s="32"/>
      <c r="M138" s="138" t="s">
        <v>19</v>
      </c>
      <c r="N138" s="139" t="s">
        <v>43</v>
      </c>
      <c r="P138" s="140">
        <f t="shared" si="21"/>
        <v>0</v>
      </c>
      <c r="Q138" s="140">
        <v>0</v>
      </c>
      <c r="R138" s="140">
        <f t="shared" si="22"/>
        <v>0</v>
      </c>
      <c r="S138" s="140">
        <v>0</v>
      </c>
      <c r="T138" s="141">
        <f t="shared" si="23"/>
        <v>0</v>
      </c>
      <c r="AR138" s="142" t="s">
        <v>941</v>
      </c>
      <c r="AT138" s="142" t="s">
        <v>183</v>
      </c>
      <c r="AU138" s="142" t="s">
        <v>80</v>
      </c>
      <c r="AY138" s="17" t="s">
        <v>181</v>
      </c>
      <c r="BE138" s="143">
        <f t="shared" si="24"/>
        <v>0</v>
      </c>
      <c r="BF138" s="143">
        <f t="shared" si="25"/>
        <v>0</v>
      </c>
      <c r="BG138" s="143">
        <f t="shared" si="26"/>
        <v>0</v>
      </c>
      <c r="BH138" s="143">
        <f t="shared" si="27"/>
        <v>0</v>
      </c>
      <c r="BI138" s="143">
        <f t="shared" si="28"/>
        <v>0</v>
      </c>
      <c r="BJ138" s="17" t="s">
        <v>80</v>
      </c>
      <c r="BK138" s="143">
        <f t="shared" si="29"/>
        <v>0</v>
      </c>
      <c r="BL138" s="17" t="s">
        <v>941</v>
      </c>
      <c r="BM138" s="142" t="s">
        <v>1107</v>
      </c>
    </row>
    <row r="139" spans="2:65" s="1" customFormat="1" ht="24.1" customHeight="1">
      <c r="B139" s="32"/>
      <c r="C139" s="131">
        <v>42</v>
      </c>
      <c r="D139" s="131" t="s">
        <v>183</v>
      </c>
      <c r="E139" s="132" t="s">
        <v>4768</v>
      </c>
      <c r="F139" s="133" t="s">
        <v>4769</v>
      </c>
      <c r="G139" s="134" t="s">
        <v>3202</v>
      </c>
      <c r="H139" s="135">
        <v>1</v>
      </c>
      <c r="I139" s="136"/>
      <c r="J139" s="137">
        <f t="shared" si="20"/>
        <v>0</v>
      </c>
      <c r="K139" s="133" t="s">
        <v>19</v>
      </c>
      <c r="L139" s="32"/>
      <c r="M139" s="138" t="s">
        <v>19</v>
      </c>
      <c r="N139" s="139" t="s">
        <v>43</v>
      </c>
      <c r="P139" s="140">
        <f t="shared" si="21"/>
        <v>0</v>
      </c>
      <c r="Q139" s="140">
        <v>0</v>
      </c>
      <c r="R139" s="140">
        <f t="shared" si="22"/>
        <v>0</v>
      </c>
      <c r="S139" s="140">
        <v>0</v>
      </c>
      <c r="T139" s="141">
        <f t="shared" si="23"/>
        <v>0</v>
      </c>
      <c r="AR139" s="142" t="s">
        <v>941</v>
      </c>
      <c r="AT139" s="142" t="s">
        <v>183</v>
      </c>
      <c r="AU139" s="142" t="s">
        <v>80</v>
      </c>
      <c r="AY139" s="17" t="s">
        <v>181</v>
      </c>
      <c r="BE139" s="143">
        <f t="shared" si="24"/>
        <v>0</v>
      </c>
      <c r="BF139" s="143">
        <f t="shared" si="25"/>
        <v>0</v>
      </c>
      <c r="BG139" s="143">
        <f t="shared" si="26"/>
        <v>0</v>
      </c>
      <c r="BH139" s="143">
        <f t="shared" si="27"/>
        <v>0</v>
      </c>
      <c r="BI139" s="143">
        <f t="shared" si="28"/>
        <v>0</v>
      </c>
      <c r="BJ139" s="17" t="s">
        <v>80</v>
      </c>
      <c r="BK139" s="143">
        <f t="shared" si="29"/>
        <v>0</v>
      </c>
      <c r="BL139" s="17" t="s">
        <v>941</v>
      </c>
      <c r="BM139" s="142" t="s">
        <v>1117</v>
      </c>
    </row>
    <row r="140" spans="2:65" s="1" customFormat="1" ht="37.85" customHeight="1">
      <c r="B140" s="32"/>
      <c r="C140" s="131">
        <v>43</v>
      </c>
      <c r="D140" s="131" t="s">
        <v>183</v>
      </c>
      <c r="E140" s="132" t="s">
        <v>4770</v>
      </c>
      <c r="F140" s="133" t="s">
        <v>4771</v>
      </c>
      <c r="G140" s="134" t="s">
        <v>4614</v>
      </c>
      <c r="H140" s="135">
        <v>1</v>
      </c>
      <c r="I140" s="136"/>
      <c r="J140" s="137">
        <f t="shared" si="20"/>
        <v>0</v>
      </c>
      <c r="K140" s="133" t="s">
        <v>19</v>
      </c>
      <c r="L140" s="32"/>
      <c r="M140" s="138" t="s">
        <v>19</v>
      </c>
      <c r="N140" s="139" t="s">
        <v>43</v>
      </c>
      <c r="P140" s="140">
        <f t="shared" si="21"/>
        <v>0</v>
      </c>
      <c r="Q140" s="140">
        <v>0</v>
      </c>
      <c r="R140" s="140">
        <f t="shared" si="22"/>
        <v>0</v>
      </c>
      <c r="S140" s="140">
        <v>0</v>
      </c>
      <c r="T140" s="141">
        <f t="shared" si="23"/>
        <v>0</v>
      </c>
      <c r="AR140" s="142" t="s">
        <v>941</v>
      </c>
      <c r="AT140" s="142" t="s">
        <v>183</v>
      </c>
      <c r="AU140" s="142" t="s">
        <v>80</v>
      </c>
      <c r="AY140" s="17" t="s">
        <v>181</v>
      </c>
      <c r="BE140" s="143">
        <f t="shared" si="24"/>
        <v>0</v>
      </c>
      <c r="BF140" s="143">
        <f t="shared" si="25"/>
        <v>0</v>
      </c>
      <c r="BG140" s="143">
        <f t="shared" si="26"/>
        <v>0</v>
      </c>
      <c r="BH140" s="143">
        <f t="shared" si="27"/>
        <v>0</v>
      </c>
      <c r="BI140" s="143">
        <f t="shared" si="28"/>
        <v>0</v>
      </c>
      <c r="BJ140" s="17" t="s">
        <v>80</v>
      </c>
      <c r="BK140" s="143">
        <f t="shared" si="29"/>
        <v>0</v>
      </c>
      <c r="BL140" s="17" t="s">
        <v>941</v>
      </c>
      <c r="BM140" s="142" t="s">
        <v>1141</v>
      </c>
    </row>
    <row r="141" spans="2:65" s="1" customFormat="1" ht="16.5" customHeight="1">
      <c r="B141" s="32"/>
      <c r="C141" s="131">
        <v>44</v>
      </c>
      <c r="D141" s="131" t="s">
        <v>183</v>
      </c>
      <c r="E141" s="132" t="s">
        <v>4772</v>
      </c>
      <c r="F141" s="133" t="s">
        <v>4773</v>
      </c>
      <c r="G141" s="134" t="s">
        <v>3202</v>
      </c>
      <c r="H141" s="135">
        <v>10</v>
      </c>
      <c r="I141" s="136"/>
      <c r="J141" s="137">
        <f t="shared" si="20"/>
        <v>0</v>
      </c>
      <c r="K141" s="133" t="s">
        <v>19</v>
      </c>
      <c r="L141" s="32"/>
      <c r="M141" s="138" t="s">
        <v>19</v>
      </c>
      <c r="N141" s="139" t="s">
        <v>43</v>
      </c>
      <c r="P141" s="140">
        <f t="shared" si="21"/>
        <v>0</v>
      </c>
      <c r="Q141" s="140">
        <v>0</v>
      </c>
      <c r="R141" s="140">
        <f t="shared" si="22"/>
        <v>0</v>
      </c>
      <c r="S141" s="140">
        <v>0</v>
      </c>
      <c r="T141" s="141">
        <f t="shared" si="23"/>
        <v>0</v>
      </c>
      <c r="AR141" s="142" t="s">
        <v>941</v>
      </c>
      <c r="AT141" s="142" t="s">
        <v>183</v>
      </c>
      <c r="AU141" s="142" t="s">
        <v>80</v>
      </c>
      <c r="AY141" s="17" t="s">
        <v>181</v>
      </c>
      <c r="BE141" s="143">
        <f t="shared" si="24"/>
        <v>0</v>
      </c>
      <c r="BF141" s="143">
        <f t="shared" si="25"/>
        <v>0</v>
      </c>
      <c r="BG141" s="143">
        <f t="shared" si="26"/>
        <v>0</v>
      </c>
      <c r="BH141" s="143">
        <f t="shared" si="27"/>
        <v>0</v>
      </c>
      <c r="BI141" s="143">
        <f t="shared" si="28"/>
        <v>0</v>
      </c>
      <c r="BJ141" s="17" t="s">
        <v>80</v>
      </c>
      <c r="BK141" s="143">
        <f t="shared" si="29"/>
        <v>0</v>
      </c>
      <c r="BL141" s="17" t="s">
        <v>941</v>
      </c>
      <c r="BM141" s="142" t="s">
        <v>1160</v>
      </c>
    </row>
    <row r="142" spans="2:65" s="1" customFormat="1" ht="33.05" customHeight="1">
      <c r="B142" s="32"/>
      <c r="C142" s="131">
        <v>45</v>
      </c>
      <c r="D142" s="131" t="s">
        <v>183</v>
      </c>
      <c r="E142" s="132" t="s">
        <v>4774</v>
      </c>
      <c r="F142" s="133" t="s">
        <v>4775</v>
      </c>
      <c r="G142" s="134" t="s">
        <v>4614</v>
      </c>
      <c r="H142" s="135">
        <v>1</v>
      </c>
      <c r="I142" s="136"/>
      <c r="J142" s="137">
        <f t="shared" si="20"/>
        <v>0</v>
      </c>
      <c r="K142" s="133" t="s">
        <v>19</v>
      </c>
      <c r="L142" s="32"/>
      <c r="M142" s="138" t="s">
        <v>19</v>
      </c>
      <c r="N142" s="139" t="s">
        <v>43</v>
      </c>
      <c r="P142" s="140">
        <f t="shared" si="21"/>
        <v>0</v>
      </c>
      <c r="Q142" s="140">
        <v>0</v>
      </c>
      <c r="R142" s="140">
        <f t="shared" si="22"/>
        <v>0</v>
      </c>
      <c r="S142" s="140">
        <v>0</v>
      </c>
      <c r="T142" s="141">
        <f t="shared" si="23"/>
        <v>0</v>
      </c>
      <c r="AR142" s="142" t="s">
        <v>941</v>
      </c>
      <c r="AT142" s="142" t="s">
        <v>183</v>
      </c>
      <c r="AU142" s="142" t="s">
        <v>80</v>
      </c>
      <c r="AY142" s="17" t="s">
        <v>181</v>
      </c>
      <c r="BE142" s="143">
        <f t="shared" si="24"/>
        <v>0</v>
      </c>
      <c r="BF142" s="143">
        <f t="shared" si="25"/>
        <v>0</v>
      </c>
      <c r="BG142" s="143">
        <f t="shared" si="26"/>
        <v>0</v>
      </c>
      <c r="BH142" s="143">
        <f t="shared" si="27"/>
        <v>0</v>
      </c>
      <c r="BI142" s="143">
        <f t="shared" si="28"/>
        <v>0</v>
      </c>
      <c r="BJ142" s="17" t="s">
        <v>80</v>
      </c>
      <c r="BK142" s="143">
        <f t="shared" si="29"/>
        <v>0</v>
      </c>
      <c r="BL142" s="17" t="s">
        <v>941</v>
      </c>
      <c r="BM142" s="142" t="s">
        <v>1179</v>
      </c>
    </row>
    <row r="143" spans="2:65" s="1" customFormat="1" ht="16.5" customHeight="1">
      <c r="B143" s="32"/>
      <c r="C143" s="131">
        <v>46</v>
      </c>
      <c r="D143" s="131" t="s">
        <v>183</v>
      </c>
      <c r="E143" s="132" t="s">
        <v>4776</v>
      </c>
      <c r="F143" s="133" t="s">
        <v>4777</v>
      </c>
      <c r="G143" s="134" t="s">
        <v>4614</v>
      </c>
      <c r="H143" s="135">
        <v>1</v>
      </c>
      <c r="I143" s="136"/>
      <c r="J143" s="137">
        <f t="shared" si="20"/>
        <v>0</v>
      </c>
      <c r="K143" s="133" t="s">
        <v>19</v>
      </c>
      <c r="L143" s="32"/>
      <c r="M143" s="190" t="s">
        <v>19</v>
      </c>
      <c r="N143" s="191" t="s">
        <v>43</v>
      </c>
      <c r="O143" s="192"/>
      <c r="P143" s="193">
        <f t="shared" si="21"/>
        <v>0</v>
      </c>
      <c r="Q143" s="193">
        <v>0</v>
      </c>
      <c r="R143" s="193">
        <f t="shared" si="22"/>
        <v>0</v>
      </c>
      <c r="S143" s="193">
        <v>0</v>
      </c>
      <c r="T143" s="194">
        <f t="shared" si="23"/>
        <v>0</v>
      </c>
      <c r="AR143" s="142" t="s">
        <v>941</v>
      </c>
      <c r="AT143" s="142" t="s">
        <v>183</v>
      </c>
      <c r="AU143" s="142" t="s">
        <v>80</v>
      </c>
      <c r="AY143" s="17" t="s">
        <v>181</v>
      </c>
      <c r="BE143" s="143">
        <f t="shared" si="24"/>
        <v>0</v>
      </c>
      <c r="BF143" s="143">
        <f t="shared" si="25"/>
        <v>0</v>
      </c>
      <c r="BG143" s="143">
        <f t="shared" si="26"/>
        <v>0</v>
      </c>
      <c r="BH143" s="143">
        <f t="shared" si="27"/>
        <v>0</v>
      </c>
      <c r="BI143" s="143">
        <f t="shared" si="28"/>
        <v>0</v>
      </c>
      <c r="BJ143" s="17" t="s">
        <v>80</v>
      </c>
      <c r="BK143" s="143">
        <f t="shared" si="29"/>
        <v>0</v>
      </c>
      <c r="BL143" s="17" t="s">
        <v>941</v>
      </c>
      <c r="BM143" s="142" t="s">
        <v>1191</v>
      </c>
    </row>
    <row r="144" spans="2:12" s="1" customFormat="1" ht="7" customHeight="1">
      <c r="B144" s="41"/>
      <c r="C144" s="42"/>
      <c r="D144" s="42"/>
      <c r="E144" s="42"/>
      <c r="F144" s="42"/>
      <c r="G144" s="42"/>
      <c r="H144" s="42"/>
      <c r="I144" s="42"/>
      <c r="J144" s="42"/>
      <c r="K144" s="42"/>
      <c r="L144" s="32"/>
    </row>
  </sheetData>
  <sheetProtection algorithmName="SHA-512" hashValue="W1vVObtR3n0oeFDEnGaqkJZu8fFBx0Q5mf0+fk6cDqJkJq/Km5q0e12M3fKKCg7gI5psPa5udeEuPheEULq/Nw==" saltValue="WBe5rNRuVs86VcJcfn8jgg==" spinCount="100000" sheet="1" objects="1" scenarios="1" formatColumns="0" formatRows="0" autoFilter="0"/>
  <autoFilter ref="C93:K143"/>
  <mergeCells count="15">
    <mergeCell ref="E80:H80"/>
    <mergeCell ref="E84:H84"/>
    <mergeCell ref="E82:H82"/>
    <mergeCell ref="E86:H86"/>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182"/>
  <sheetViews>
    <sheetView showGridLines="0" workbookViewId="0" topLeftCell="A93">
      <selection activeCell="H176" sqref="H176"/>
    </sheetView>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121</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ht="12.45" hidden="1">
      <c r="B8" s="20"/>
      <c r="D8" s="27" t="s">
        <v>154</v>
      </c>
      <c r="L8" s="20"/>
    </row>
    <row r="9" spans="2:12" ht="16.5" customHeight="1" hidden="1">
      <c r="B9" s="20"/>
      <c r="E9" s="250" t="s">
        <v>446</v>
      </c>
      <c r="F9" s="236"/>
      <c r="G9" s="236"/>
      <c r="H9" s="236"/>
      <c r="L9" s="20"/>
    </row>
    <row r="10" spans="2:12" ht="12.05" customHeight="1" hidden="1">
      <c r="B10" s="20"/>
      <c r="D10" s="27" t="s">
        <v>447</v>
      </c>
      <c r="L10" s="20"/>
    </row>
    <row r="11" spans="2:12" s="1" customFormat="1" ht="16.5" customHeight="1" hidden="1">
      <c r="B11" s="32"/>
      <c r="E11" s="216" t="s">
        <v>4788</v>
      </c>
      <c r="F11" s="249"/>
      <c r="G11" s="249"/>
      <c r="H11" s="249"/>
      <c r="L11" s="32"/>
    </row>
    <row r="12" spans="2:12" s="1" customFormat="1" ht="12.05" customHeight="1" hidden="1">
      <c r="B12" s="32"/>
      <c r="D12" s="27" t="s">
        <v>3064</v>
      </c>
      <c r="L12" s="32"/>
    </row>
    <row r="13" spans="2:12" s="1" customFormat="1" ht="16.5" customHeight="1" hidden="1">
      <c r="B13" s="32"/>
      <c r="E13" s="207" t="s">
        <v>4789</v>
      </c>
      <c r="F13" s="249"/>
      <c r="G13" s="249"/>
      <c r="H13" s="249"/>
      <c r="L13" s="32"/>
    </row>
    <row r="14" spans="2:12" s="1" customFormat="1" ht="12" hidden="1">
      <c r="B14" s="32"/>
      <c r="L14" s="32"/>
    </row>
    <row r="15" spans="2:12" s="1" customFormat="1" ht="12.05" customHeight="1" hidden="1">
      <c r="B15" s="32"/>
      <c r="D15" s="27" t="s">
        <v>18</v>
      </c>
      <c r="F15" s="25" t="s">
        <v>19</v>
      </c>
      <c r="I15" s="27" t="s">
        <v>20</v>
      </c>
      <c r="J15" s="25" t="s">
        <v>19</v>
      </c>
      <c r="L15" s="32"/>
    </row>
    <row r="16" spans="2:12" s="1" customFormat="1" ht="12.05" customHeight="1" hidden="1">
      <c r="B16" s="32"/>
      <c r="D16" s="27" t="s">
        <v>21</v>
      </c>
      <c r="F16" s="25" t="s">
        <v>4790</v>
      </c>
      <c r="I16" s="27" t="s">
        <v>23</v>
      </c>
      <c r="J16" s="49" t="str">
        <f>'Rekapitulace stavby'!AN8</f>
        <v>12. 4. 2024</v>
      </c>
      <c r="L16" s="32"/>
    </row>
    <row r="17" spans="2:12" s="1" customFormat="1" ht="10.75" customHeight="1" hidden="1">
      <c r="B17" s="32"/>
      <c r="L17" s="32"/>
    </row>
    <row r="18" spans="2:12" s="1" customFormat="1" ht="12.05" customHeight="1" hidden="1">
      <c r="B18" s="32"/>
      <c r="D18" s="27" t="s">
        <v>25</v>
      </c>
      <c r="I18" s="27" t="s">
        <v>26</v>
      </c>
      <c r="J18" s="25" t="s">
        <v>19</v>
      </c>
      <c r="L18" s="32"/>
    </row>
    <row r="19" spans="2:12" s="1" customFormat="1" ht="18" customHeight="1" hidden="1">
      <c r="B19" s="32"/>
      <c r="E19" s="25" t="s">
        <v>27</v>
      </c>
      <c r="I19" s="27" t="s">
        <v>28</v>
      </c>
      <c r="J19" s="25" t="s">
        <v>19</v>
      </c>
      <c r="L19" s="32"/>
    </row>
    <row r="20" spans="2:12" s="1" customFormat="1" ht="7" customHeight="1" hidden="1">
      <c r="B20" s="32"/>
      <c r="L20" s="32"/>
    </row>
    <row r="21" spans="2:12" s="1" customFormat="1" ht="12.05" customHeight="1" hidden="1">
      <c r="B21" s="32"/>
      <c r="D21" s="27" t="s">
        <v>29</v>
      </c>
      <c r="I21" s="27" t="s">
        <v>26</v>
      </c>
      <c r="J21" s="28" t="str">
        <f>'Rekapitulace stavby'!AN13</f>
        <v>Vyplň údaj</v>
      </c>
      <c r="L21" s="32"/>
    </row>
    <row r="22" spans="2:12" s="1" customFormat="1" ht="18" customHeight="1" hidden="1">
      <c r="B22" s="32"/>
      <c r="E22" s="252" t="str">
        <f>'Rekapitulace stavby'!E14</f>
        <v>Vyplň údaj</v>
      </c>
      <c r="F22" s="240"/>
      <c r="G22" s="240"/>
      <c r="H22" s="240"/>
      <c r="I22" s="27" t="s">
        <v>28</v>
      </c>
      <c r="J22" s="28" t="str">
        <f>'Rekapitulace stavby'!AN14</f>
        <v>Vyplň údaj</v>
      </c>
      <c r="L22" s="32"/>
    </row>
    <row r="23" spans="2:12" s="1" customFormat="1" ht="7" customHeight="1" hidden="1">
      <c r="B23" s="32"/>
      <c r="L23" s="32"/>
    </row>
    <row r="24" spans="2:12" s="1" customFormat="1" ht="12.05" customHeight="1" hidden="1">
      <c r="B24" s="32"/>
      <c r="D24" s="27" t="s">
        <v>31</v>
      </c>
      <c r="I24" s="27" t="s">
        <v>26</v>
      </c>
      <c r="J24" s="25" t="s">
        <v>4791</v>
      </c>
      <c r="L24" s="32"/>
    </row>
    <row r="25" spans="2:12" s="1" customFormat="1" ht="18" customHeight="1" hidden="1">
      <c r="B25" s="32"/>
      <c r="E25" s="25" t="s">
        <v>4792</v>
      </c>
      <c r="I25" s="27" t="s">
        <v>28</v>
      </c>
      <c r="J25" s="25" t="s">
        <v>4793</v>
      </c>
      <c r="L25" s="32"/>
    </row>
    <row r="26" spans="2:12" s="1" customFormat="1" ht="7" customHeight="1" hidden="1">
      <c r="B26" s="32"/>
      <c r="L26" s="32"/>
    </row>
    <row r="27" spans="2:12" s="1" customFormat="1" ht="12.05" customHeight="1" hidden="1">
      <c r="B27" s="32"/>
      <c r="D27" s="27" t="s">
        <v>34</v>
      </c>
      <c r="I27" s="27" t="s">
        <v>26</v>
      </c>
      <c r="J27" s="25" t="s">
        <v>4791</v>
      </c>
      <c r="L27" s="32"/>
    </row>
    <row r="28" spans="2:12" s="1" customFormat="1" ht="18" customHeight="1" hidden="1">
      <c r="B28" s="32"/>
      <c r="E28" s="25" t="s">
        <v>4794</v>
      </c>
      <c r="I28" s="27" t="s">
        <v>28</v>
      </c>
      <c r="J28" s="25" t="s">
        <v>4793</v>
      </c>
      <c r="L28" s="32"/>
    </row>
    <row r="29" spans="2:12" s="1" customFormat="1" ht="7" customHeight="1" hidden="1">
      <c r="B29" s="32"/>
      <c r="L29" s="32"/>
    </row>
    <row r="30" spans="2:12" s="1" customFormat="1" ht="12.05" customHeight="1" hidden="1">
      <c r="B30" s="32"/>
      <c r="D30" s="27" t="s">
        <v>36</v>
      </c>
      <c r="L30" s="32"/>
    </row>
    <row r="31" spans="2:12" s="7" customFormat="1" ht="16.5" customHeight="1" hidden="1">
      <c r="B31" s="91"/>
      <c r="E31" s="245" t="s">
        <v>19</v>
      </c>
      <c r="F31" s="245"/>
      <c r="G31" s="245"/>
      <c r="H31" s="245"/>
      <c r="L31" s="91"/>
    </row>
    <row r="32" spans="2:12" s="1" customFormat="1" ht="7" customHeight="1" hidden="1">
      <c r="B32" s="32"/>
      <c r="L32" s="32"/>
    </row>
    <row r="33" spans="2:12" s="1" customFormat="1" ht="7" customHeight="1" hidden="1">
      <c r="B33" s="32"/>
      <c r="D33" s="50"/>
      <c r="E33" s="50"/>
      <c r="F33" s="50"/>
      <c r="G33" s="50"/>
      <c r="H33" s="50"/>
      <c r="I33" s="50"/>
      <c r="J33" s="50"/>
      <c r="K33" s="50"/>
      <c r="L33" s="32"/>
    </row>
    <row r="34" spans="2:12" s="1" customFormat="1" ht="25.4" customHeight="1" hidden="1">
      <c r="B34" s="32"/>
      <c r="D34" s="92" t="s">
        <v>38</v>
      </c>
      <c r="J34" s="63">
        <f>ROUND(J97,2)</f>
        <v>0</v>
      </c>
      <c r="L34" s="32"/>
    </row>
    <row r="35" spans="2:12" s="1" customFormat="1" ht="7" customHeight="1" hidden="1">
      <c r="B35" s="32"/>
      <c r="D35" s="50"/>
      <c r="E35" s="50"/>
      <c r="F35" s="50"/>
      <c r="G35" s="50"/>
      <c r="H35" s="50"/>
      <c r="I35" s="50"/>
      <c r="J35" s="50"/>
      <c r="K35" s="50"/>
      <c r="L35" s="32"/>
    </row>
    <row r="36" spans="2:12" s="1" customFormat="1" ht="14.4" customHeight="1" hidden="1">
      <c r="B36" s="32"/>
      <c r="F36" s="35" t="s">
        <v>40</v>
      </c>
      <c r="I36" s="35" t="s">
        <v>39</v>
      </c>
      <c r="J36" s="35" t="s">
        <v>41</v>
      </c>
      <c r="L36" s="32"/>
    </row>
    <row r="37" spans="2:12" s="1" customFormat="1" ht="14.4" customHeight="1" hidden="1">
      <c r="B37" s="32"/>
      <c r="D37" s="52" t="s">
        <v>42</v>
      </c>
      <c r="E37" s="27" t="s">
        <v>43</v>
      </c>
      <c r="F37" s="83">
        <f>ROUND((SUM(BE97:BE181)),2)</f>
        <v>0</v>
      </c>
      <c r="I37" s="93">
        <v>0.21</v>
      </c>
      <c r="J37" s="83">
        <f>ROUND(((SUM(BE97:BE181))*I37),2)</f>
        <v>0</v>
      </c>
      <c r="L37" s="32"/>
    </row>
    <row r="38" spans="2:12" s="1" customFormat="1" ht="14.4" customHeight="1" hidden="1">
      <c r="B38" s="32"/>
      <c r="E38" s="27" t="s">
        <v>44</v>
      </c>
      <c r="F38" s="83">
        <f>ROUND((SUM(BF97:BF181)),2)</f>
        <v>0</v>
      </c>
      <c r="I38" s="93">
        <v>0.15</v>
      </c>
      <c r="J38" s="83">
        <f>ROUND(((SUM(BF97:BF181))*I38),2)</f>
        <v>0</v>
      </c>
      <c r="L38" s="32"/>
    </row>
    <row r="39" spans="2:12" s="1" customFormat="1" ht="14.4" customHeight="1" hidden="1">
      <c r="B39" s="32"/>
      <c r="E39" s="27" t="s">
        <v>45</v>
      </c>
      <c r="F39" s="83">
        <f>ROUND((SUM(BG97:BG181)),2)</f>
        <v>0</v>
      </c>
      <c r="I39" s="93">
        <v>0.21</v>
      </c>
      <c r="J39" s="83">
        <f>0</f>
        <v>0</v>
      </c>
      <c r="L39" s="32"/>
    </row>
    <row r="40" spans="2:12" s="1" customFormat="1" ht="14.4" customHeight="1" hidden="1">
      <c r="B40" s="32"/>
      <c r="E40" s="27" t="s">
        <v>46</v>
      </c>
      <c r="F40" s="83">
        <f>ROUND((SUM(BH97:BH181)),2)</f>
        <v>0</v>
      </c>
      <c r="I40" s="93">
        <v>0.15</v>
      </c>
      <c r="J40" s="83">
        <f>0</f>
        <v>0</v>
      </c>
      <c r="L40" s="32"/>
    </row>
    <row r="41" spans="2:12" s="1" customFormat="1" ht="14.4" customHeight="1" hidden="1">
      <c r="B41" s="32"/>
      <c r="E41" s="27" t="s">
        <v>47</v>
      </c>
      <c r="F41" s="83">
        <f>ROUND((SUM(BI97:BI181)),2)</f>
        <v>0</v>
      </c>
      <c r="I41" s="93">
        <v>0</v>
      </c>
      <c r="J41" s="83">
        <f>0</f>
        <v>0</v>
      </c>
      <c r="L41" s="32"/>
    </row>
    <row r="42" spans="2:12" s="1" customFormat="1" ht="7" customHeight="1" hidden="1">
      <c r="B42" s="32"/>
      <c r="L42" s="32"/>
    </row>
    <row r="43" spans="2:12" s="1" customFormat="1" ht="25.4" customHeight="1" hidden="1">
      <c r="B43" s="32"/>
      <c r="C43" s="94"/>
      <c r="D43" s="95" t="s">
        <v>48</v>
      </c>
      <c r="E43" s="54"/>
      <c r="F43" s="54"/>
      <c r="G43" s="96" t="s">
        <v>49</v>
      </c>
      <c r="H43" s="97" t="s">
        <v>50</v>
      </c>
      <c r="I43" s="54"/>
      <c r="J43" s="98">
        <f>SUM(J34:J41)</f>
        <v>0</v>
      </c>
      <c r="K43" s="99"/>
      <c r="L43" s="32"/>
    </row>
    <row r="44" spans="2:12" s="1" customFormat="1" ht="14.4" customHeight="1" hidden="1">
      <c r="B44" s="41"/>
      <c r="C44" s="42"/>
      <c r="D44" s="42"/>
      <c r="E44" s="42"/>
      <c r="F44" s="42"/>
      <c r="G44" s="42"/>
      <c r="H44" s="42"/>
      <c r="I44" s="42"/>
      <c r="J44" s="42"/>
      <c r="K44" s="42"/>
      <c r="L44" s="32"/>
    </row>
    <row r="45" ht="12" hidden="1"/>
    <row r="46" ht="12" hidden="1"/>
    <row r="47" ht="12" hidden="1"/>
    <row r="48" spans="2:12" s="1" customFormat="1" ht="7" customHeight="1">
      <c r="B48" s="43"/>
      <c r="C48" s="44"/>
      <c r="D48" s="44"/>
      <c r="E48" s="44"/>
      <c r="F48" s="44"/>
      <c r="G48" s="44"/>
      <c r="H48" s="44"/>
      <c r="I48" s="44"/>
      <c r="J48" s="44"/>
      <c r="K48" s="44"/>
      <c r="L48" s="32"/>
    </row>
    <row r="49" spans="2:12" s="1" customFormat="1" ht="25" customHeight="1">
      <c r="B49" s="32"/>
      <c r="C49" s="21" t="s">
        <v>156</v>
      </c>
      <c r="L49" s="32"/>
    </row>
    <row r="50" spans="2:12" s="1" customFormat="1" ht="7" customHeight="1">
      <c r="B50" s="32"/>
      <c r="L50" s="32"/>
    </row>
    <row r="51" spans="2:12" s="1" customFormat="1" ht="12.05" customHeight="1">
      <c r="B51" s="32"/>
      <c r="C51" s="27" t="s">
        <v>16</v>
      </c>
      <c r="L51" s="32"/>
    </row>
    <row r="52" spans="2:12" s="1" customFormat="1" ht="16.5" customHeight="1">
      <c r="B52" s="32"/>
      <c r="E52" s="250" t="str">
        <f>E7</f>
        <v>Stavební úpravy, přístavba a nástavba č.p.1994, ul.Dobenínská, Náchod</v>
      </c>
      <c r="F52" s="251"/>
      <c r="G52" s="251"/>
      <c r="H52" s="251"/>
      <c r="L52" s="32"/>
    </row>
    <row r="53" spans="2:12" ht="12.05" customHeight="1">
      <c r="B53" s="20"/>
      <c r="C53" s="27" t="s">
        <v>154</v>
      </c>
      <c r="L53" s="20"/>
    </row>
    <row r="54" spans="2:12" ht="16.5" customHeight="1">
      <c r="B54" s="20"/>
      <c r="E54" s="250" t="s">
        <v>446</v>
      </c>
      <c r="F54" s="236"/>
      <c r="G54" s="236"/>
      <c r="H54" s="236"/>
      <c r="L54" s="20"/>
    </row>
    <row r="55" spans="2:12" ht="12.05" customHeight="1">
      <c r="B55" s="20"/>
      <c r="C55" s="27" t="s">
        <v>447</v>
      </c>
      <c r="L55" s="20"/>
    </row>
    <row r="56" spans="2:12" s="1" customFormat="1" ht="16.5" customHeight="1">
      <c r="B56" s="32"/>
      <c r="E56" s="216" t="s">
        <v>4788</v>
      </c>
      <c r="F56" s="249"/>
      <c r="G56" s="249"/>
      <c r="H56" s="249"/>
      <c r="L56" s="32"/>
    </row>
    <row r="57" spans="2:12" s="1" customFormat="1" ht="12.05" customHeight="1">
      <c r="B57" s="32"/>
      <c r="C57" s="27" t="s">
        <v>3064</v>
      </c>
      <c r="L57" s="32"/>
    </row>
    <row r="58" spans="2:12" s="1" customFormat="1" ht="16.5" customHeight="1">
      <c r="B58" s="32"/>
      <c r="E58" s="207" t="str">
        <f>E13</f>
        <v>01-SO 01_SIT - Výkopové práce, chráničky</v>
      </c>
      <c r="F58" s="249"/>
      <c r="G58" s="249"/>
      <c r="H58" s="249"/>
      <c r="L58" s="32"/>
    </row>
    <row r="59" spans="2:12" s="1" customFormat="1" ht="7" customHeight="1">
      <c r="B59" s="32"/>
      <c r="L59" s="32"/>
    </row>
    <row r="60" spans="2:12" s="1" customFormat="1" ht="12.05" customHeight="1">
      <c r="B60" s="32"/>
      <c r="C60" s="27" t="s">
        <v>21</v>
      </c>
      <c r="F60" s="25" t="str">
        <f>F16</f>
        <v xml:space="preserve">Dobenínská 1994, 547 01 Náchod </v>
      </c>
      <c r="I60" s="27" t="s">
        <v>23</v>
      </c>
      <c r="J60" s="49" t="str">
        <f>IF(J16="","",J16)</f>
        <v>12. 4. 2024</v>
      </c>
      <c r="L60" s="32"/>
    </row>
    <row r="61" spans="2:12" s="1" customFormat="1" ht="7" customHeight="1">
      <c r="B61" s="32"/>
      <c r="L61" s="32"/>
    </row>
    <row r="62" spans="2:12" s="1" customFormat="1" ht="25.65" customHeight="1">
      <c r="B62" s="32"/>
      <c r="C62" s="27" t="s">
        <v>25</v>
      </c>
      <c r="F62" s="25" t="str">
        <f>E19</f>
        <v>Oblastní charita Náchod, Mlýnská 189, Náchod</v>
      </c>
      <c r="I62" s="27" t="s">
        <v>31</v>
      </c>
      <c r="J62" s="30" t="str">
        <f>E25</f>
        <v>Ing. Martin Smolák, AGCOM, s.r.o.</v>
      </c>
      <c r="L62" s="32"/>
    </row>
    <row r="63" spans="2:12" s="1" customFormat="1" ht="15.15" customHeight="1">
      <c r="B63" s="32"/>
      <c r="C63" s="27" t="s">
        <v>29</v>
      </c>
      <c r="F63" s="25" t="str">
        <f>IF(E22="","",E22)</f>
        <v>Vyplň údaj</v>
      </c>
      <c r="I63" s="27" t="s">
        <v>34</v>
      </c>
      <c r="J63" s="30" t="str">
        <f>E28</f>
        <v>AGCOM, s.r.o.</v>
      </c>
      <c r="L63" s="32"/>
    </row>
    <row r="64" spans="2:12" s="1" customFormat="1" ht="10.25" customHeight="1">
      <c r="B64" s="32"/>
      <c r="L64" s="32"/>
    </row>
    <row r="65" spans="2:12" s="1" customFormat="1" ht="29.3" customHeight="1">
      <c r="B65" s="32"/>
      <c r="C65" s="100" t="s">
        <v>157</v>
      </c>
      <c r="D65" s="94"/>
      <c r="E65" s="94"/>
      <c r="F65" s="94"/>
      <c r="G65" s="94"/>
      <c r="H65" s="94"/>
      <c r="I65" s="94"/>
      <c r="J65" s="101" t="s">
        <v>158</v>
      </c>
      <c r="K65" s="94"/>
      <c r="L65" s="32"/>
    </row>
    <row r="66" spans="2:12" s="1" customFormat="1" ht="10.25" customHeight="1">
      <c r="B66" s="32"/>
      <c r="L66" s="32"/>
    </row>
    <row r="67" spans="2:47" s="1" customFormat="1" ht="22.8" customHeight="1">
      <c r="B67" s="32"/>
      <c r="C67" s="102" t="s">
        <v>70</v>
      </c>
      <c r="J67" s="63">
        <f>J97</f>
        <v>0</v>
      </c>
      <c r="L67" s="32"/>
      <c r="AU67" s="17" t="s">
        <v>159</v>
      </c>
    </row>
    <row r="68" spans="2:12" s="8" customFormat="1" ht="25" customHeight="1">
      <c r="B68" s="103"/>
      <c r="D68" s="104" t="s">
        <v>457</v>
      </c>
      <c r="E68" s="105"/>
      <c r="F68" s="105"/>
      <c r="G68" s="105"/>
      <c r="H68" s="105"/>
      <c r="I68" s="105"/>
      <c r="J68" s="106">
        <f>J98</f>
        <v>0</v>
      </c>
      <c r="L68" s="103"/>
    </row>
    <row r="69" spans="2:12" s="9" customFormat="1" ht="19.95" customHeight="1">
      <c r="B69" s="107"/>
      <c r="D69" s="108" t="s">
        <v>4795</v>
      </c>
      <c r="E69" s="109"/>
      <c r="F69" s="109"/>
      <c r="G69" s="109"/>
      <c r="H69" s="109"/>
      <c r="I69" s="109"/>
      <c r="J69" s="110">
        <f>J99</f>
        <v>0</v>
      </c>
      <c r="L69" s="107"/>
    </row>
    <row r="70" spans="2:12" s="9" customFormat="1" ht="14.9" customHeight="1">
      <c r="B70" s="107"/>
      <c r="D70" s="108" t="s">
        <v>4796</v>
      </c>
      <c r="E70" s="109"/>
      <c r="F70" s="109"/>
      <c r="G70" s="109"/>
      <c r="H70" s="109"/>
      <c r="I70" s="109"/>
      <c r="J70" s="110">
        <f>J123</f>
        <v>0</v>
      </c>
      <c r="L70" s="107"/>
    </row>
    <row r="71" spans="2:12" s="9" customFormat="1" ht="19.95" customHeight="1">
      <c r="B71" s="107"/>
      <c r="D71" s="108" t="s">
        <v>4797</v>
      </c>
      <c r="E71" s="109"/>
      <c r="F71" s="109"/>
      <c r="G71" s="109"/>
      <c r="H71" s="109"/>
      <c r="I71" s="109"/>
      <c r="J71" s="110">
        <f>J124</f>
        <v>0</v>
      </c>
      <c r="L71" s="107"/>
    </row>
    <row r="72" spans="2:12" s="9" customFormat="1" ht="14.9" customHeight="1">
      <c r="B72" s="107"/>
      <c r="D72" s="108" t="s">
        <v>4798</v>
      </c>
      <c r="E72" s="109"/>
      <c r="F72" s="109"/>
      <c r="G72" s="109"/>
      <c r="H72" s="109"/>
      <c r="I72" s="109"/>
      <c r="J72" s="110">
        <f>J164</f>
        <v>0</v>
      </c>
      <c r="L72" s="107"/>
    </row>
    <row r="73" spans="2:12" s="9" customFormat="1" ht="19.95" customHeight="1">
      <c r="B73" s="107"/>
      <c r="D73" s="108" t="s">
        <v>4799</v>
      </c>
      <c r="E73" s="109"/>
      <c r="F73" s="109"/>
      <c r="G73" s="109"/>
      <c r="H73" s="109"/>
      <c r="I73" s="109"/>
      <c r="J73" s="110">
        <f>J165</f>
        <v>0</v>
      </c>
      <c r="L73" s="107"/>
    </row>
    <row r="74" spans="2:12" s="1" customFormat="1" ht="21.75" customHeight="1">
      <c r="B74" s="32"/>
      <c r="L74" s="32"/>
    </row>
    <row r="75" spans="2:12" s="1" customFormat="1" ht="7" customHeight="1">
      <c r="B75" s="41"/>
      <c r="C75" s="42"/>
      <c r="D75" s="42"/>
      <c r="E75" s="42"/>
      <c r="F75" s="42"/>
      <c r="G75" s="42"/>
      <c r="H75" s="42"/>
      <c r="I75" s="42"/>
      <c r="J75" s="42"/>
      <c r="K75" s="42"/>
      <c r="L75" s="32"/>
    </row>
    <row r="79" spans="2:12" s="1" customFormat="1" ht="7" customHeight="1">
      <c r="B79" s="43"/>
      <c r="C79" s="44"/>
      <c r="D79" s="44"/>
      <c r="E79" s="44"/>
      <c r="F79" s="44"/>
      <c r="G79" s="44"/>
      <c r="H79" s="44"/>
      <c r="I79" s="44"/>
      <c r="J79" s="44"/>
      <c r="K79" s="44"/>
      <c r="L79" s="32"/>
    </row>
    <row r="80" spans="2:12" s="1" customFormat="1" ht="25" customHeight="1">
      <c r="B80" s="32"/>
      <c r="C80" s="21" t="s">
        <v>166</v>
      </c>
      <c r="L80" s="32"/>
    </row>
    <row r="81" spans="2:12" s="1" customFormat="1" ht="7" customHeight="1">
      <c r="B81" s="32"/>
      <c r="L81" s="32"/>
    </row>
    <row r="82" spans="2:12" s="1" customFormat="1" ht="12.05" customHeight="1">
      <c r="B82" s="32"/>
      <c r="C82" s="27" t="s">
        <v>16</v>
      </c>
      <c r="L82" s="32"/>
    </row>
    <row r="83" spans="2:12" s="1" customFormat="1" ht="16.5" customHeight="1">
      <c r="B83" s="32"/>
      <c r="E83" s="250" t="str">
        <f>E7</f>
        <v>Stavební úpravy, přístavba a nástavba č.p.1994, ul.Dobenínská, Náchod</v>
      </c>
      <c r="F83" s="251"/>
      <c r="G83" s="251"/>
      <c r="H83" s="251"/>
      <c r="L83" s="32"/>
    </row>
    <row r="84" spans="2:12" ht="12.05" customHeight="1">
      <c r="B84" s="20"/>
      <c r="C84" s="27" t="s">
        <v>154</v>
      </c>
      <c r="L84" s="20"/>
    </row>
    <row r="85" spans="2:12" ht="16.5" customHeight="1">
      <c r="B85" s="20"/>
      <c r="E85" s="250" t="s">
        <v>446</v>
      </c>
      <c r="F85" s="236"/>
      <c r="G85" s="236"/>
      <c r="H85" s="236"/>
      <c r="L85" s="20"/>
    </row>
    <row r="86" spans="2:12" ht="12.05" customHeight="1">
      <c r="B86" s="20"/>
      <c r="C86" s="27" t="s">
        <v>447</v>
      </c>
      <c r="L86" s="20"/>
    </row>
    <row r="87" spans="2:12" s="1" customFormat="1" ht="16.5" customHeight="1">
      <c r="B87" s="32"/>
      <c r="E87" s="216" t="s">
        <v>4788</v>
      </c>
      <c r="F87" s="249"/>
      <c r="G87" s="249"/>
      <c r="H87" s="249"/>
      <c r="L87" s="32"/>
    </row>
    <row r="88" spans="2:12" s="1" customFormat="1" ht="12.05" customHeight="1">
      <c r="B88" s="32"/>
      <c r="C88" s="27" t="s">
        <v>3064</v>
      </c>
      <c r="L88" s="32"/>
    </row>
    <row r="89" spans="2:12" s="1" customFormat="1" ht="16.5" customHeight="1">
      <c r="B89" s="32"/>
      <c r="E89" s="207" t="str">
        <f>E13</f>
        <v>01-SO 01_SIT - Výkopové práce, chráničky</v>
      </c>
      <c r="F89" s="249"/>
      <c r="G89" s="249"/>
      <c r="H89" s="249"/>
      <c r="L89" s="32"/>
    </row>
    <row r="90" spans="2:12" s="1" customFormat="1" ht="7" customHeight="1">
      <c r="B90" s="32"/>
      <c r="L90" s="32"/>
    </row>
    <row r="91" spans="2:12" s="1" customFormat="1" ht="12.05" customHeight="1">
      <c r="B91" s="32"/>
      <c r="C91" s="27" t="s">
        <v>21</v>
      </c>
      <c r="F91" s="25" t="str">
        <f>F16</f>
        <v xml:space="preserve">Dobenínská 1994, 547 01 Náchod </v>
      </c>
      <c r="I91" s="27" t="s">
        <v>23</v>
      </c>
      <c r="J91" s="49" t="str">
        <f>IF(J16="","",J16)</f>
        <v>12. 4. 2024</v>
      </c>
      <c r="L91" s="32"/>
    </row>
    <row r="92" spans="2:12" s="1" customFormat="1" ht="7" customHeight="1">
      <c r="B92" s="32"/>
      <c r="L92" s="32"/>
    </row>
    <row r="93" spans="2:12" s="1" customFormat="1" ht="25.65" customHeight="1">
      <c r="B93" s="32"/>
      <c r="C93" s="27" t="s">
        <v>25</v>
      </c>
      <c r="F93" s="25" t="str">
        <f>E19</f>
        <v>Oblastní charita Náchod, Mlýnská 189, Náchod</v>
      </c>
      <c r="I93" s="27" t="s">
        <v>31</v>
      </c>
      <c r="J93" s="30" t="str">
        <f>E25</f>
        <v>Ing. Martin Smolák, AGCOM, s.r.o.</v>
      </c>
      <c r="L93" s="32"/>
    </row>
    <row r="94" spans="2:12" s="1" customFormat="1" ht="15.15" customHeight="1">
      <c r="B94" s="32"/>
      <c r="C94" s="27" t="s">
        <v>29</v>
      </c>
      <c r="F94" s="25" t="str">
        <f>IF(E22="","",E22)</f>
        <v>Vyplň údaj</v>
      </c>
      <c r="I94" s="27" t="s">
        <v>34</v>
      </c>
      <c r="J94" s="30" t="str">
        <f>E28</f>
        <v>AGCOM, s.r.o.</v>
      </c>
      <c r="L94" s="32"/>
    </row>
    <row r="95" spans="2:12" s="1" customFormat="1" ht="10.25" customHeight="1">
      <c r="B95" s="32"/>
      <c r="L95" s="32"/>
    </row>
    <row r="96" spans="2:20" s="10" customFormat="1" ht="29.3" customHeight="1">
      <c r="B96" s="111"/>
      <c r="C96" s="112" t="s">
        <v>167</v>
      </c>
      <c r="D96" s="113" t="s">
        <v>57</v>
      </c>
      <c r="E96" s="113" t="s">
        <v>53</v>
      </c>
      <c r="F96" s="113" t="s">
        <v>54</v>
      </c>
      <c r="G96" s="113" t="s">
        <v>168</v>
      </c>
      <c r="H96" s="113" t="s">
        <v>169</v>
      </c>
      <c r="I96" s="113" t="s">
        <v>170</v>
      </c>
      <c r="J96" s="113" t="s">
        <v>158</v>
      </c>
      <c r="K96" s="114" t="s">
        <v>171</v>
      </c>
      <c r="L96" s="111"/>
      <c r="M96" s="56" t="s">
        <v>19</v>
      </c>
      <c r="N96" s="57" t="s">
        <v>42</v>
      </c>
      <c r="O96" s="57" t="s">
        <v>172</v>
      </c>
      <c r="P96" s="57" t="s">
        <v>173</v>
      </c>
      <c r="Q96" s="57" t="s">
        <v>174</v>
      </c>
      <c r="R96" s="57" t="s">
        <v>175</v>
      </c>
      <c r="S96" s="57" t="s">
        <v>176</v>
      </c>
      <c r="T96" s="58" t="s">
        <v>177</v>
      </c>
    </row>
    <row r="97" spans="2:63" s="1" customFormat="1" ht="22.8" customHeight="1">
      <c r="B97" s="32"/>
      <c r="C97" s="61" t="s">
        <v>178</v>
      </c>
      <c r="J97" s="115">
        <f>BK97</f>
        <v>0</v>
      </c>
      <c r="L97" s="32"/>
      <c r="M97" s="59"/>
      <c r="N97" s="50"/>
      <c r="O97" s="50"/>
      <c r="P97" s="116">
        <f>P98</f>
        <v>0</v>
      </c>
      <c r="Q97" s="50"/>
      <c r="R97" s="116">
        <f>R98</f>
        <v>14.21587</v>
      </c>
      <c r="S97" s="50"/>
      <c r="T97" s="117">
        <f>T98</f>
        <v>0</v>
      </c>
      <c r="AT97" s="17" t="s">
        <v>71</v>
      </c>
      <c r="AU97" s="17" t="s">
        <v>159</v>
      </c>
      <c r="BK97" s="118">
        <f>BK98</f>
        <v>0</v>
      </c>
    </row>
    <row r="98" spans="2:63" s="11" customFormat="1" ht="25.9" customHeight="1">
      <c r="B98" s="119"/>
      <c r="D98" s="120" t="s">
        <v>71</v>
      </c>
      <c r="E98" s="121" t="s">
        <v>1777</v>
      </c>
      <c r="F98" s="121" t="s">
        <v>1778</v>
      </c>
      <c r="I98" s="122"/>
      <c r="J98" s="123">
        <f>BK98</f>
        <v>0</v>
      </c>
      <c r="L98" s="119"/>
      <c r="M98" s="124"/>
      <c r="P98" s="125">
        <f>P99+P124+P165</f>
        <v>0</v>
      </c>
      <c r="R98" s="125">
        <f>R99+R124+R165</f>
        <v>14.21587</v>
      </c>
      <c r="T98" s="126">
        <f>T99+T124+T165</f>
        <v>0</v>
      </c>
      <c r="AR98" s="120" t="s">
        <v>82</v>
      </c>
      <c r="AT98" s="127" t="s">
        <v>71</v>
      </c>
      <c r="AU98" s="127" t="s">
        <v>72</v>
      </c>
      <c r="AY98" s="120" t="s">
        <v>181</v>
      </c>
      <c r="BK98" s="128">
        <f>BK99+BK124+BK165</f>
        <v>0</v>
      </c>
    </row>
    <row r="99" spans="2:63" s="11" customFormat="1" ht="22.8" customHeight="1">
      <c r="B99" s="119"/>
      <c r="D99" s="120" t="s">
        <v>71</v>
      </c>
      <c r="E99" s="129" t="s">
        <v>3749</v>
      </c>
      <c r="F99" s="129" t="s">
        <v>4800</v>
      </c>
      <c r="I99" s="122"/>
      <c r="J99" s="130">
        <f>BK99</f>
        <v>0</v>
      </c>
      <c r="L99" s="119"/>
      <c r="M99" s="124"/>
      <c r="P99" s="125">
        <f>SUM(P100:P123)</f>
        <v>0</v>
      </c>
      <c r="R99" s="125">
        <f>SUM(R100:R123)</f>
        <v>0.16381</v>
      </c>
      <c r="T99" s="126">
        <f>SUM(T100:T123)</f>
        <v>0</v>
      </c>
      <c r="AR99" s="120" t="s">
        <v>82</v>
      </c>
      <c r="AT99" s="127" t="s">
        <v>71</v>
      </c>
      <c r="AU99" s="127" t="s">
        <v>80</v>
      </c>
      <c r="AY99" s="120" t="s">
        <v>181</v>
      </c>
      <c r="BK99" s="128">
        <f>SUM(BK100:BK123)</f>
        <v>0</v>
      </c>
    </row>
    <row r="100" spans="2:65" s="1" customFormat="1" ht="16.5" customHeight="1">
      <c r="B100" s="32"/>
      <c r="C100" s="180" t="s">
        <v>80</v>
      </c>
      <c r="D100" s="180" t="s">
        <v>561</v>
      </c>
      <c r="E100" s="181" t="s">
        <v>4801</v>
      </c>
      <c r="F100" s="182" t="s">
        <v>4802</v>
      </c>
      <c r="G100" s="183" t="s">
        <v>305</v>
      </c>
      <c r="H100" s="184">
        <v>44</v>
      </c>
      <c r="I100" s="185"/>
      <c r="J100" s="186">
        <f aca="true" t="shared" si="0" ref="J100:J121">ROUND(I100*H100,2)</f>
        <v>0</v>
      </c>
      <c r="K100" s="182" t="s">
        <v>187</v>
      </c>
      <c r="L100" s="187"/>
      <c r="M100" s="188" t="s">
        <v>19</v>
      </c>
      <c r="N100" s="189" t="s">
        <v>43</v>
      </c>
      <c r="P100" s="140">
        <f aca="true" t="shared" si="1" ref="P100:P121">O100*H100</f>
        <v>0</v>
      </c>
      <c r="Q100" s="140">
        <v>0.0001</v>
      </c>
      <c r="R100" s="140">
        <f aca="true" t="shared" si="2" ref="R100:R121">Q100*H100</f>
        <v>0.0044</v>
      </c>
      <c r="S100" s="140">
        <v>0</v>
      </c>
      <c r="T100" s="141">
        <f aca="true" t="shared" si="3" ref="T100:T121">S100*H100</f>
        <v>0</v>
      </c>
      <c r="AR100" s="142" t="s">
        <v>394</v>
      </c>
      <c r="AT100" s="142" t="s">
        <v>561</v>
      </c>
      <c r="AU100" s="142" t="s">
        <v>82</v>
      </c>
      <c r="AY100" s="17" t="s">
        <v>181</v>
      </c>
      <c r="BE100" s="143">
        <f aca="true" t="shared" si="4" ref="BE100:BE121">IF(N100="základní",J100,0)</f>
        <v>0</v>
      </c>
      <c r="BF100" s="143">
        <f aca="true" t="shared" si="5" ref="BF100:BF121">IF(N100="snížená",J100,0)</f>
        <v>0</v>
      </c>
      <c r="BG100" s="143">
        <f aca="true" t="shared" si="6" ref="BG100:BG121">IF(N100="zákl. přenesená",J100,0)</f>
        <v>0</v>
      </c>
      <c r="BH100" s="143">
        <f aca="true" t="shared" si="7" ref="BH100:BH121">IF(N100="sníž. přenesená",J100,0)</f>
        <v>0</v>
      </c>
      <c r="BI100" s="143">
        <f aca="true" t="shared" si="8" ref="BI100:BI121">IF(N100="nulová",J100,0)</f>
        <v>0</v>
      </c>
      <c r="BJ100" s="17" t="s">
        <v>80</v>
      </c>
      <c r="BK100" s="143">
        <f aca="true" t="shared" si="9" ref="BK100:BK121">ROUND(I100*H100,2)</f>
        <v>0</v>
      </c>
      <c r="BL100" s="17" t="s">
        <v>286</v>
      </c>
      <c r="BM100" s="142" t="s">
        <v>4803</v>
      </c>
    </row>
    <row r="101" spans="2:65" s="1" customFormat="1" ht="16.5" customHeight="1">
      <c r="B101" s="32"/>
      <c r="C101" s="180" t="s">
        <v>82</v>
      </c>
      <c r="D101" s="180" t="s">
        <v>561</v>
      </c>
      <c r="E101" s="181" t="s">
        <v>4804</v>
      </c>
      <c r="F101" s="182" t="s">
        <v>4805</v>
      </c>
      <c r="G101" s="183" t="s">
        <v>305</v>
      </c>
      <c r="H101" s="184">
        <v>66</v>
      </c>
      <c r="I101" s="185"/>
      <c r="J101" s="186">
        <f t="shared" si="0"/>
        <v>0</v>
      </c>
      <c r="K101" s="182" t="s">
        <v>187</v>
      </c>
      <c r="L101" s="187"/>
      <c r="M101" s="188" t="s">
        <v>19</v>
      </c>
      <c r="N101" s="189" t="s">
        <v>43</v>
      </c>
      <c r="P101" s="140">
        <f t="shared" si="1"/>
        <v>0</v>
      </c>
      <c r="Q101" s="140">
        <v>0.0004</v>
      </c>
      <c r="R101" s="140">
        <f t="shared" si="2"/>
        <v>0.0264</v>
      </c>
      <c r="S101" s="140">
        <v>0</v>
      </c>
      <c r="T101" s="141">
        <f t="shared" si="3"/>
        <v>0</v>
      </c>
      <c r="AR101" s="142" t="s">
        <v>394</v>
      </c>
      <c r="AT101" s="142" t="s">
        <v>561</v>
      </c>
      <c r="AU101" s="142" t="s">
        <v>82</v>
      </c>
      <c r="AY101" s="17" t="s">
        <v>181</v>
      </c>
      <c r="BE101" s="143">
        <f t="shared" si="4"/>
        <v>0</v>
      </c>
      <c r="BF101" s="143">
        <f t="shared" si="5"/>
        <v>0</v>
      </c>
      <c r="BG101" s="143">
        <f t="shared" si="6"/>
        <v>0</v>
      </c>
      <c r="BH101" s="143">
        <f t="shared" si="7"/>
        <v>0</v>
      </c>
      <c r="BI101" s="143">
        <f t="shared" si="8"/>
        <v>0</v>
      </c>
      <c r="BJ101" s="17" t="s">
        <v>80</v>
      </c>
      <c r="BK101" s="143">
        <f t="shared" si="9"/>
        <v>0</v>
      </c>
      <c r="BL101" s="17" t="s">
        <v>286</v>
      </c>
      <c r="BM101" s="142" t="s">
        <v>4806</v>
      </c>
    </row>
    <row r="102" spans="2:65" s="1" customFormat="1" ht="16.5" customHeight="1">
      <c r="B102" s="32"/>
      <c r="C102" s="180" t="s">
        <v>94</v>
      </c>
      <c r="D102" s="180" t="s">
        <v>561</v>
      </c>
      <c r="E102" s="181" t="s">
        <v>4807</v>
      </c>
      <c r="F102" s="182" t="s">
        <v>4808</v>
      </c>
      <c r="G102" s="183" t="s">
        <v>305</v>
      </c>
      <c r="H102" s="184">
        <v>44</v>
      </c>
      <c r="I102" s="185"/>
      <c r="J102" s="186">
        <f t="shared" si="0"/>
        <v>0</v>
      </c>
      <c r="K102" s="182" t="s">
        <v>187</v>
      </c>
      <c r="L102" s="187"/>
      <c r="M102" s="188" t="s">
        <v>19</v>
      </c>
      <c r="N102" s="189" t="s">
        <v>43</v>
      </c>
      <c r="P102" s="140">
        <f t="shared" si="1"/>
        <v>0</v>
      </c>
      <c r="Q102" s="140">
        <v>0.00048</v>
      </c>
      <c r="R102" s="140">
        <f t="shared" si="2"/>
        <v>0.02112</v>
      </c>
      <c r="S102" s="140">
        <v>0</v>
      </c>
      <c r="T102" s="141">
        <f t="shared" si="3"/>
        <v>0</v>
      </c>
      <c r="AR102" s="142" t="s">
        <v>394</v>
      </c>
      <c r="AT102" s="142" t="s">
        <v>561</v>
      </c>
      <c r="AU102" s="142" t="s">
        <v>82</v>
      </c>
      <c r="AY102" s="17" t="s">
        <v>181</v>
      </c>
      <c r="BE102" s="143">
        <f t="shared" si="4"/>
        <v>0</v>
      </c>
      <c r="BF102" s="143">
        <f t="shared" si="5"/>
        <v>0</v>
      </c>
      <c r="BG102" s="143">
        <f t="shared" si="6"/>
        <v>0</v>
      </c>
      <c r="BH102" s="143">
        <f t="shared" si="7"/>
        <v>0</v>
      </c>
      <c r="BI102" s="143">
        <f t="shared" si="8"/>
        <v>0</v>
      </c>
      <c r="BJ102" s="17" t="s">
        <v>80</v>
      </c>
      <c r="BK102" s="143">
        <f t="shared" si="9"/>
        <v>0</v>
      </c>
      <c r="BL102" s="17" t="s">
        <v>286</v>
      </c>
      <c r="BM102" s="142" t="s">
        <v>4809</v>
      </c>
    </row>
    <row r="103" spans="2:65" s="1" customFormat="1" ht="16.5" customHeight="1">
      <c r="B103" s="32"/>
      <c r="C103" s="180" t="s">
        <v>188</v>
      </c>
      <c r="D103" s="180" t="s">
        <v>561</v>
      </c>
      <c r="E103" s="181" t="s">
        <v>4810</v>
      </c>
      <c r="F103" s="182" t="s">
        <v>4811</v>
      </c>
      <c r="G103" s="183" t="s">
        <v>305</v>
      </c>
      <c r="H103" s="184">
        <v>7</v>
      </c>
      <c r="I103" s="185"/>
      <c r="J103" s="186">
        <f t="shared" si="0"/>
        <v>0</v>
      </c>
      <c r="K103" s="182" t="s">
        <v>187</v>
      </c>
      <c r="L103" s="187"/>
      <c r="M103" s="188" t="s">
        <v>19</v>
      </c>
      <c r="N103" s="189" t="s">
        <v>43</v>
      </c>
      <c r="P103" s="140">
        <f t="shared" si="1"/>
        <v>0</v>
      </c>
      <c r="Q103" s="140">
        <v>0.00019</v>
      </c>
      <c r="R103" s="140">
        <f t="shared" si="2"/>
        <v>0.00133</v>
      </c>
      <c r="S103" s="140">
        <v>0</v>
      </c>
      <c r="T103" s="141">
        <f t="shared" si="3"/>
        <v>0</v>
      </c>
      <c r="AR103" s="142" t="s">
        <v>394</v>
      </c>
      <c r="AT103" s="142" t="s">
        <v>561</v>
      </c>
      <c r="AU103" s="142" t="s">
        <v>82</v>
      </c>
      <c r="AY103" s="17" t="s">
        <v>181</v>
      </c>
      <c r="BE103" s="143">
        <f t="shared" si="4"/>
        <v>0</v>
      </c>
      <c r="BF103" s="143">
        <f t="shared" si="5"/>
        <v>0</v>
      </c>
      <c r="BG103" s="143">
        <f t="shared" si="6"/>
        <v>0</v>
      </c>
      <c r="BH103" s="143">
        <f t="shared" si="7"/>
        <v>0</v>
      </c>
      <c r="BI103" s="143">
        <f t="shared" si="8"/>
        <v>0</v>
      </c>
      <c r="BJ103" s="17" t="s">
        <v>80</v>
      </c>
      <c r="BK103" s="143">
        <f t="shared" si="9"/>
        <v>0</v>
      </c>
      <c r="BL103" s="17" t="s">
        <v>286</v>
      </c>
      <c r="BM103" s="142" t="s">
        <v>4812</v>
      </c>
    </row>
    <row r="104" spans="2:65" s="1" customFormat="1" ht="16.5" customHeight="1">
      <c r="B104" s="32"/>
      <c r="C104" s="180" t="s">
        <v>211</v>
      </c>
      <c r="D104" s="180" t="s">
        <v>561</v>
      </c>
      <c r="E104" s="181" t="s">
        <v>4813</v>
      </c>
      <c r="F104" s="182" t="s">
        <v>4814</v>
      </c>
      <c r="G104" s="183" t="s">
        <v>305</v>
      </c>
      <c r="H104" s="184">
        <v>10</v>
      </c>
      <c r="I104" s="185"/>
      <c r="J104" s="186">
        <f t="shared" si="0"/>
        <v>0</v>
      </c>
      <c r="K104" s="182" t="s">
        <v>187</v>
      </c>
      <c r="L104" s="187"/>
      <c r="M104" s="188" t="s">
        <v>19</v>
      </c>
      <c r="N104" s="189" t="s">
        <v>43</v>
      </c>
      <c r="P104" s="140">
        <f t="shared" si="1"/>
        <v>0</v>
      </c>
      <c r="Q104" s="140">
        <v>0.00035</v>
      </c>
      <c r="R104" s="140">
        <f t="shared" si="2"/>
        <v>0.0035</v>
      </c>
      <c r="S104" s="140">
        <v>0</v>
      </c>
      <c r="T104" s="141">
        <f t="shared" si="3"/>
        <v>0</v>
      </c>
      <c r="AR104" s="142" t="s">
        <v>394</v>
      </c>
      <c r="AT104" s="142" t="s">
        <v>561</v>
      </c>
      <c r="AU104" s="142" t="s">
        <v>82</v>
      </c>
      <c r="AY104" s="17" t="s">
        <v>181</v>
      </c>
      <c r="BE104" s="143">
        <f t="shared" si="4"/>
        <v>0</v>
      </c>
      <c r="BF104" s="143">
        <f t="shared" si="5"/>
        <v>0</v>
      </c>
      <c r="BG104" s="143">
        <f t="shared" si="6"/>
        <v>0</v>
      </c>
      <c r="BH104" s="143">
        <f t="shared" si="7"/>
        <v>0</v>
      </c>
      <c r="BI104" s="143">
        <f t="shared" si="8"/>
        <v>0</v>
      </c>
      <c r="BJ104" s="17" t="s">
        <v>80</v>
      </c>
      <c r="BK104" s="143">
        <f t="shared" si="9"/>
        <v>0</v>
      </c>
      <c r="BL104" s="17" t="s">
        <v>286</v>
      </c>
      <c r="BM104" s="142" t="s">
        <v>4815</v>
      </c>
    </row>
    <row r="105" spans="2:65" s="1" customFormat="1" ht="16.5" customHeight="1">
      <c r="B105" s="32"/>
      <c r="C105" s="180" t="s">
        <v>218</v>
      </c>
      <c r="D105" s="180" t="s">
        <v>561</v>
      </c>
      <c r="E105" s="181" t="s">
        <v>4816</v>
      </c>
      <c r="F105" s="182" t="s">
        <v>4817</v>
      </c>
      <c r="G105" s="183" t="s">
        <v>305</v>
      </c>
      <c r="H105" s="184">
        <v>7</v>
      </c>
      <c r="I105" s="185"/>
      <c r="J105" s="186">
        <f t="shared" si="0"/>
        <v>0</v>
      </c>
      <c r="K105" s="182" t="s">
        <v>187</v>
      </c>
      <c r="L105" s="187"/>
      <c r="M105" s="188" t="s">
        <v>19</v>
      </c>
      <c r="N105" s="189" t="s">
        <v>43</v>
      </c>
      <c r="P105" s="140">
        <f t="shared" si="1"/>
        <v>0</v>
      </c>
      <c r="Q105" s="140">
        <v>0.00043</v>
      </c>
      <c r="R105" s="140">
        <f t="shared" si="2"/>
        <v>0.00301</v>
      </c>
      <c r="S105" s="140">
        <v>0</v>
      </c>
      <c r="T105" s="141">
        <f t="shared" si="3"/>
        <v>0</v>
      </c>
      <c r="AR105" s="142" t="s">
        <v>394</v>
      </c>
      <c r="AT105" s="142" t="s">
        <v>561</v>
      </c>
      <c r="AU105" s="142" t="s">
        <v>82</v>
      </c>
      <c r="AY105" s="17" t="s">
        <v>181</v>
      </c>
      <c r="BE105" s="143">
        <f t="shared" si="4"/>
        <v>0</v>
      </c>
      <c r="BF105" s="143">
        <f t="shared" si="5"/>
        <v>0</v>
      </c>
      <c r="BG105" s="143">
        <f t="shared" si="6"/>
        <v>0</v>
      </c>
      <c r="BH105" s="143">
        <f t="shared" si="7"/>
        <v>0</v>
      </c>
      <c r="BI105" s="143">
        <f t="shared" si="8"/>
        <v>0</v>
      </c>
      <c r="BJ105" s="17" t="s">
        <v>80</v>
      </c>
      <c r="BK105" s="143">
        <f t="shared" si="9"/>
        <v>0</v>
      </c>
      <c r="BL105" s="17" t="s">
        <v>286</v>
      </c>
      <c r="BM105" s="142" t="s">
        <v>4818</v>
      </c>
    </row>
    <row r="106" spans="2:65" s="1" customFormat="1" ht="16.5" customHeight="1">
      <c r="B106" s="32"/>
      <c r="C106" s="131" t="s">
        <v>222</v>
      </c>
      <c r="D106" s="131" t="s">
        <v>183</v>
      </c>
      <c r="E106" s="132" t="s">
        <v>4819</v>
      </c>
      <c r="F106" s="133" t="s">
        <v>4820</v>
      </c>
      <c r="G106" s="134" t="s">
        <v>305</v>
      </c>
      <c r="H106" s="135">
        <v>178</v>
      </c>
      <c r="I106" s="136"/>
      <c r="J106" s="137">
        <f t="shared" si="0"/>
        <v>0</v>
      </c>
      <c r="K106" s="133" t="s">
        <v>19</v>
      </c>
      <c r="L106" s="32"/>
      <c r="M106" s="138" t="s">
        <v>19</v>
      </c>
      <c r="N106" s="139" t="s">
        <v>43</v>
      </c>
      <c r="P106" s="140">
        <f t="shared" si="1"/>
        <v>0</v>
      </c>
      <c r="Q106" s="140">
        <v>0</v>
      </c>
      <c r="R106" s="140">
        <f t="shared" si="2"/>
        <v>0</v>
      </c>
      <c r="S106" s="140">
        <v>0</v>
      </c>
      <c r="T106" s="141">
        <f t="shared" si="3"/>
        <v>0</v>
      </c>
      <c r="AR106" s="142" t="s">
        <v>286</v>
      </c>
      <c r="AT106" s="142" t="s">
        <v>183</v>
      </c>
      <c r="AU106" s="142" t="s">
        <v>82</v>
      </c>
      <c r="AY106" s="17" t="s">
        <v>181</v>
      </c>
      <c r="BE106" s="143">
        <f t="shared" si="4"/>
        <v>0</v>
      </c>
      <c r="BF106" s="143">
        <f t="shared" si="5"/>
        <v>0</v>
      </c>
      <c r="BG106" s="143">
        <f t="shared" si="6"/>
        <v>0</v>
      </c>
      <c r="BH106" s="143">
        <f t="shared" si="7"/>
        <v>0</v>
      </c>
      <c r="BI106" s="143">
        <f t="shared" si="8"/>
        <v>0</v>
      </c>
      <c r="BJ106" s="17" t="s">
        <v>80</v>
      </c>
      <c r="BK106" s="143">
        <f t="shared" si="9"/>
        <v>0</v>
      </c>
      <c r="BL106" s="17" t="s">
        <v>286</v>
      </c>
      <c r="BM106" s="142" t="s">
        <v>4821</v>
      </c>
    </row>
    <row r="107" spans="2:65" s="1" customFormat="1" ht="21.75" customHeight="1">
      <c r="B107" s="32"/>
      <c r="C107" s="180" t="s">
        <v>229</v>
      </c>
      <c r="D107" s="180" t="s">
        <v>561</v>
      </c>
      <c r="E107" s="181" t="s">
        <v>4822</v>
      </c>
      <c r="F107" s="182" t="s">
        <v>4823</v>
      </c>
      <c r="G107" s="183" t="s">
        <v>199</v>
      </c>
      <c r="H107" s="184">
        <v>2</v>
      </c>
      <c r="I107" s="185"/>
      <c r="J107" s="186">
        <f t="shared" si="0"/>
        <v>0</v>
      </c>
      <c r="K107" s="182" t="s">
        <v>187</v>
      </c>
      <c r="L107" s="187"/>
      <c r="M107" s="188" t="s">
        <v>19</v>
      </c>
      <c r="N107" s="189" t="s">
        <v>43</v>
      </c>
      <c r="P107" s="140">
        <f t="shared" si="1"/>
        <v>0</v>
      </c>
      <c r="Q107" s="140">
        <v>0.0001</v>
      </c>
      <c r="R107" s="140">
        <f t="shared" si="2"/>
        <v>0.0002</v>
      </c>
      <c r="S107" s="140">
        <v>0</v>
      </c>
      <c r="T107" s="141">
        <f t="shared" si="3"/>
        <v>0</v>
      </c>
      <c r="AR107" s="142" t="s">
        <v>394</v>
      </c>
      <c r="AT107" s="142" t="s">
        <v>561</v>
      </c>
      <c r="AU107" s="142" t="s">
        <v>82</v>
      </c>
      <c r="AY107" s="17" t="s">
        <v>181</v>
      </c>
      <c r="BE107" s="143">
        <f t="shared" si="4"/>
        <v>0</v>
      </c>
      <c r="BF107" s="143">
        <f t="shared" si="5"/>
        <v>0</v>
      </c>
      <c r="BG107" s="143">
        <f t="shared" si="6"/>
        <v>0</v>
      </c>
      <c r="BH107" s="143">
        <f t="shared" si="7"/>
        <v>0</v>
      </c>
      <c r="BI107" s="143">
        <f t="shared" si="8"/>
        <v>0</v>
      </c>
      <c r="BJ107" s="17" t="s">
        <v>80</v>
      </c>
      <c r="BK107" s="143">
        <f t="shared" si="9"/>
        <v>0</v>
      </c>
      <c r="BL107" s="17" t="s">
        <v>286</v>
      </c>
      <c r="BM107" s="142" t="s">
        <v>4824</v>
      </c>
    </row>
    <row r="108" spans="2:65" s="1" customFormat="1" ht="16.5" customHeight="1">
      <c r="B108" s="32"/>
      <c r="C108" s="180" t="s">
        <v>236</v>
      </c>
      <c r="D108" s="180" t="s">
        <v>561</v>
      </c>
      <c r="E108" s="181" t="s">
        <v>4825</v>
      </c>
      <c r="F108" s="182" t="s">
        <v>4826</v>
      </c>
      <c r="G108" s="183" t="s">
        <v>199</v>
      </c>
      <c r="H108" s="184">
        <v>2</v>
      </c>
      <c r="I108" s="185"/>
      <c r="J108" s="186">
        <f t="shared" si="0"/>
        <v>0</v>
      </c>
      <c r="K108" s="182" t="s">
        <v>187</v>
      </c>
      <c r="L108" s="187"/>
      <c r="M108" s="188" t="s">
        <v>19</v>
      </c>
      <c r="N108" s="189" t="s">
        <v>43</v>
      </c>
      <c r="P108" s="140">
        <f t="shared" si="1"/>
        <v>0</v>
      </c>
      <c r="Q108" s="140">
        <v>0.0001</v>
      </c>
      <c r="R108" s="140">
        <f t="shared" si="2"/>
        <v>0.0002</v>
      </c>
      <c r="S108" s="140">
        <v>0</v>
      </c>
      <c r="T108" s="141">
        <f t="shared" si="3"/>
        <v>0</v>
      </c>
      <c r="AR108" s="142" t="s">
        <v>394</v>
      </c>
      <c r="AT108" s="142" t="s">
        <v>561</v>
      </c>
      <c r="AU108" s="142" t="s">
        <v>82</v>
      </c>
      <c r="AY108" s="17" t="s">
        <v>181</v>
      </c>
      <c r="BE108" s="143">
        <f t="shared" si="4"/>
        <v>0</v>
      </c>
      <c r="BF108" s="143">
        <f t="shared" si="5"/>
        <v>0</v>
      </c>
      <c r="BG108" s="143">
        <f t="shared" si="6"/>
        <v>0</v>
      </c>
      <c r="BH108" s="143">
        <f t="shared" si="7"/>
        <v>0</v>
      </c>
      <c r="BI108" s="143">
        <f t="shared" si="8"/>
        <v>0</v>
      </c>
      <c r="BJ108" s="17" t="s">
        <v>80</v>
      </c>
      <c r="BK108" s="143">
        <f t="shared" si="9"/>
        <v>0</v>
      </c>
      <c r="BL108" s="17" t="s">
        <v>286</v>
      </c>
      <c r="BM108" s="142" t="s">
        <v>4827</v>
      </c>
    </row>
    <row r="109" spans="2:65" s="1" customFormat="1" ht="16.5" customHeight="1">
      <c r="B109" s="32"/>
      <c r="C109" s="180" t="s">
        <v>243</v>
      </c>
      <c r="D109" s="180" t="s">
        <v>561</v>
      </c>
      <c r="E109" s="181" t="s">
        <v>4828</v>
      </c>
      <c r="F109" s="182" t="s">
        <v>4829</v>
      </c>
      <c r="G109" s="183" t="s">
        <v>199</v>
      </c>
      <c r="H109" s="184">
        <v>2</v>
      </c>
      <c r="I109" s="185"/>
      <c r="J109" s="186">
        <f t="shared" si="0"/>
        <v>0</v>
      </c>
      <c r="K109" s="182" t="s">
        <v>187</v>
      </c>
      <c r="L109" s="187"/>
      <c r="M109" s="188" t="s">
        <v>19</v>
      </c>
      <c r="N109" s="189" t="s">
        <v>43</v>
      </c>
      <c r="P109" s="140">
        <f t="shared" si="1"/>
        <v>0</v>
      </c>
      <c r="Q109" s="140">
        <v>0.0001</v>
      </c>
      <c r="R109" s="140">
        <f t="shared" si="2"/>
        <v>0.0002</v>
      </c>
      <c r="S109" s="140">
        <v>0</v>
      </c>
      <c r="T109" s="141">
        <f t="shared" si="3"/>
        <v>0</v>
      </c>
      <c r="AR109" s="142" t="s">
        <v>394</v>
      </c>
      <c r="AT109" s="142" t="s">
        <v>561</v>
      </c>
      <c r="AU109" s="142" t="s">
        <v>82</v>
      </c>
      <c r="AY109" s="17" t="s">
        <v>181</v>
      </c>
      <c r="BE109" s="143">
        <f t="shared" si="4"/>
        <v>0</v>
      </c>
      <c r="BF109" s="143">
        <f t="shared" si="5"/>
        <v>0</v>
      </c>
      <c r="BG109" s="143">
        <f t="shared" si="6"/>
        <v>0</v>
      </c>
      <c r="BH109" s="143">
        <f t="shared" si="7"/>
        <v>0</v>
      </c>
      <c r="BI109" s="143">
        <f t="shared" si="8"/>
        <v>0</v>
      </c>
      <c r="BJ109" s="17" t="s">
        <v>80</v>
      </c>
      <c r="BK109" s="143">
        <f t="shared" si="9"/>
        <v>0</v>
      </c>
      <c r="BL109" s="17" t="s">
        <v>286</v>
      </c>
      <c r="BM109" s="142" t="s">
        <v>4830</v>
      </c>
    </row>
    <row r="110" spans="2:65" s="1" customFormat="1" ht="16.5" customHeight="1">
      <c r="B110" s="32"/>
      <c r="C110" s="180" t="s">
        <v>249</v>
      </c>
      <c r="D110" s="180" t="s">
        <v>561</v>
      </c>
      <c r="E110" s="181" t="s">
        <v>4831</v>
      </c>
      <c r="F110" s="182" t="s">
        <v>4832</v>
      </c>
      <c r="G110" s="183" t="s">
        <v>199</v>
      </c>
      <c r="H110" s="184">
        <v>3</v>
      </c>
      <c r="I110" s="185"/>
      <c r="J110" s="186">
        <f t="shared" si="0"/>
        <v>0</v>
      </c>
      <c r="K110" s="182" t="s">
        <v>187</v>
      </c>
      <c r="L110" s="187"/>
      <c r="M110" s="188" t="s">
        <v>19</v>
      </c>
      <c r="N110" s="189" t="s">
        <v>43</v>
      </c>
      <c r="P110" s="140">
        <f t="shared" si="1"/>
        <v>0</v>
      </c>
      <c r="Q110" s="140">
        <v>0.00035</v>
      </c>
      <c r="R110" s="140">
        <f t="shared" si="2"/>
        <v>0.00105</v>
      </c>
      <c r="S110" s="140">
        <v>0</v>
      </c>
      <c r="T110" s="141">
        <f t="shared" si="3"/>
        <v>0</v>
      </c>
      <c r="AR110" s="142" t="s">
        <v>394</v>
      </c>
      <c r="AT110" s="142" t="s">
        <v>561</v>
      </c>
      <c r="AU110" s="142" t="s">
        <v>82</v>
      </c>
      <c r="AY110" s="17" t="s">
        <v>181</v>
      </c>
      <c r="BE110" s="143">
        <f t="shared" si="4"/>
        <v>0</v>
      </c>
      <c r="BF110" s="143">
        <f t="shared" si="5"/>
        <v>0</v>
      </c>
      <c r="BG110" s="143">
        <f t="shared" si="6"/>
        <v>0</v>
      </c>
      <c r="BH110" s="143">
        <f t="shared" si="7"/>
        <v>0</v>
      </c>
      <c r="BI110" s="143">
        <f t="shared" si="8"/>
        <v>0</v>
      </c>
      <c r="BJ110" s="17" t="s">
        <v>80</v>
      </c>
      <c r="BK110" s="143">
        <f t="shared" si="9"/>
        <v>0</v>
      </c>
      <c r="BL110" s="17" t="s">
        <v>286</v>
      </c>
      <c r="BM110" s="142" t="s">
        <v>4833</v>
      </c>
    </row>
    <row r="111" spans="2:65" s="1" customFormat="1" ht="16.5" customHeight="1">
      <c r="B111" s="32"/>
      <c r="C111" s="180" t="s">
        <v>256</v>
      </c>
      <c r="D111" s="180" t="s">
        <v>561</v>
      </c>
      <c r="E111" s="181" t="s">
        <v>4834</v>
      </c>
      <c r="F111" s="182" t="s">
        <v>4835</v>
      </c>
      <c r="G111" s="183" t="s">
        <v>199</v>
      </c>
      <c r="H111" s="184">
        <v>2</v>
      </c>
      <c r="I111" s="185"/>
      <c r="J111" s="186">
        <f t="shared" si="0"/>
        <v>0</v>
      </c>
      <c r="K111" s="182" t="s">
        <v>187</v>
      </c>
      <c r="L111" s="187"/>
      <c r="M111" s="188" t="s">
        <v>19</v>
      </c>
      <c r="N111" s="189" t="s">
        <v>43</v>
      </c>
      <c r="P111" s="140">
        <f t="shared" si="1"/>
        <v>0</v>
      </c>
      <c r="Q111" s="140">
        <v>0.00048</v>
      </c>
      <c r="R111" s="140">
        <f t="shared" si="2"/>
        <v>0.00096</v>
      </c>
      <c r="S111" s="140">
        <v>0</v>
      </c>
      <c r="T111" s="141">
        <f t="shared" si="3"/>
        <v>0</v>
      </c>
      <c r="AR111" s="142" t="s">
        <v>394</v>
      </c>
      <c r="AT111" s="142" t="s">
        <v>561</v>
      </c>
      <c r="AU111" s="142" t="s">
        <v>82</v>
      </c>
      <c r="AY111" s="17" t="s">
        <v>181</v>
      </c>
      <c r="BE111" s="143">
        <f t="shared" si="4"/>
        <v>0</v>
      </c>
      <c r="BF111" s="143">
        <f t="shared" si="5"/>
        <v>0</v>
      </c>
      <c r="BG111" s="143">
        <f t="shared" si="6"/>
        <v>0</v>
      </c>
      <c r="BH111" s="143">
        <f t="shared" si="7"/>
        <v>0</v>
      </c>
      <c r="BI111" s="143">
        <f t="shared" si="8"/>
        <v>0</v>
      </c>
      <c r="BJ111" s="17" t="s">
        <v>80</v>
      </c>
      <c r="BK111" s="143">
        <f t="shared" si="9"/>
        <v>0</v>
      </c>
      <c r="BL111" s="17" t="s">
        <v>286</v>
      </c>
      <c r="BM111" s="142" t="s">
        <v>4836</v>
      </c>
    </row>
    <row r="112" spans="2:65" s="1" customFormat="1" ht="16.5" customHeight="1">
      <c r="B112" s="32"/>
      <c r="C112" s="131" t="s">
        <v>267</v>
      </c>
      <c r="D112" s="131" t="s">
        <v>183</v>
      </c>
      <c r="E112" s="132" t="s">
        <v>4837</v>
      </c>
      <c r="F112" s="133" t="s">
        <v>4838</v>
      </c>
      <c r="G112" s="134" t="s">
        <v>199</v>
      </c>
      <c r="H112" s="135">
        <v>11</v>
      </c>
      <c r="I112" s="136"/>
      <c r="J112" s="137">
        <f t="shared" si="0"/>
        <v>0</v>
      </c>
      <c r="K112" s="133" t="s">
        <v>19</v>
      </c>
      <c r="L112" s="32"/>
      <c r="M112" s="138" t="s">
        <v>19</v>
      </c>
      <c r="N112" s="139" t="s">
        <v>43</v>
      </c>
      <c r="P112" s="140">
        <f t="shared" si="1"/>
        <v>0</v>
      </c>
      <c r="Q112" s="140">
        <v>0</v>
      </c>
      <c r="R112" s="140">
        <f t="shared" si="2"/>
        <v>0</v>
      </c>
      <c r="S112" s="140">
        <v>0</v>
      </c>
      <c r="T112" s="141">
        <f t="shared" si="3"/>
        <v>0</v>
      </c>
      <c r="AR112" s="142" t="s">
        <v>286</v>
      </c>
      <c r="AT112" s="142" t="s">
        <v>183</v>
      </c>
      <c r="AU112" s="142" t="s">
        <v>82</v>
      </c>
      <c r="AY112" s="17" t="s">
        <v>181</v>
      </c>
      <c r="BE112" s="143">
        <f t="shared" si="4"/>
        <v>0</v>
      </c>
      <c r="BF112" s="143">
        <f t="shared" si="5"/>
        <v>0</v>
      </c>
      <c r="BG112" s="143">
        <f t="shared" si="6"/>
        <v>0</v>
      </c>
      <c r="BH112" s="143">
        <f t="shared" si="7"/>
        <v>0</v>
      </c>
      <c r="BI112" s="143">
        <f t="shared" si="8"/>
        <v>0</v>
      </c>
      <c r="BJ112" s="17" t="s">
        <v>80</v>
      </c>
      <c r="BK112" s="143">
        <f t="shared" si="9"/>
        <v>0</v>
      </c>
      <c r="BL112" s="17" t="s">
        <v>286</v>
      </c>
      <c r="BM112" s="142" t="s">
        <v>4839</v>
      </c>
    </row>
    <row r="113" spans="2:65" s="1" customFormat="1" ht="16.5" customHeight="1">
      <c r="B113" s="32"/>
      <c r="C113" s="180" t="s">
        <v>273</v>
      </c>
      <c r="D113" s="180" t="s">
        <v>561</v>
      </c>
      <c r="E113" s="181" t="s">
        <v>4840</v>
      </c>
      <c r="F113" s="182" t="s">
        <v>4841</v>
      </c>
      <c r="G113" s="183" t="s">
        <v>199</v>
      </c>
      <c r="H113" s="184">
        <v>4</v>
      </c>
      <c r="I113" s="185"/>
      <c r="J113" s="186">
        <f t="shared" si="0"/>
        <v>0</v>
      </c>
      <c r="K113" s="182" t="s">
        <v>187</v>
      </c>
      <c r="L113" s="187"/>
      <c r="M113" s="188" t="s">
        <v>19</v>
      </c>
      <c r="N113" s="189" t="s">
        <v>43</v>
      </c>
      <c r="P113" s="140">
        <f t="shared" si="1"/>
        <v>0</v>
      </c>
      <c r="Q113" s="140">
        <v>0.0001</v>
      </c>
      <c r="R113" s="140">
        <f t="shared" si="2"/>
        <v>0.0004</v>
      </c>
      <c r="S113" s="140">
        <v>0</v>
      </c>
      <c r="T113" s="141">
        <f t="shared" si="3"/>
        <v>0</v>
      </c>
      <c r="AR113" s="142" t="s">
        <v>394</v>
      </c>
      <c r="AT113" s="142" t="s">
        <v>561</v>
      </c>
      <c r="AU113" s="142" t="s">
        <v>82</v>
      </c>
      <c r="AY113" s="17" t="s">
        <v>181</v>
      </c>
      <c r="BE113" s="143">
        <f t="shared" si="4"/>
        <v>0</v>
      </c>
      <c r="BF113" s="143">
        <f t="shared" si="5"/>
        <v>0</v>
      </c>
      <c r="BG113" s="143">
        <f t="shared" si="6"/>
        <v>0</v>
      </c>
      <c r="BH113" s="143">
        <f t="shared" si="7"/>
        <v>0</v>
      </c>
      <c r="BI113" s="143">
        <f t="shared" si="8"/>
        <v>0</v>
      </c>
      <c r="BJ113" s="17" t="s">
        <v>80</v>
      </c>
      <c r="BK113" s="143">
        <f t="shared" si="9"/>
        <v>0</v>
      </c>
      <c r="BL113" s="17" t="s">
        <v>286</v>
      </c>
      <c r="BM113" s="142" t="s">
        <v>4842</v>
      </c>
    </row>
    <row r="114" spans="2:65" s="1" customFormat="1" ht="16.5" customHeight="1">
      <c r="B114" s="32"/>
      <c r="C114" s="180" t="s">
        <v>8</v>
      </c>
      <c r="D114" s="180" t="s">
        <v>561</v>
      </c>
      <c r="E114" s="181" t="s">
        <v>4843</v>
      </c>
      <c r="F114" s="182" t="s">
        <v>4844</v>
      </c>
      <c r="G114" s="183" t="s">
        <v>199</v>
      </c>
      <c r="H114" s="184">
        <v>6</v>
      </c>
      <c r="I114" s="185"/>
      <c r="J114" s="186">
        <f t="shared" si="0"/>
        <v>0</v>
      </c>
      <c r="K114" s="182" t="s">
        <v>187</v>
      </c>
      <c r="L114" s="187"/>
      <c r="M114" s="188" t="s">
        <v>19</v>
      </c>
      <c r="N114" s="189" t="s">
        <v>43</v>
      </c>
      <c r="P114" s="140">
        <f t="shared" si="1"/>
        <v>0</v>
      </c>
      <c r="Q114" s="140">
        <v>0.00016</v>
      </c>
      <c r="R114" s="140">
        <f t="shared" si="2"/>
        <v>0.0009600000000000001</v>
      </c>
      <c r="S114" s="140">
        <v>0</v>
      </c>
      <c r="T114" s="141">
        <f t="shared" si="3"/>
        <v>0</v>
      </c>
      <c r="AR114" s="142" t="s">
        <v>394</v>
      </c>
      <c r="AT114" s="142" t="s">
        <v>561</v>
      </c>
      <c r="AU114" s="142" t="s">
        <v>82</v>
      </c>
      <c r="AY114" s="17" t="s">
        <v>181</v>
      </c>
      <c r="BE114" s="143">
        <f t="shared" si="4"/>
        <v>0</v>
      </c>
      <c r="BF114" s="143">
        <f t="shared" si="5"/>
        <v>0</v>
      </c>
      <c r="BG114" s="143">
        <f t="shared" si="6"/>
        <v>0</v>
      </c>
      <c r="BH114" s="143">
        <f t="shared" si="7"/>
        <v>0</v>
      </c>
      <c r="BI114" s="143">
        <f t="shared" si="8"/>
        <v>0</v>
      </c>
      <c r="BJ114" s="17" t="s">
        <v>80</v>
      </c>
      <c r="BK114" s="143">
        <f t="shared" si="9"/>
        <v>0</v>
      </c>
      <c r="BL114" s="17" t="s">
        <v>286</v>
      </c>
      <c r="BM114" s="142" t="s">
        <v>4845</v>
      </c>
    </row>
    <row r="115" spans="2:65" s="1" customFormat="1" ht="16.5" customHeight="1">
      <c r="B115" s="32"/>
      <c r="C115" s="180" t="s">
        <v>286</v>
      </c>
      <c r="D115" s="180" t="s">
        <v>561</v>
      </c>
      <c r="E115" s="181" t="s">
        <v>4846</v>
      </c>
      <c r="F115" s="182" t="s">
        <v>4847</v>
      </c>
      <c r="G115" s="183" t="s">
        <v>199</v>
      </c>
      <c r="H115" s="184">
        <v>4</v>
      </c>
      <c r="I115" s="185"/>
      <c r="J115" s="186">
        <f t="shared" si="0"/>
        <v>0</v>
      </c>
      <c r="K115" s="182" t="s">
        <v>187</v>
      </c>
      <c r="L115" s="187"/>
      <c r="M115" s="188" t="s">
        <v>19</v>
      </c>
      <c r="N115" s="189" t="s">
        <v>43</v>
      </c>
      <c r="P115" s="140">
        <f t="shared" si="1"/>
        <v>0</v>
      </c>
      <c r="Q115" s="140">
        <v>0.00027</v>
      </c>
      <c r="R115" s="140">
        <f t="shared" si="2"/>
        <v>0.00108</v>
      </c>
      <c r="S115" s="140">
        <v>0</v>
      </c>
      <c r="T115" s="141">
        <f t="shared" si="3"/>
        <v>0</v>
      </c>
      <c r="AR115" s="142" t="s">
        <v>394</v>
      </c>
      <c r="AT115" s="142" t="s">
        <v>561</v>
      </c>
      <c r="AU115" s="142" t="s">
        <v>82</v>
      </c>
      <c r="AY115" s="17" t="s">
        <v>181</v>
      </c>
      <c r="BE115" s="143">
        <f t="shared" si="4"/>
        <v>0</v>
      </c>
      <c r="BF115" s="143">
        <f t="shared" si="5"/>
        <v>0</v>
      </c>
      <c r="BG115" s="143">
        <f t="shared" si="6"/>
        <v>0</v>
      </c>
      <c r="BH115" s="143">
        <f t="shared" si="7"/>
        <v>0</v>
      </c>
      <c r="BI115" s="143">
        <f t="shared" si="8"/>
        <v>0</v>
      </c>
      <c r="BJ115" s="17" t="s">
        <v>80</v>
      </c>
      <c r="BK115" s="143">
        <f t="shared" si="9"/>
        <v>0</v>
      </c>
      <c r="BL115" s="17" t="s">
        <v>286</v>
      </c>
      <c r="BM115" s="142" t="s">
        <v>4848</v>
      </c>
    </row>
    <row r="116" spans="2:65" s="1" customFormat="1" ht="16.5" customHeight="1">
      <c r="B116" s="32"/>
      <c r="C116" s="131" t="s">
        <v>291</v>
      </c>
      <c r="D116" s="131" t="s">
        <v>183</v>
      </c>
      <c r="E116" s="132" t="s">
        <v>4849</v>
      </c>
      <c r="F116" s="133" t="s">
        <v>4850</v>
      </c>
      <c r="G116" s="134" t="s">
        <v>199</v>
      </c>
      <c r="H116" s="135">
        <v>14</v>
      </c>
      <c r="I116" s="136"/>
      <c r="J116" s="137">
        <f t="shared" si="0"/>
        <v>0</v>
      </c>
      <c r="K116" s="133" t="s">
        <v>19</v>
      </c>
      <c r="L116" s="32"/>
      <c r="M116" s="138" t="s">
        <v>19</v>
      </c>
      <c r="N116" s="139" t="s">
        <v>43</v>
      </c>
      <c r="P116" s="140">
        <f t="shared" si="1"/>
        <v>0</v>
      </c>
      <c r="Q116" s="140">
        <v>0</v>
      </c>
      <c r="R116" s="140">
        <f t="shared" si="2"/>
        <v>0</v>
      </c>
      <c r="S116" s="140">
        <v>0</v>
      </c>
      <c r="T116" s="141">
        <f t="shared" si="3"/>
        <v>0</v>
      </c>
      <c r="AR116" s="142" t="s">
        <v>286</v>
      </c>
      <c r="AT116" s="142" t="s">
        <v>183</v>
      </c>
      <c r="AU116" s="142" t="s">
        <v>82</v>
      </c>
      <c r="AY116" s="17" t="s">
        <v>181</v>
      </c>
      <c r="BE116" s="143">
        <f t="shared" si="4"/>
        <v>0</v>
      </c>
      <c r="BF116" s="143">
        <f t="shared" si="5"/>
        <v>0</v>
      </c>
      <c r="BG116" s="143">
        <f t="shared" si="6"/>
        <v>0</v>
      </c>
      <c r="BH116" s="143">
        <f t="shared" si="7"/>
        <v>0</v>
      </c>
      <c r="BI116" s="143">
        <f t="shared" si="8"/>
        <v>0</v>
      </c>
      <c r="BJ116" s="17" t="s">
        <v>80</v>
      </c>
      <c r="BK116" s="143">
        <f t="shared" si="9"/>
        <v>0</v>
      </c>
      <c r="BL116" s="17" t="s">
        <v>286</v>
      </c>
      <c r="BM116" s="142" t="s">
        <v>4851</v>
      </c>
    </row>
    <row r="117" spans="2:65" s="1" customFormat="1" ht="16.5" customHeight="1">
      <c r="B117" s="32"/>
      <c r="C117" s="180" t="s">
        <v>296</v>
      </c>
      <c r="D117" s="180" t="s">
        <v>561</v>
      </c>
      <c r="E117" s="181" t="s">
        <v>4852</v>
      </c>
      <c r="F117" s="182" t="s">
        <v>4853</v>
      </c>
      <c r="G117" s="183" t="s">
        <v>305</v>
      </c>
      <c r="H117" s="184">
        <v>18</v>
      </c>
      <c r="I117" s="185"/>
      <c r="J117" s="186">
        <f t="shared" si="0"/>
        <v>0</v>
      </c>
      <c r="K117" s="182" t="s">
        <v>19</v>
      </c>
      <c r="L117" s="187"/>
      <c r="M117" s="188" t="s">
        <v>19</v>
      </c>
      <c r="N117" s="189" t="s">
        <v>43</v>
      </c>
      <c r="P117" s="140">
        <f t="shared" si="1"/>
        <v>0</v>
      </c>
      <c r="Q117" s="140">
        <v>0.0055</v>
      </c>
      <c r="R117" s="140">
        <f t="shared" si="2"/>
        <v>0.09899999999999999</v>
      </c>
      <c r="S117" s="140">
        <v>0</v>
      </c>
      <c r="T117" s="141">
        <f t="shared" si="3"/>
        <v>0</v>
      </c>
      <c r="AR117" s="142" t="s">
        <v>394</v>
      </c>
      <c r="AT117" s="142" t="s">
        <v>561</v>
      </c>
      <c r="AU117" s="142" t="s">
        <v>82</v>
      </c>
      <c r="AY117" s="17" t="s">
        <v>181</v>
      </c>
      <c r="BE117" s="143">
        <f t="shared" si="4"/>
        <v>0</v>
      </c>
      <c r="BF117" s="143">
        <f t="shared" si="5"/>
        <v>0</v>
      </c>
      <c r="BG117" s="143">
        <f t="shared" si="6"/>
        <v>0</v>
      </c>
      <c r="BH117" s="143">
        <f t="shared" si="7"/>
        <v>0</v>
      </c>
      <c r="BI117" s="143">
        <f t="shared" si="8"/>
        <v>0</v>
      </c>
      <c r="BJ117" s="17" t="s">
        <v>80</v>
      </c>
      <c r="BK117" s="143">
        <f t="shared" si="9"/>
        <v>0</v>
      </c>
      <c r="BL117" s="17" t="s">
        <v>286</v>
      </c>
      <c r="BM117" s="142" t="s">
        <v>4854</v>
      </c>
    </row>
    <row r="118" spans="2:65" s="1" customFormat="1" ht="16.5" customHeight="1">
      <c r="B118" s="32"/>
      <c r="C118" s="131" t="s">
        <v>302</v>
      </c>
      <c r="D118" s="131" t="s">
        <v>183</v>
      </c>
      <c r="E118" s="132" t="s">
        <v>4855</v>
      </c>
      <c r="F118" s="133" t="s">
        <v>4856</v>
      </c>
      <c r="G118" s="134" t="s">
        <v>305</v>
      </c>
      <c r="H118" s="135">
        <v>18</v>
      </c>
      <c r="I118" s="136"/>
      <c r="J118" s="137">
        <f t="shared" si="0"/>
        <v>0</v>
      </c>
      <c r="K118" s="133" t="s">
        <v>19</v>
      </c>
      <c r="L118" s="32"/>
      <c r="M118" s="138" t="s">
        <v>19</v>
      </c>
      <c r="N118" s="139" t="s">
        <v>43</v>
      </c>
      <c r="P118" s="140">
        <f t="shared" si="1"/>
        <v>0</v>
      </c>
      <c r="Q118" s="140">
        <v>0</v>
      </c>
      <c r="R118" s="140">
        <f t="shared" si="2"/>
        <v>0</v>
      </c>
      <c r="S118" s="140">
        <v>0</v>
      </c>
      <c r="T118" s="141">
        <f t="shared" si="3"/>
        <v>0</v>
      </c>
      <c r="AR118" s="142" t="s">
        <v>286</v>
      </c>
      <c r="AT118" s="142" t="s">
        <v>183</v>
      </c>
      <c r="AU118" s="142" t="s">
        <v>82</v>
      </c>
      <c r="AY118" s="17" t="s">
        <v>181</v>
      </c>
      <c r="BE118" s="143">
        <f t="shared" si="4"/>
        <v>0</v>
      </c>
      <c r="BF118" s="143">
        <f t="shared" si="5"/>
        <v>0</v>
      </c>
      <c r="BG118" s="143">
        <f t="shared" si="6"/>
        <v>0</v>
      </c>
      <c r="BH118" s="143">
        <f t="shared" si="7"/>
        <v>0</v>
      </c>
      <c r="BI118" s="143">
        <f t="shared" si="8"/>
        <v>0</v>
      </c>
      <c r="BJ118" s="17" t="s">
        <v>80</v>
      </c>
      <c r="BK118" s="143">
        <f t="shared" si="9"/>
        <v>0</v>
      </c>
      <c r="BL118" s="17" t="s">
        <v>286</v>
      </c>
      <c r="BM118" s="142" t="s">
        <v>4857</v>
      </c>
    </row>
    <row r="119" spans="2:65" s="1" customFormat="1" ht="16.5" customHeight="1">
      <c r="B119" s="32"/>
      <c r="C119" s="180" t="s">
        <v>311</v>
      </c>
      <c r="D119" s="180" t="s">
        <v>561</v>
      </c>
      <c r="E119" s="181" t="s">
        <v>4858</v>
      </c>
      <c r="F119" s="182" t="s">
        <v>4859</v>
      </c>
      <c r="G119" s="183" t="s">
        <v>199</v>
      </c>
      <c r="H119" s="184">
        <v>9</v>
      </c>
      <c r="I119" s="185"/>
      <c r="J119" s="186">
        <f t="shared" si="0"/>
        <v>0</v>
      </c>
      <c r="K119" s="182" t="s">
        <v>19</v>
      </c>
      <c r="L119" s="187"/>
      <c r="M119" s="188" t="s">
        <v>19</v>
      </c>
      <c r="N119" s="189" t="s">
        <v>43</v>
      </c>
      <c r="P119" s="140">
        <f t="shared" si="1"/>
        <v>0</v>
      </c>
      <c r="Q119" s="140">
        <v>0</v>
      </c>
      <c r="R119" s="140">
        <f t="shared" si="2"/>
        <v>0</v>
      </c>
      <c r="S119" s="140">
        <v>0</v>
      </c>
      <c r="T119" s="141">
        <f t="shared" si="3"/>
        <v>0</v>
      </c>
      <c r="AR119" s="142" t="s">
        <v>394</v>
      </c>
      <c r="AT119" s="142" t="s">
        <v>561</v>
      </c>
      <c r="AU119" s="142" t="s">
        <v>82</v>
      </c>
      <c r="AY119" s="17" t="s">
        <v>181</v>
      </c>
      <c r="BE119" s="143">
        <f t="shared" si="4"/>
        <v>0</v>
      </c>
      <c r="BF119" s="143">
        <f t="shared" si="5"/>
        <v>0</v>
      </c>
      <c r="BG119" s="143">
        <f t="shared" si="6"/>
        <v>0</v>
      </c>
      <c r="BH119" s="143">
        <f t="shared" si="7"/>
        <v>0</v>
      </c>
      <c r="BI119" s="143">
        <f t="shared" si="8"/>
        <v>0</v>
      </c>
      <c r="BJ119" s="17" t="s">
        <v>80</v>
      </c>
      <c r="BK119" s="143">
        <f t="shared" si="9"/>
        <v>0</v>
      </c>
      <c r="BL119" s="17" t="s">
        <v>286</v>
      </c>
      <c r="BM119" s="142" t="s">
        <v>4860</v>
      </c>
    </row>
    <row r="120" spans="2:65" s="1" customFormat="1" ht="16.5" customHeight="1">
      <c r="B120" s="32"/>
      <c r="C120" s="131" t="s">
        <v>7</v>
      </c>
      <c r="D120" s="131" t="s">
        <v>183</v>
      </c>
      <c r="E120" s="132" t="s">
        <v>4861</v>
      </c>
      <c r="F120" s="133" t="s">
        <v>4862</v>
      </c>
      <c r="G120" s="134" t="s">
        <v>199</v>
      </c>
      <c r="H120" s="135">
        <v>9</v>
      </c>
      <c r="I120" s="136"/>
      <c r="J120" s="137">
        <f t="shared" si="0"/>
        <v>0</v>
      </c>
      <c r="K120" s="133" t="s">
        <v>19</v>
      </c>
      <c r="L120" s="32"/>
      <c r="M120" s="138" t="s">
        <v>19</v>
      </c>
      <c r="N120" s="139" t="s">
        <v>43</v>
      </c>
      <c r="P120" s="140">
        <f t="shared" si="1"/>
        <v>0</v>
      </c>
      <c r="Q120" s="140">
        <v>0</v>
      </c>
      <c r="R120" s="140">
        <f t="shared" si="2"/>
        <v>0</v>
      </c>
      <c r="S120" s="140">
        <v>0</v>
      </c>
      <c r="T120" s="141">
        <f t="shared" si="3"/>
        <v>0</v>
      </c>
      <c r="AR120" s="142" t="s">
        <v>286</v>
      </c>
      <c r="AT120" s="142" t="s">
        <v>183</v>
      </c>
      <c r="AU120" s="142" t="s">
        <v>82</v>
      </c>
      <c r="AY120" s="17" t="s">
        <v>181</v>
      </c>
      <c r="BE120" s="143">
        <f t="shared" si="4"/>
        <v>0</v>
      </c>
      <c r="BF120" s="143">
        <f t="shared" si="5"/>
        <v>0</v>
      </c>
      <c r="BG120" s="143">
        <f t="shared" si="6"/>
        <v>0</v>
      </c>
      <c r="BH120" s="143">
        <f t="shared" si="7"/>
        <v>0</v>
      </c>
      <c r="BI120" s="143">
        <f t="shared" si="8"/>
        <v>0</v>
      </c>
      <c r="BJ120" s="17" t="s">
        <v>80</v>
      </c>
      <c r="BK120" s="143">
        <f t="shared" si="9"/>
        <v>0</v>
      </c>
      <c r="BL120" s="17" t="s">
        <v>286</v>
      </c>
      <c r="BM120" s="142" t="s">
        <v>4863</v>
      </c>
    </row>
    <row r="121" spans="2:65" s="1" customFormat="1" ht="16.5" customHeight="1">
      <c r="B121" s="32"/>
      <c r="C121" s="131" t="s">
        <v>322</v>
      </c>
      <c r="D121" s="131" t="s">
        <v>183</v>
      </c>
      <c r="E121" s="132" t="s">
        <v>4864</v>
      </c>
      <c r="F121" s="133" t="s">
        <v>4865</v>
      </c>
      <c r="G121" s="134" t="s">
        <v>4614</v>
      </c>
      <c r="H121" s="135">
        <v>1</v>
      </c>
      <c r="I121" s="136"/>
      <c r="J121" s="137">
        <f t="shared" si="0"/>
        <v>0</v>
      </c>
      <c r="K121" s="133" t="s">
        <v>187</v>
      </c>
      <c r="L121" s="32"/>
      <c r="M121" s="138" t="s">
        <v>19</v>
      </c>
      <c r="N121" s="139" t="s">
        <v>43</v>
      </c>
      <c r="P121" s="140">
        <f t="shared" si="1"/>
        <v>0</v>
      </c>
      <c r="Q121" s="140">
        <v>0</v>
      </c>
      <c r="R121" s="140">
        <f t="shared" si="2"/>
        <v>0</v>
      </c>
      <c r="S121" s="140">
        <v>0</v>
      </c>
      <c r="T121" s="141">
        <f t="shared" si="3"/>
        <v>0</v>
      </c>
      <c r="AR121" s="142" t="s">
        <v>286</v>
      </c>
      <c r="AT121" s="142" t="s">
        <v>183</v>
      </c>
      <c r="AU121" s="142" t="s">
        <v>82</v>
      </c>
      <c r="AY121" s="17" t="s">
        <v>181</v>
      </c>
      <c r="BE121" s="143">
        <f t="shared" si="4"/>
        <v>0</v>
      </c>
      <c r="BF121" s="143">
        <f t="shared" si="5"/>
        <v>0</v>
      </c>
      <c r="BG121" s="143">
        <f t="shared" si="6"/>
        <v>0</v>
      </c>
      <c r="BH121" s="143">
        <f t="shared" si="7"/>
        <v>0</v>
      </c>
      <c r="BI121" s="143">
        <f t="shared" si="8"/>
        <v>0</v>
      </c>
      <c r="BJ121" s="17" t="s">
        <v>80</v>
      </c>
      <c r="BK121" s="143">
        <f t="shared" si="9"/>
        <v>0</v>
      </c>
      <c r="BL121" s="17" t="s">
        <v>286</v>
      </c>
      <c r="BM121" s="142" t="s">
        <v>4866</v>
      </c>
    </row>
    <row r="122" spans="2:47" s="1" customFormat="1" ht="12">
      <c r="B122" s="32"/>
      <c r="D122" s="144" t="s">
        <v>190</v>
      </c>
      <c r="F122" s="145" t="s">
        <v>4867</v>
      </c>
      <c r="I122" s="146"/>
      <c r="L122" s="32"/>
      <c r="M122" s="147"/>
      <c r="T122" s="53"/>
      <c r="AT122" s="17" t="s">
        <v>190</v>
      </c>
      <c r="AU122" s="17" t="s">
        <v>82</v>
      </c>
    </row>
    <row r="123" spans="2:63" s="11" customFormat="1" ht="20.85" customHeight="1">
      <c r="B123" s="119"/>
      <c r="D123" s="120" t="s">
        <v>71</v>
      </c>
      <c r="E123" s="129" t="s">
        <v>4868</v>
      </c>
      <c r="F123" s="129" t="s">
        <v>4869</v>
      </c>
      <c r="I123" s="122"/>
      <c r="J123" s="130">
        <f>BK123</f>
        <v>0</v>
      </c>
      <c r="L123" s="119"/>
      <c r="M123" s="124"/>
      <c r="P123" s="125">
        <v>0</v>
      </c>
      <c r="R123" s="125">
        <v>0</v>
      </c>
      <c r="T123" s="126">
        <v>0</v>
      </c>
      <c r="AR123" s="120" t="s">
        <v>82</v>
      </c>
      <c r="AT123" s="127" t="s">
        <v>71</v>
      </c>
      <c r="AU123" s="127" t="s">
        <v>82</v>
      </c>
      <c r="AY123" s="120" t="s">
        <v>181</v>
      </c>
      <c r="BK123" s="128">
        <v>0</v>
      </c>
    </row>
    <row r="124" spans="2:63" s="11" customFormat="1" ht="22.8" customHeight="1">
      <c r="B124" s="119"/>
      <c r="D124" s="120" t="s">
        <v>71</v>
      </c>
      <c r="E124" s="129" t="s">
        <v>3848</v>
      </c>
      <c r="F124" s="129" t="s">
        <v>4870</v>
      </c>
      <c r="I124" s="122"/>
      <c r="J124" s="130">
        <f>BK124</f>
        <v>0</v>
      </c>
      <c r="L124" s="119"/>
      <c r="M124" s="124"/>
      <c r="P124" s="125">
        <f>SUM(P125:P164)</f>
        <v>0</v>
      </c>
      <c r="R124" s="125">
        <f>SUM(R125:R164)</f>
        <v>14.05206</v>
      </c>
      <c r="T124" s="126">
        <f>SUM(T125:T164)</f>
        <v>0</v>
      </c>
      <c r="AR124" s="120" t="s">
        <v>82</v>
      </c>
      <c r="AT124" s="127" t="s">
        <v>71</v>
      </c>
      <c r="AU124" s="127" t="s">
        <v>80</v>
      </c>
      <c r="AY124" s="120" t="s">
        <v>181</v>
      </c>
      <c r="BK124" s="128">
        <f>SUM(BK125:BK164)</f>
        <v>0</v>
      </c>
    </row>
    <row r="125" spans="2:65" s="1" customFormat="1" ht="16.5" customHeight="1">
      <c r="B125" s="32"/>
      <c r="C125" s="131" t="s">
        <v>327</v>
      </c>
      <c r="D125" s="131" t="s">
        <v>183</v>
      </c>
      <c r="E125" s="132" t="s">
        <v>4871</v>
      </c>
      <c r="F125" s="133" t="s">
        <v>4872</v>
      </c>
      <c r="G125" s="134" t="s">
        <v>305</v>
      </c>
      <c r="H125" s="135">
        <v>15</v>
      </c>
      <c r="I125" s="136"/>
      <c r="J125" s="137">
        <f>ROUND(I125*H125,2)</f>
        <v>0</v>
      </c>
      <c r="K125" s="133" t="s">
        <v>187</v>
      </c>
      <c r="L125" s="32"/>
      <c r="M125" s="138" t="s">
        <v>19</v>
      </c>
      <c r="N125" s="139" t="s">
        <v>43</v>
      </c>
      <c r="P125" s="140">
        <f>O125*H125</f>
        <v>0</v>
      </c>
      <c r="Q125" s="140">
        <v>0</v>
      </c>
      <c r="R125" s="140">
        <f>Q125*H125</f>
        <v>0</v>
      </c>
      <c r="S125" s="140">
        <v>0</v>
      </c>
      <c r="T125" s="141">
        <f>S125*H125</f>
        <v>0</v>
      </c>
      <c r="AR125" s="142" t="s">
        <v>286</v>
      </c>
      <c r="AT125" s="142" t="s">
        <v>183</v>
      </c>
      <c r="AU125" s="142" t="s">
        <v>82</v>
      </c>
      <c r="AY125" s="17" t="s">
        <v>181</v>
      </c>
      <c r="BE125" s="143">
        <f>IF(N125="základní",J125,0)</f>
        <v>0</v>
      </c>
      <c r="BF125" s="143">
        <f>IF(N125="snížená",J125,0)</f>
        <v>0</v>
      </c>
      <c r="BG125" s="143">
        <f>IF(N125="zákl. přenesená",J125,0)</f>
        <v>0</v>
      </c>
      <c r="BH125" s="143">
        <f>IF(N125="sníž. přenesená",J125,0)</f>
        <v>0</v>
      </c>
      <c r="BI125" s="143">
        <f>IF(N125="nulová",J125,0)</f>
        <v>0</v>
      </c>
      <c r="BJ125" s="17" t="s">
        <v>80</v>
      </c>
      <c r="BK125" s="143">
        <f>ROUND(I125*H125,2)</f>
        <v>0</v>
      </c>
      <c r="BL125" s="17" t="s">
        <v>286</v>
      </c>
      <c r="BM125" s="142" t="s">
        <v>4873</v>
      </c>
    </row>
    <row r="126" spans="2:47" s="1" customFormat="1" ht="12">
      <c r="B126" s="32"/>
      <c r="D126" s="144" t="s">
        <v>190</v>
      </c>
      <c r="F126" s="145" t="s">
        <v>4874</v>
      </c>
      <c r="I126" s="146"/>
      <c r="L126" s="32"/>
      <c r="M126" s="147"/>
      <c r="T126" s="53"/>
      <c r="AT126" s="17" t="s">
        <v>190</v>
      </c>
      <c r="AU126" s="17" t="s">
        <v>82</v>
      </c>
    </row>
    <row r="127" spans="2:65" s="1" customFormat="1" ht="16.5" customHeight="1">
      <c r="B127" s="32"/>
      <c r="C127" s="131" t="s">
        <v>333</v>
      </c>
      <c r="D127" s="131" t="s">
        <v>183</v>
      </c>
      <c r="E127" s="132" t="s">
        <v>4875</v>
      </c>
      <c r="F127" s="133" t="s">
        <v>4876</v>
      </c>
      <c r="G127" s="134" t="s">
        <v>199</v>
      </c>
      <c r="H127" s="135">
        <v>1</v>
      </c>
      <c r="I127" s="136"/>
      <c r="J127" s="137">
        <f>ROUND(I127*H127,2)</f>
        <v>0</v>
      </c>
      <c r="K127" s="133" t="s">
        <v>187</v>
      </c>
      <c r="L127" s="32"/>
      <c r="M127" s="138" t="s">
        <v>19</v>
      </c>
      <c r="N127" s="139" t="s">
        <v>43</v>
      </c>
      <c r="P127" s="140">
        <f>O127*H127</f>
        <v>0</v>
      </c>
      <c r="Q127" s="140">
        <v>0</v>
      </c>
      <c r="R127" s="140">
        <f>Q127*H127</f>
        <v>0</v>
      </c>
      <c r="S127" s="140">
        <v>0</v>
      </c>
      <c r="T127" s="141">
        <f>S127*H127</f>
        <v>0</v>
      </c>
      <c r="AR127" s="142" t="s">
        <v>286</v>
      </c>
      <c r="AT127" s="142" t="s">
        <v>183</v>
      </c>
      <c r="AU127" s="142" t="s">
        <v>82</v>
      </c>
      <c r="AY127" s="17" t="s">
        <v>181</v>
      </c>
      <c r="BE127" s="143">
        <f>IF(N127="základní",J127,0)</f>
        <v>0</v>
      </c>
      <c r="BF127" s="143">
        <f>IF(N127="snížená",J127,0)</f>
        <v>0</v>
      </c>
      <c r="BG127" s="143">
        <f>IF(N127="zákl. přenesená",J127,0)</f>
        <v>0</v>
      </c>
      <c r="BH127" s="143">
        <f>IF(N127="sníž. přenesená",J127,0)</f>
        <v>0</v>
      </c>
      <c r="BI127" s="143">
        <f>IF(N127="nulová",J127,0)</f>
        <v>0</v>
      </c>
      <c r="BJ127" s="17" t="s">
        <v>80</v>
      </c>
      <c r="BK127" s="143">
        <f>ROUND(I127*H127,2)</f>
        <v>0</v>
      </c>
      <c r="BL127" s="17" t="s">
        <v>286</v>
      </c>
      <c r="BM127" s="142" t="s">
        <v>4877</v>
      </c>
    </row>
    <row r="128" spans="2:47" s="1" customFormat="1" ht="12">
      <c r="B128" s="32"/>
      <c r="D128" s="144" t="s">
        <v>190</v>
      </c>
      <c r="F128" s="145" t="s">
        <v>4878</v>
      </c>
      <c r="I128" s="146"/>
      <c r="L128" s="32"/>
      <c r="M128" s="147"/>
      <c r="T128" s="53"/>
      <c r="AT128" s="17" t="s">
        <v>190</v>
      </c>
      <c r="AU128" s="17" t="s">
        <v>82</v>
      </c>
    </row>
    <row r="129" spans="2:65" s="1" customFormat="1" ht="16.5" customHeight="1">
      <c r="B129" s="32"/>
      <c r="C129" s="131" t="s">
        <v>341</v>
      </c>
      <c r="D129" s="131" t="s">
        <v>183</v>
      </c>
      <c r="E129" s="132" t="s">
        <v>4879</v>
      </c>
      <c r="F129" s="133" t="s">
        <v>4880</v>
      </c>
      <c r="G129" s="134" t="s">
        <v>186</v>
      </c>
      <c r="H129" s="135">
        <v>8</v>
      </c>
      <c r="I129" s="136"/>
      <c r="J129" s="137">
        <f>ROUND(I129*H129,2)</f>
        <v>0</v>
      </c>
      <c r="K129" s="133" t="s">
        <v>187</v>
      </c>
      <c r="L129" s="32"/>
      <c r="M129" s="138" t="s">
        <v>19</v>
      </c>
      <c r="N129" s="139" t="s">
        <v>43</v>
      </c>
      <c r="P129" s="140">
        <f>O129*H129</f>
        <v>0</v>
      </c>
      <c r="Q129" s="140">
        <v>0</v>
      </c>
      <c r="R129" s="140">
        <f>Q129*H129</f>
        <v>0</v>
      </c>
      <c r="S129" s="140">
        <v>0</v>
      </c>
      <c r="T129" s="141">
        <f>S129*H129</f>
        <v>0</v>
      </c>
      <c r="AR129" s="142" t="s">
        <v>286</v>
      </c>
      <c r="AT129" s="142" t="s">
        <v>183</v>
      </c>
      <c r="AU129" s="142" t="s">
        <v>82</v>
      </c>
      <c r="AY129" s="17" t="s">
        <v>181</v>
      </c>
      <c r="BE129" s="143">
        <f>IF(N129="základní",J129,0)</f>
        <v>0</v>
      </c>
      <c r="BF129" s="143">
        <f>IF(N129="snížená",J129,0)</f>
        <v>0</v>
      </c>
      <c r="BG129" s="143">
        <f>IF(N129="zákl. přenesená",J129,0)</f>
        <v>0</v>
      </c>
      <c r="BH129" s="143">
        <f>IF(N129="sníž. přenesená",J129,0)</f>
        <v>0</v>
      </c>
      <c r="BI129" s="143">
        <f>IF(N129="nulová",J129,0)</f>
        <v>0</v>
      </c>
      <c r="BJ129" s="17" t="s">
        <v>80</v>
      </c>
      <c r="BK129" s="143">
        <f>ROUND(I129*H129,2)</f>
        <v>0</v>
      </c>
      <c r="BL129" s="17" t="s">
        <v>286</v>
      </c>
      <c r="BM129" s="142" t="s">
        <v>4881</v>
      </c>
    </row>
    <row r="130" spans="2:47" s="1" customFormat="1" ht="12">
      <c r="B130" s="32"/>
      <c r="D130" s="144" t="s">
        <v>190</v>
      </c>
      <c r="F130" s="145" t="s">
        <v>4882</v>
      </c>
      <c r="I130" s="146"/>
      <c r="L130" s="32"/>
      <c r="M130" s="147"/>
      <c r="T130" s="53"/>
      <c r="AT130" s="17" t="s">
        <v>190</v>
      </c>
      <c r="AU130" s="17" t="s">
        <v>82</v>
      </c>
    </row>
    <row r="131" spans="2:65" s="1" customFormat="1" ht="16.5" customHeight="1">
      <c r="B131" s="32"/>
      <c r="C131" s="131" t="s">
        <v>349</v>
      </c>
      <c r="D131" s="131" t="s">
        <v>183</v>
      </c>
      <c r="E131" s="132" t="s">
        <v>4883</v>
      </c>
      <c r="F131" s="133" t="s">
        <v>4884</v>
      </c>
      <c r="G131" s="134" t="s">
        <v>186</v>
      </c>
      <c r="H131" s="135">
        <v>8</v>
      </c>
      <c r="I131" s="136"/>
      <c r="J131" s="137">
        <f>ROUND(I131*H131,2)</f>
        <v>0</v>
      </c>
      <c r="K131" s="133" t="s">
        <v>187</v>
      </c>
      <c r="L131" s="32"/>
      <c r="M131" s="138" t="s">
        <v>19</v>
      </c>
      <c r="N131" s="139" t="s">
        <v>43</v>
      </c>
      <c r="P131" s="140">
        <f>O131*H131</f>
        <v>0</v>
      </c>
      <c r="Q131" s="140">
        <v>0</v>
      </c>
      <c r="R131" s="140">
        <f>Q131*H131</f>
        <v>0</v>
      </c>
      <c r="S131" s="140">
        <v>0</v>
      </c>
      <c r="T131" s="141">
        <f>S131*H131</f>
        <v>0</v>
      </c>
      <c r="AR131" s="142" t="s">
        <v>286</v>
      </c>
      <c r="AT131" s="142" t="s">
        <v>183</v>
      </c>
      <c r="AU131" s="142" t="s">
        <v>82</v>
      </c>
      <c r="AY131" s="17" t="s">
        <v>181</v>
      </c>
      <c r="BE131" s="143">
        <f>IF(N131="základní",J131,0)</f>
        <v>0</v>
      </c>
      <c r="BF131" s="143">
        <f>IF(N131="snížená",J131,0)</f>
        <v>0</v>
      </c>
      <c r="BG131" s="143">
        <f>IF(N131="zákl. přenesená",J131,0)</f>
        <v>0</v>
      </c>
      <c r="BH131" s="143">
        <f>IF(N131="sníž. přenesená",J131,0)</f>
        <v>0</v>
      </c>
      <c r="BI131" s="143">
        <f>IF(N131="nulová",J131,0)</f>
        <v>0</v>
      </c>
      <c r="BJ131" s="17" t="s">
        <v>80</v>
      </c>
      <c r="BK131" s="143">
        <f>ROUND(I131*H131,2)</f>
        <v>0</v>
      </c>
      <c r="BL131" s="17" t="s">
        <v>286</v>
      </c>
      <c r="BM131" s="142" t="s">
        <v>4885</v>
      </c>
    </row>
    <row r="132" spans="2:47" s="1" customFormat="1" ht="12">
      <c r="B132" s="32"/>
      <c r="D132" s="144" t="s">
        <v>190</v>
      </c>
      <c r="F132" s="145" t="s">
        <v>4886</v>
      </c>
      <c r="I132" s="146"/>
      <c r="L132" s="32"/>
      <c r="M132" s="147"/>
      <c r="T132" s="53"/>
      <c r="AT132" s="17" t="s">
        <v>190</v>
      </c>
      <c r="AU132" s="17" t="s">
        <v>82</v>
      </c>
    </row>
    <row r="133" spans="2:65" s="1" customFormat="1" ht="16.5" customHeight="1">
      <c r="B133" s="32"/>
      <c r="C133" s="131" t="s">
        <v>363</v>
      </c>
      <c r="D133" s="131" t="s">
        <v>183</v>
      </c>
      <c r="E133" s="132" t="s">
        <v>4887</v>
      </c>
      <c r="F133" s="133" t="s">
        <v>4888</v>
      </c>
      <c r="G133" s="134" t="s">
        <v>305</v>
      </c>
      <c r="H133" s="135">
        <v>15</v>
      </c>
      <c r="I133" s="136"/>
      <c r="J133" s="137">
        <f>ROUND(I133*H133,2)</f>
        <v>0</v>
      </c>
      <c r="K133" s="133" t="s">
        <v>187</v>
      </c>
      <c r="L133" s="32"/>
      <c r="M133" s="138" t="s">
        <v>19</v>
      </c>
      <c r="N133" s="139" t="s">
        <v>43</v>
      </c>
      <c r="P133" s="140">
        <f>O133*H133</f>
        <v>0</v>
      </c>
      <c r="Q133" s="140">
        <v>0</v>
      </c>
      <c r="R133" s="140">
        <f>Q133*H133</f>
        <v>0</v>
      </c>
      <c r="S133" s="140">
        <v>0</v>
      </c>
      <c r="T133" s="141">
        <f>S133*H133</f>
        <v>0</v>
      </c>
      <c r="AR133" s="142" t="s">
        <v>286</v>
      </c>
      <c r="AT133" s="142" t="s">
        <v>183</v>
      </c>
      <c r="AU133" s="142" t="s">
        <v>82</v>
      </c>
      <c r="AY133" s="17" t="s">
        <v>181</v>
      </c>
      <c r="BE133" s="143">
        <f>IF(N133="základní",J133,0)</f>
        <v>0</v>
      </c>
      <c r="BF133" s="143">
        <f>IF(N133="snížená",J133,0)</f>
        <v>0</v>
      </c>
      <c r="BG133" s="143">
        <f>IF(N133="zákl. přenesená",J133,0)</f>
        <v>0</v>
      </c>
      <c r="BH133" s="143">
        <f>IF(N133="sníž. přenesená",J133,0)</f>
        <v>0</v>
      </c>
      <c r="BI133" s="143">
        <f>IF(N133="nulová",J133,0)</f>
        <v>0</v>
      </c>
      <c r="BJ133" s="17" t="s">
        <v>80</v>
      </c>
      <c r="BK133" s="143">
        <f>ROUND(I133*H133,2)</f>
        <v>0</v>
      </c>
      <c r="BL133" s="17" t="s">
        <v>286</v>
      </c>
      <c r="BM133" s="142" t="s">
        <v>4889</v>
      </c>
    </row>
    <row r="134" spans="2:47" s="1" customFormat="1" ht="12">
      <c r="B134" s="32"/>
      <c r="D134" s="144" t="s">
        <v>190</v>
      </c>
      <c r="F134" s="145" t="s">
        <v>4890</v>
      </c>
      <c r="I134" s="146"/>
      <c r="L134" s="32"/>
      <c r="M134" s="147"/>
      <c r="T134" s="53"/>
      <c r="AT134" s="17" t="s">
        <v>190</v>
      </c>
      <c r="AU134" s="17" t="s">
        <v>82</v>
      </c>
    </row>
    <row r="135" spans="2:65" s="1" customFormat="1" ht="16.5" customHeight="1">
      <c r="B135" s="32"/>
      <c r="C135" s="131" t="s">
        <v>370</v>
      </c>
      <c r="D135" s="131" t="s">
        <v>183</v>
      </c>
      <c r="E135" s="132" t="s">
        <v>4891</v>
      </c>
      <c r="F135" s="133" t="s">
        <v>4892</v>
      </c>
      <c r="G135" s="134" t="s">
        <v>225</v>
      </c>
      <c r="H135" s="135">
        <v>9</v>
      </c>
      <c r="I135" s="136"/>
      <c r="J135" s="137">
        <f>ROUND(I135*H135,2)</f>
        <v>0</v>
      </c>
      <c r="K135" s="133" t="s">
        <v>187</v>
      </c>
      <c r="L135" s="32"/>
      <c r="M135" s="138" t="s">
        <v>19</v>
      </c>
      <c r="N135" s="139" t="s">
        <v>43</v>
      </c>
      <c r="P135" s="140">
        <f>O135*H135</f>
        <v>0</v>
      </c>
      <c r="Q135" s="140">
        <v>0</v>
      </c>
      <c r="R135" s="140">
        <f>Q135*H135</f>
        <v>0</v>
      </c>
      <c r="S135" s="140">
        <v>0</v>
      </c>
      <c r="T135" s="141">
        <f>S135*H135</f>
        <v>0</v>
      </c>
      <c r="AR135" s="142" t="s">
        <v>286</v>
      </c>
      <c r="AT135" s="142" t="s">
        <v>183</v>
      </c>
      <c r="AU135" s="142" t="s">
        <v>82</v>
      </c>
      <c r="AY135" s="17" t="s">
        <v>181</v>
      </c>
      <c r="BE135" s="143">
        <f>IF(N135="základní",J135,0)</f>
        <v>0</v>
      </c>
      <c r="BF135" s="143">
        <f>IF(N135="snížená",J135,0)</f>
        <v>0</v>
      </c>
      <c r="BG135" s="143">
        <f>IF(N135="zákl. přenesená",J135,0)</f>
        <v>0</v>
      </c>
      <c r="BH135" s="143">
        <f>IF(N135="sníž. přenesená",J135,0)</f>
        <v>0</v>
      </c>
      <c r="BI135" s="143">
        <f>IF(N135="nulová",J135,0)</f>
        <v>0</v>
      </c>
      <c r="BJ135" s="17" t="s">
        <v>80</v>
      </c>
      <c r="BK135" s="143">
        <f>ROUND(I135*H135,2)</f>
        <v>0</v>
      </c>
      <c r="BL135" s="17" t="s">
        <v>286</v>
      </c>
      <c r="BM135" s="142" t="s">
        <v>4893</v>
      </c>
    </row>
    <row r="136" spans="2:47" s="1" customFormat="1" ht="12">
      <c r="B136" s="32"/>
      <c r="D136" s="144" t="s">
        <v>190</v>
      </c>
      <c r="F136" s="145" t="s">
        <v>4894</v>
      </c>
      <c r="I136" s="146"/>
      <c r="L136" s="32"/>
      <c r="M136" s="147"/>
      <c r="T136" s="53"/>
      <c r="AT136" s="17" t="s">
        <v>190</v>
      </c>
      <c r="AU136" s="17" t="s">
        <v>82</v>
      </c>
    </row>
    <row r="137" spans="2:65" s="1" customFormat="1" ht="16.5" customHeight="1">
      <c r="B137" s="32"/>
      <c r="C137" s="131" t="s">
        <v>377</v>
      </c>
      <c r="D137" s="131" t="s">
        <v>183</v>
      </c>
      <c r="E137" s="132" t="s">
        <v>4895</v>
      </c>
      <c r="F137" s="133" t="s">
        <v>4896</v>
      </c>
      <c r="G137" s="134" t="s">
        <v>225</v>
      </c>
      <c r="H137" s="135">
        <v>9</v>
      </c>
      <c r="I137" s="136"/>
      <c r="J137" s="137">
        <f>ROUND(I137*H137,2)</f>
        <v>0</v>
      </c>
      <c r="K137" s="133" t="s">
        <v>187</v>
      </c>
      <c r="L137" s="32"/>
      <c r="M137" s="138" t="s">
        <v>19</v>
      </c>
      <c r="N137" s="139" t="s">
        <v>43</v>
      </c>
      <c r="P137" s="140">
        <f>O137*H137</f>
        <v>0</v>
      </c>
      <c r="Q137" s="140">
        <v>0</v>
      </c>
      <c r="R137" s="140">
        <f>Q137*H137</f>
        <v>0</v>
      </c>
      <c r="S137" s="140">
        <v>0</v>
      </c>
      <c r="T137" s="141">
        <f>S137*H137</f>
        <v>0</v>
      </c>
      <c r="AR137" s="142" t="s">
        <v>286</v>
      </c>
      <c r="AT137" s="142" t="s">
        <v>183</v>
      </c>
      <c r="AU137" s="142" t="s">
        <v>82</v>
      </c>
      <c r="AY137" s="17" t="s">
        <v>181</v>
      </c>
      <c r="BE137" s="143">
        <f>IF(N137="základní",J137,0)</f>
        <v>0</v>
      </c>
      <c r="BF137" s="143">
        <f>IF(N137="snížená",J137,0)</f>
        <v>0</v>
      </c>
      <c r="BG137" s="143">
        <f>IF(N137="zákl. přenesená",J137,0)</f>
        <v>0</v>
      </c>
      <c r="BH137" s="143">
        <f>IF(N137="sníž. přenesená",J137,0)</f>
        <v>0</v>
      </c>
      <c r="BI137" s="143">
        <f>IF(N137="nulová",J137,0)</f>
        <v>0</v>
      </c>
      <c r="BJ137" s="17" t="s">
        <v>80</v>
      </c>
      <c r="BK137" s="143">
        <f>ROUND(I137*H137,2)</f>
        <v>0</v>
      </c>
      <c r="BL137" s="17" t="s">
        <v>286</v>
      </c>
      <c r="BM137" s="142" t="s">
        <v>4897</v>
      </c>
    </row>
    <row r="138" spans="2:47" s="1" customFormat="1" ht="12">
      <c r="B138" s="32"/>
      <c r="D138" s="144" t="s">
        <v>190</v>
      </c>
      <c r="F138" s="145" t="s">
        <v>4898</v>
      </c>
      <c r="I138" s="146"/>
      <c r="L138" s="32"/>
      <c r="M138" s="147"/>
      <c r="T138" s="53"/>
      <c r="AT138" s="17" t="s">
        <v>190</v>
      </c>
      <c r="AU138" s="17" t="s">
        <v>82</v>
      </c>
    </row>
    <row r="139" spans="2:65" s="1" customFormat="1" ht="16.5" customHeight="1">
      <c r="B139" s="32"/>
      <c r="C139" s="131" t="s">
        <v>382</v>
      </c>
      <c r="D139" s="131" t="s">
        <v>183</v>
      </c>
      <c r="E139" s="132" t="s">
        <v>4899</v>
      </c>
      <c r="F139" s="133" t="s">
        <v>4900</v>
      </c>
      <c r="G139" s="134" t="s">
        <v>225</v>
      </c>
      <c r="H139" s="135">
        <v>9</v>
      </c>
      <c r="I139" s="136"/>
      <c r="J139" s="137">
        <f>ROUND(I139*H139,2)</f>
        <v>0</v>
      </c>
      <c r="K139" s="133" t="s">
        <v>187</v>
      </c>
      <c r="L139" s="32"/>
      <c r="M139" s="138" t="s">
        <v>19</v>
      </c>
      <c r="N139" s="139" t="s">
        <v>43</v>
      </c>
      <c r="P139" s="140">
        <f>O139*H139</f>
        <v>0</v>
      </c>
      <c r="Q139" s="140">
        <v>0</v>
      </c>
      <c r="R139" s="140">
        <f>Q139*H139</f>
        <v>0</v>
      </c>
      <c r="S139" s="140">
        <v>0</v>
      </c>
      <c r="T139" s="141">
        <f>S139*H139</f>
        <v>0</v>
      </c>
      <c r="AR139" s="142" t="s">
        <v>286</v>
      </c>
      <c r="AT139" s="142" t="s">
        <v>183</v>
      </c>
      <c r="AU139" s="142" t="s">
        <v>82</v>
      </c>
      <c r="AY139" s="17" t="s">
        <v>181</v>
      </c>
      <c r="BE139" s="143">
        <f>IF(N139="základní",J139,0)</f>
        <v>0</v>
      </c>
      <c r="BF139" s="143">
        <f>IF(N139="snížená",J139,0)</f>
        <v>0</v>
      </c>
      <c r="BG139" s="143">
        <f>IF(N139="zákl. přenesená",J139,0)</f>
        <v>0</v>
      </c>
      <c r="BH139" s="143">
        <f>IF(N139="sníž. přenesená",J139,0)</f>
        <v>0</v>
      </c>
      <c r="BI139" s="143">
        <f>IF(N139="nulová",J139,0)</f>
        <v>0</v>
      </c>
      <c r="BJ139" s="17" t="s">
        <v>80</v>
      </c>
      <c r="BK139" s="143">
        <f>ROUND(I139*H139,2)</f>
        <v>0</v>
      </c>
      <c r="BL139" s="17" t="s">
        <v>286</v>
      </c>
      <c r="BM139" s="142" t="s">
        <v>4901</v>
      </c>
    </row>
    <row r="140" spans="2:47" s="1" customFormat="1" ht="12">
      <c r="B140" s="32"/>
      <c r="D140" s="144" t="s">
        <v>190</v>
      </c>
      <c r="F140" s="145" t="s">
        <v>4902</v>
      </c>
      <c r="I140" s="146"/>
      <c r="L140" s="32"/>
      <c r="M140" s="147"/>
      <c r="T140" s="53"/>
      <c r="AT140" s="17" t="s">
        <v>190</v>
      </c>
      <c r="AU140" s="17" t="s">
        <v>82</v>
      </c>
    </row>
    <row r="141" spans="2:65" s="1" customFormat="1" ht="21.75" customHeight="1">
      <c r="B141" s="32"/>
      <c r="C141" s="131" t="s">
        <v>388</v>
      </c>
      <c r="D141" s="131" t="s">
        <v>183</v>
      </c>
      <c r="E141" s="132" t="s">
        <v>4903</v>
      </c>
      <c r="F141" s="133" t="s">
        <v>4904</v>
      </c>
      <c r="G141" s="134" t="s">
        <v>225</v>
      </c>
      <c r="H141" s="135">
        <v>9</v>
      </c>
      <c r="I141" s="136"/>
      <c r="J141" s="137">
        <f>ROUND(I141*H141,2)</f>
        <v>0</v>
      </c>
      <c r="K141" s="133" t="s">
        <v>187</v>
      </c>
      <c r="L141" s="32"/>
      <c r="M141" s="138" t="s">
        <v>19</v>
      </c>
      <c r="N141" s="139" t="s">
        <v>43</v>
      </c>
      <c r="P141" s="140">
        <f>O141*H141</f>
        <v>0</v>
      </c>
      <c r="Q141" s="140">
        <v>0</v>
      </c>
      <c r="R141" s="140">
        <f>Q141*H141</f>
        <v>0</v>
      </c>
      <c r="S141" s="140">
        <v>0</v>
      </c>
      <c r="T141" s="141">
        <f>S141*H141</f>
        <v>0</v>
      </c>
      <c r="AR141" s="142" t="s">
        <v>286</v>
      </c>
      <c r="AT141" s="142" t="s">
        <v>183</v>
      </c>
      <c r="AU141" s="142" t="s">
        <v>82</v>
      </c>
      <c r="AY141" s="17" t="s">
        <v>181</v>
      </c>
      <c r="BE141" s="143">
        <f>IF(N141="základní",J141,0)</f>
        <v>0</v>
      </c>
      <c r="BF141" s="143">
        <f>IF(N141="snížená",J141,0)</f>
        <v>0</v>
      </c>
      <c r="BG141" s="143">
        <f>IF(N141="zákl. přenesená",J141,0)</f>
        <v>0</v>
      </c>
      <c r="BH141" s="143">
        <f>IF(N141="sníž. přenesená",J141,0)</f>
        <v>0</v>
      </c>
      <c r="BI141" s="143">
        <f>IF(N141="nulová",J141,0)</f>
        <v>0</v>
      </c>
      <c r="BJ141" s="17" t="s">
        <v>80</v>
      </c>
      <c r="BK141" s="143">
        <f>ROUND(I141*H141,2)</f>
        <v>0</v>
      </c>
      <c r="BL141" s="17" t="s">
        <v>286</v>
      </c>
      <c r="BM141" s="142" t="s">
        <v>4905</v>
      </c>
    </row>
    <row r="142" spans="2:47" s="1" customFormat="1" ht="12">
      <c r="B142" s="32"/>
      <c r="D142" s="144" t="s">
        <v>190</v>
      </c>
      <c r="F142" s="145" t="s">
        <v>4906</v>
      </c>
      <c r="I142" s="146"/>
      <c r="L142" s="32"/>
      <c r="M142" s="147"/>
      <c r="T142" s="53"/>
      <c r="AT142" s="17" t="s">
        <v>190</v>
      </c>
      <c r="AU142" s="17" t="s">
        <v>82</v>
      </c>
    </row>
    <row r="143" spans="2:65" s="1" customFormat="1" ht="24.1" customHeight="1">
      <c r="B143" s="32"/>
      <c r="C143" s="131" t="s">
        <v>394</v>
      </c>
      <c r="D143" s="131" t="s">
        <v>183</v>
      </c>
      <c r="E143" s="132" t="s">
        <v>4907</v>
      </c>
      <c r="F143" s="133" t="s">
        <v>4908</v>
      </c>
      <c r="G143" s="134" t="s">
        <v>225</v>
      </c>
      <c r="H143" s="135">
        <v>72</v>
      </c>
      <c r="I143" s="136"/>
      <c r="J143" s="137">
        <f>ROUND(I143*H143,2)</f>
        <v>0</v>
      </c>
      <c r="K143" s="133" t="s">
        <v>187</v>
      </c>
      <c r="L143" s="32"/>
      <c r="M143" s="138" t="s">
        <v>19</v>
      </c>
      <c r="N143" s="139" t="s">
        <v>43</v>
      </c>
      <c r="P143" s="140">
        <f>O143*H143</f>
        <v>0</v>
      </c>
      <c r="Q143" s="140">
        <v>0</v>
      </c>
      <c r="R143" s="140">
        <f>Q143*H143</f>
        <v>0</v>
      </c>
      <c r="S143" s="140">
        <v>0</v>
      </c>
      <c r="T143" s="141">
        <f>S143*H143</f>
        <v>0</v>
      </c>
      <c r="AR143" s="142" t="s">
        <v>286</v>
      </c>
      <c r="AT143" s="142" t="s">
        <v>183</v>
      </c>
      <c r="AU143" s="142" t="s">
        <v>82</v>
      </c>
      <c r="AY143" s="17" t="s">
        <v>181</v>
      </c>
      <c r="BE143" s="143">
        <f>IF(N143="základní",J143,0)</f>
        <v>0</v>
      </c>
      <c r="BF143" s="143">
        <f>IF(N143="snížená",J143,0)</f>
        <v>0</v>
      </c>
      <c r="BG143" s="143">
        <f>IF(N143="zákl. přenesená",J143,0)</f>
        <v>0</v>
      </c>
      <c r="BH143" s="143">
        <f>IF(N143="sníž. přenesená",J143,0)</f>
        <v>0</v>
      </c>
      <c r="BI143" s="143">
        <f>IF(N143="nulová",J143,0)</f>
        <v>0</v>
      </c>
      <c r="BJ143" s="17" t="s">
        <v>80</v>
      </c>
      <c r="BK143" s="143">
        <f>ROUND(I143*H143,2)</f>
        <v>0</v>
      </c>
      <c r="BL143" s="17" t="s">
        <v>286</v>
      </c>
      <c r="BM143" s="142" t="s">
        <v>4909</v>
      </c>
    </row>
    <row r="144" spans="2:47" s="1" customFormat="1" ht="12">
      <c r="B144" s="32"/>
      <c r="D144" s="144" t="s">
        <v>190</v>
      </c>
      <c r="F144" s="145" t="s">
        <v>4910</v>
      </c>
      <c r="I144" s="146"/>
      <c r="L144" s="32"/>
      <c r="M144" s="147"/>
      <c r="T144" s="53"/>
      <c r="AT144" s="17" t="s">
        <v>190</v>
      </c>
      <c r="AU144" s="17" t="s">
        <v>82</v>
      </c>
    </row>
    <row r="145" spans="2:65" s="1" customFormat="1" ht="16.5" customHeight="1">
      <c r="B145" s="32"/>
      <c r="C145" s="131" t="s">
        <v>400</v>
      </c>
      <c r="D145" s="131" t="s">
        <v>183</v>
      </c>
      <c r="E145" s="132" t="s">
        <v>4911</v>
      </c>
      <c r="F145" s="133" t="s">
        <v>4912</v>
      </c>
      <c r="G145" s="134" t="s">
        <v>344</v>
      </c>
      <c r="H145" s="135">
        <v>19</v>
      </c>
      <c r="I145" s="136"/>
      <c r="J145" s="137">
        <f>ROUND(I145*H145,2)</f>
        <v>0</v>
      </c>
      <c r="K145" s="133" t="s">
        <v>187</v>
      </c>
      <c r="L145" s="32"/>
      <c r="M145" s="138" t="s">
        <v>19</v>
      </c>
      <c r="N145" s="139" t="s">
        <v>43</v>
      </c>
      <c r="P145" s="140">
        <f>O145*H145</f>
        <v>0</v>
      </c>
      <c r="Q145" s="140">
        <v>0</v>
      </c>
      <c r="R145" s="140">
        <f>Q145*H145</f>
        <v>0</v>
      </c>
      <c r="S145" s="140">
        <v>0</v>
      </c>
      <c r="T145" s="141">
        <f>S145*H145</f>
        <v>0</v>
      </c>
      <c r="AR145" s="142" t="s">
        <v>286</v>
      </c>
      <c r="AT145" s="142" t="s">
        <v>183</v>
      </c>
      <c r="AU145" s="142" t="s">
        <v>82</v>
      </c>
      <c r="AY145" s="17" t="s">
        <v>181</v>
      </c>
      <c r="BE145" s="143">
        <f>IF(N145="základní",J145,0)</f>
        <v>0</v>
      </c>
      <c r="BF145" s="143">
        <f>IF(N145="snížená",J145,0)</f>
        <v>0</v>
      </c>
      <c r="BG145" s="143">
        <f>IF(N145="zákl. přenesená",J145,0)</f>
        <v>0</v>
      </c>
      <c r="BH145" s="143">
        <f>IF(N145="sníž. přenesená",J145,0)</f>
        <v>0</v>
      </c>
      <c r="BI145" s="143">
        <f>IF(N145="nulová",J145,0)</f>
        <v>0</v>
      </c>
      <c r="BJ145" s="17" t="s">
        <v>80</v>
      </c>
      <c r="BK145" s="143">
        <f>ROUND(I145*H145,2)</f>
        <v>0</v>
      </c>
      <c r="BL145" s="17" t="s">
        <v>286</v>
      </c>
      <c r="BM145" s="142" t="s">
        <v>4913</v>
      </c>
    </row>
    <row r="146" spans="2:47" s="1" customFormat="1" ht="12">
      <c r="B146" s="32"/>
      <c r="D146" s="144" t="s">
        <v>190</v>
      </c>
      <c r="F146" s="145" t="s">
        <v>4914</v>
      </c>
      <c r="I146" s="146"/>
      <c r="L146" s="32"/>
      <c r="M146" s="147"/>
      <c r="T146" s="53"/>
      <c r="AT146" s="17" t="s">
        <v>190</v>
      </c>
      <c r="AU146" s="17" t="s">
        <v>82</v>
      </c>
    </row>
    <row r="147" spans="2:65" s="1" customFormat="1" ht="16.5" customHeight="1">
      <c r="B147" s="32"/>
      <c r="C147" s="180" t="s">
        <v>407</v>
      </c>
      <c r="D147" s="180" t="s">
        <v>561</v>
      </c>
      <c r="E147" s="181" t="s">
        <v>4915</v>
      </c>
      <c r="F147" s="182" t="s">
        <v>4916</v>
      </c>
      <c r="G147" s="183" t="s">
        <v>344</v>
      </c>
      <c r="H147" s="184">
        <v>6</v>
      </c>
      <c r="I147" s="185"/>
      <c r="J147" s="186">
        <f>ROUND(I147*H147,2)</f>
        <v>0</v>
      </c>
      <c r="K147" s="182" t="s">
        <v>19</v>
      </c>
      <c r="L147" s="187"/>
      <c r="M147" s="188" t="s">
        <v>19</v>
      </c>
      <c r="N147" s="189" t="s">
        <v>43</v>
      </c>
      <c r="P147" s="140">
        <f>O147*H147</f>
        <v>0</v>
      </c>
      <c r="Q147" s="140">
        <v>1</v>
      </c>
      <c r="R147" s="140">
        <f>Q147*H147</f>
        <v>6</v>
      </c>
      <c r="S147" s="140">
        <v>0</v>
      </c>
      <c r="T147" s="141">
        <f>S147*H147</f>
        <v>0</v>
      </c>
      <c r="AR147" s="142" t="s">
        <v>394</v>
      </c>
      <c r="AT147" s="142" t="s">
        <v>561</v>
      </c>
      <c r="AU147" s="142" t="s">
        <v>82</v>
      </c>
      <c r="AY147" s="17" t="s">
        <v>181</v>
      </c>
      <c r="BE147" s="143">
        <f>IF(N147="základní",J147,0)</f>
        <v>0</v>
      </c>
      <c r="BF147" s="143">
        <f>IF(N147="snížená",J147,0)</f>
        <v>0</v>
      </c>
      <c r="BG147" s="143">
        <f>IF(N147="zákl. přenesená",J147,0)</f>
        <v>0</v>
      </c>
      <c r="BH147" s="143">
        <f>IF(N147="sníž. přenesená",J147,0)</f>
        <v>0</v>
      </c>
      <c r="BI147" s="143">
        <f>IF(N147="nulová",J147,0)</f>
        <v>0</v>
      </c>
      <c r="BJ147" s="17" t="s">
        <v>80</v>
      </c>
      <c r="BK147" s="143">
        <f>ROUND(I147*H147,2)</f>
        <v>0</v>
      </c>
      <c r="BL147" s="17" t="s">
        <v>286</v>
      </c>
      <c r="BM147" s="142" t="s">
        <v>4917</v>
      </c>
    </row>
    <row r="148" spans="2:65" s="1" customFormat="1" ht="16.5" customHeight="1">
      <c r="B148" s="32"/>
      <c r="C148" s="131" t="s">
        <v>413</v>
      </c>
      <c r="D148" s="131" t="s">
        <v>183</v>
      </c>
      <c r="E148" s="132" t="s">
        <v>4918</v>
      </c>
      <c r="F148" s="133" t="s">
        <v>4919</v>
      </c>
      <c r="G148" s="134" t="s">
        <v>305</v>
      </c>
      <c r="H148" s="135">
        <v>15</v>
      </c>
      <c r="I148" s="136"/>
      <c r="J148" s="137">
        <f>ROUND(I148*H148,2)</f>
        <v>0</v>
      </c>
      <c r="K148" s="133" t="s">
        <v>187</v>
      </c>
      <c r="L148" s="32"/>
      <c r="M148" s="138" t="s">
        <v>19</v>
      </c>
      <c r="N148" s="139" t="s">
        <v>43</v>
      </c>
      <c r="P148" s="140">
        <f>O148*H148</f>
        <v>0</v>
      </c>
      <c r="Q148" s="140">
        <v>0</v>
      </c>
      <c r="R148" s="140">
        <f>Q148*H148</f>
        <v>0</v>
      </c>
      <c r="S148" s="140">
        <v>0</v>
      </c>
      <c r="T148" s="141">
        <f>S148*H148</f>
        <v>0</v>
      </c>
      <c r="AR148" s="142" t="s">
        <v>286</v>
      </c>
      <c r="AT148" s="142" t="s">
        <v>183</v>
      </c>
      <c r="AU148" s="142" t="s">
        <v>82</v>
      </c>
      <c r="AY148" s="17" t="s">
        <v>181</v>
      </c>
      <c r="BE148" s="143">
        <f>IF(N148="základní",J148,0)</f>
        <v>0</v>
      </c>
      <c r="BF148" s="143">
        <f>IF(N148="snížená",J148,0)</f>
        <v>0</v>
      </c>
      <c r="BG148" s="143">
        <f>IF(N148="zákl. přenesená",J148,0)</f>
        <v>0</v>
      </c>
      <c r="BH148" s="143">
        <f>IF(N148="sníž. přenesená",J148,0)</f>
        <v>0</v>
      </c>
      <c r="BI148" s="143">
        <f>IF(N148="nulová",J148,0)</f>
        <v>0</v>
      </c>
      <c r="BJ148" s="17" t="s">
        <v>80</v>
      </c>
      <c r="BK148" s="143">
        <f>ROUND(I148*H148,2)</f>
        <v>0</v>
      </c>
      <c r="BL148" s="17" t="s">
        <v>286</v>
      </c>
      <c r="BM148" s="142" t="s">
        <v>4920</v>
      </c>
    </row>
    <row r="149" spans="2:47" s="1" customFormat="1" ht="12">
      <c r="B149" s="32"/>
      <c r="D149" s="144" t="s">
        <v>190</v>
      </c>
      <c r="F149" s="145" t="s">
        <v>4921</v>
      </c>
      <c r="I149" s="146"/>
      <c r="L149" s="32"/>
      <c r="M149" s="147"/>
      <c r="T149" s="53"/>
      <c r="AT149" s="17" t="s">
        <v>190</v>
      </c>
      <c r="AU149" s="17" t="s">
        <v>82</v>
      </c>
    </row>
    <row r="150" spans="2:65" s="1" customFormat="1" ht="16.5" customHeight="1">
      <c r="B150" s="32"/>
      <c r="C150" s="180" t="s">
        <v>419</v>
      </c>
      <c r="D150" s="180" t="s">
        <v>561</v>
      </c>
      <c r="E150" s="181" t="s">
        <v>4922</v>
      </c>
      <c r="F150" s="182" t="s">
        <v>4923</v>
      </c>
      <c r="G150" s="183" t="s">
        <v>305</v>
      </c>
      <c r="H150" s="184">
        <v>15</v>
      </c>
      <c r="I150" s="185"/>
      <c r="J150" s="186">
        <f>ROUND(I150*H150,2)</f>
        <v>0</v>
      </c>
      <c r="K150" s="182" t="s">
        <v>19</v>
      </c>
      <c r="L150" s="187"/>
      <c r="M150" s="188" t="s">
        <v>19</v>
      </c>
      <c r="N150" s="189" t="s">
        <v>43</v>
      </c>
      <c r="P150" s="140">
        <f>O150*H150</f>
        <v>0</v>
      </c>
      <c r="Q150" s="140">
        <v>0</v>
      </c>
      <c r="R150" s="140">
        <f>Q150*H150</f>
        <v>0</v>
      </c>
      <c r="S150" s="140">
        <v>0</v>
      </c>
      <c r="T150" s="141">
        <f>S150*H150</f>
        <v>0</v>
      </c>
      <c r="AR150" s="142" t="s">
        <v>394</v>
      </c>
      <c r="AT150" s="142" t="s">
        <v>561</v>
      </c>
      <c r="AU150" s="142" t="s">
        <v>82</v>
      </c>
      <c r="AY150" s="17" t="s">
        <v>181</v>
      </c>
      <c r="BE150" s="143">
        <f>IF(N150="základní",J150,0)</f>
        <v>0</v>
      </c>
      <c r="BF150" s="143">
        <f>IF(N150="snížená",J150,0)</f>
        <v>0</v>
      </c>
      <c r="BG150" s="143">
        <f>IF(N150="zákl. přenesená",J150,0)</f>
        <v>0</v>
      </c>
      <c r="BH150" s="143">
        <f>IF(N150="sníž. přenesená",J150,0)</f>
        <v>0</v>
      </c>
      <c r="BI150" s="143">
        <f>IF(N150="nulová",J150,0)</f>
        <v>0</v>
      </c>
      <c r="BJ150" s="17" t="s">
        <v>80</v>
      </c>
      <c r="BK150" s="143">
        <f>ROUND(I150*H150,2)</f>
        <v>0</v>
      </c>
      <c r="BL150" s="17" t="s">
        <v>286</v>
      </c>
      <c r="BM150" s="142" t="s">
        <v>4924</v>
      </c>
    </row>
    <row r="151" spans="2:65" s="1" customFormat="1" ht="16.5" customHeight="1">
      <c r="B151" s="32"/>
      <c r="C151" s="131" t="s">
        <v>425</v>
      </c>
      <c r="D151" s="131" t="s">
        <v>183</v>
      </c>
      <c r="E151" s="132" t="s">
        <v>4925</v>
      </c>
      <c r="F151" s="133" t="s">
        <v>4923</v>
      </c>
      <c r="G151" s="134" t="s">
        <v>305</v>
      </c>
      <c r="H151" s="135">
        <v>15</v>
      </c>
      <c r="I151" s="136"/>
      <c r="J151" s="137">
        <f>ROUND(I151*H151,2)</f>
        <v>0</v>
      </c>
      <c r="K151" s="133" t="s">
        <v>19</v>
      </c>
      <c r="L151" s="32"/>
      <c r="M151" s="138" t="s">
        <v>19</v>
      </c>
      <c r="N151" s="139" t="s">
        <v>43</v>
      </c>
      <c r="P151" s="140">
        <f>O151*H151</f>
        <v>0</v>
      </c>
      <c r="Q151" s="140">
        <v>0</v>
      </c>
      <c r="R151" s="140">
        <f>Q151*H151</f>
        <v>0</v>
      </c>
      <c r="S151" s="140">
        <v>0</v>
      </c>
      <c r="T151" s="141">
        <f>S151*H151</f>
        <v>0</v>
      </c>
      <c r="AR151" s="142" t="s">
        <v>286</v>
      </c>
      <c r="AT151" s="142" t="s">
        <v>183</v>
      </c>
      <c r="AU151" s="142" t="s">
        <v>82</v>
      </c>
      <c r="AY151" s="17" t="s">
        <v>181</v>
      </c>
      <c r="BE151" s="143">
        <f>IF(N151="základní",J151,0)</f>
        <v>0</v>
      </c>
      <c r="BF151" s="143">
        <f>IF(N151="snížená",J151,0)</f>
        <v>0</v>
      </c>
      <c r="BG151" s="143">
        <f>IF(N151="zákl. přenesená",J151,0)</f>
        <v>0</v>
      </c>
      <c r="BH151" s="143">
        <f>IF(N151="sníž. přenesená",J151,0)</f>
        <v>0</v>
      </c>
      <c r="BI151" s="143">
        <f>IF(N151="nulová",J151,0)</f>
        <v>0</v>
      </c>
      <c r="BJ151" s="17" t="s">
        <v>80</v>
      </c>
      <c r="BK151" s="143">
        <f>ROUND(I151*H151,2)</f>
        <v>0</v>
      </c>
      <c r="BL151" s="17" t="s">
        <v>286</v>
      </c>
      <c r="BM151" s="142" t="s">
        <v>4926</v>
      </c>
    </row>
    <row r="152" spans="2:65" s="1" customFormat="1" ht="16.5" customHeight="1">
      <c r="B152" s="32"/>
      <c r="C152" s="180" t="s">
        <v>432</v>
      </c>
      <c r="D152" s="180" t="s">
        <v>561</v>
      </c>
      <c r="E152" s="181" t="s">
        <v>4927</v>
      </c>
      <c r="F152" s="182" t="s">
        <v>4928</v>
      </c>
      <c r="G152" s="183" t="s">
        <v>344</v>
      </c>
      <c r="H152" s="184">
        <v>8</v>
      </c>
      <c r="I152" s="185"/>
      <c r="J152" s="186">
        <f>ROUND(I152*H152,2)</f>
        <v>0</v>
      </c>
      <c r="K152" s="182" t="s">
        <v>187</v>
      </c>
      <c r="L152" s="187"/>
      <c r="M152" s="188" t="s">
        <v>19</v>
      </c>
      <c r="N152" s="189" t="s">
        <v>43</v>
      </c>
      <c r="P152" s="140">
        <f>O152*H152</f>
        <v>0</v>
      </c>
      <c r="Q152" s="140">
        <v>1</v>
      </c>
      <c r="R152" s="140">
        <f>Q152*H152</f>
        <v>8</v>
      </c>
      <c r="S152" s="140">
        <v>0</v>
      </c>
      <c r="T152" s="141">
        <f>S152*H152</f>
        <v>0</v>
      </c>
      <c r="AR152" s="142" t="s">
        <v>394</v>
      </c>
      <c r="AT152" s="142" t="s">
        <v>561</v>
      </c>
      <c r="AU152" s="142" t="s">
        <v>82</v>
      </c>
      <c r="AY152" s="17" t="s">
        <v>181</v>
      </c>
      <c r="BE152" s="143">
        <f>IF(N152="základní",J152,0)</f>
        <v>0</v>
      </c>
      <c r="BF152" s="143">
        <f>IF(N152="snížená",J152,0)</f>
        <v>0</v>
      </c>
      <c r="BG152" s="143">
        <f>IF(N152="zákl. přenesená",J152,0)</f>
        <v>0</v>
      </c>
      <c r="BH152" s="143">
        <f>IF(N152="sníž. přenesená",J152,0)</f>
        <v>0</v>
      </c>
      <c r="BI152" s="143">
        <f>IF(N152="nulová",J152,0)</f>
        <v>0</v>
      </c>
      <c r="BJ152" s="17" t="s">
        <v>80</v>
      </c>
      <c r="BK152" s="143">
        <f>ROUND(I152*H152,2)</f>
        <v>0</v>
      </c>
      <c r="BL152" s="17" t="s">
        <v>286</v>
      </c>
      <c r="BM152" s="142" t="s">
        <v>4929</v>
      </c>
    </row>
    <row r="153" spans="2:65" s="1" customFormat="1" ht="16.5" customHeight="1">
      <c r="B153" s="32"/>
      <c r="C153" s="131" t="s">
        <v>437</v>
      </c>
      <c r="D153" s="131" t="s">
        <v>183</v>
      </c>
      <c r="E153" s="132" t="s">
        <v>4930</v>
      </c>
      <c r="F153" s="133" t="s">
        <v>4931</v>
      </c>
      <c r="G153" s="134" t="s">
        <v>305</v>
      </c>
      <c r="H153" s="135">
        <v>15</v>
      </c>
      <c r="I153" s="136"/>
      <c r="J153" s="137">
        <f>ROUND(I153*H153,2)</f>
        <v>0</v>
      </c>
      <c r="K153" s="133" t="s">
        <v>187</v>
      </c>
      <c r="L153" s="32"/>
      <c r="M153" s="138" t="s">
        <v>19</v>
      </c>
      <c r="N153" s="139" t="s">
        <v>43</v>
      </c>
      <c r="P153" s="140">
        <f>O153*H153</f>
        <v>0</v>
      </c>
      <c r="Q153" s="140">
        <v>0</v>
      </c>
      <c r="R153" s="140">
        <f>Q153*H153</f>
        <v>0</v>
      </c>
      <c r="S153" s="140">
        <v>0</v>
      </c>
      <c r="T153" s="141">
        <f>S153*H153</f>
        <v>0</v>
      </c>
      <c r="AR153" s="142" t="s">
        <v>286</v>
      </c>
      <c r="AT153" s="142" t="s">
        <v>183</v>
      </c>
      <c r="AU153" s="142" t="s">
        <v>82</v>
      </c>
      <c r="AY153" s="17" t="s">
        <v>181</v>
      </c>
      <c r="BE153" s="143">
        <f>IF(N153="základní",J153,0)</f>
        <v>0</v>
      </c>
      <c r="BF153" s="143">
        <f>IF(N153="snížená",J153,0)</f>
        <v>0</v>
      </c>
      <c r="BG153" s="143">
        <f>IF(N153="zákl. přenesená",J153,0)</f>
        <v>0</v>
      </c>
      <c r="BH153" s="143">
        <f>IF(N153="sníž. přenesená",J153,0)</f>
        <v>0</v>
      </c>
      <c r="BI153" s="143">
        <f>IF(N153="nulová",J153,0)</f>
        <v>0</v>
      </c>
      <c r="BJ153" s="17" t="s">
        <v>80</v>
      </c>
      <c r="BK153" s="143">
        <f>ROUND(I153*H153,2)</f>
        <v>0</v>
      </c>
      <c r="BL153" s="17" t="s">
        <v>286</v>
      </c>
      <c r="BM153" s="142" t="s">
        <v>4932</v>
      </c>
    </row>
    <row r="154" spans="2:47" s="1" customFormat="1" ht="12">
      <c r="B154" s="32"/>
      <c r="D154" s="144" t="s">
        <v>190</v>
      </c>
      <c r="F154" s="145" t="s">
        <v>4933</v>
      </c>
      <c r="I154" s="146"/>
      <c r="L154" s="32"/>
      <c r="M154" s="147"/>
      <c r="T154" s="53"/>
      <c r="AT154" s="17" t="s">
        <v>190</v>
      </c>
      <c r="AU154" s="17" t="s">
        <v>82</v>
      </c>
    </row>
    <row r="155" spans="2:65" s="1" customFormat="1" ht="16.5" customHeight="1">
      <c r="B155" s="32"/>
      <c r="C155" s="131" t="s">
        <v>744</v>
      </c>
      <c r="D155" s="131" t="s">
        <v>183</v>
      </c>
      <c r="E155" s="132" t="s">
        <v>4864</v>
      </c>
      <c r="F155" s="133" t="s">
        <v>4865</v>
      </c>
      <c r="G155" s="134" t="s">
        <v>4614</v>
      </c>
      <c r="H155" s="135">
        <v>1</v>
      </c>
      <c r="I155" s="136"/>
      <c r="J155" s="137">
        <f>ROUND(I155*H155,2)</f>
        <v>0</v>
      </c>
      <c r="K155" s="133" t="s">
        <v>187</v>
      </c>
      <c r="L155" s="32"/>
      <c r="M155" s="138" t="s">
        <v>19</v>
      </c>
      <c r="N155" s="139" t="s">
        <v>43</v>
      </c>
      <c r="P155" s="140">
        <f>O155*H155</f>
        <v>0</v>
      </c>
      <c r="Q155" s="140">
        <v>0</v>
      </c>
      <c r="R155" s="140">
        <f>Q155*H155</f>
        <v>0</v>
      </c>
      <c r="S155" s="140">
        <v>0</v>
      </c>
      <c r="T155" s="141">
        <f>S155*H155</f>
        <v>0</v>
      </c>
      <c r="AR155" s="142" t="s">
        <v>286</v>
      </c>
      <c r="AT155" s="142" t="s">
        <v>183</v>
      </c>
      <c r="AU155" s="142" t="s">
        <v>82</v>
      </c>
      <c r="AY155" s="17" t="s">
        <v>181</v>
      </c>
      <c r="BE155" s="143">
        <f>IF(N155="základní",J155,0)</f>
        <v>0</v>
      </c>
      <c r="BF155" s="143">
        <f>IF(N155="snížená",J155,0)</f>
        <v>0</v>
      </c>
      <c r="BG155" s="143">
        <f>IF(N155="zákl. přenesená",J155,0)</f>
        <v>0</v>
      </c>
      <c r="BH155" s="143">
        <f>IF(N155="sníž. přenesená",J155,0)</f>
        <v>0</v>
      </c>
      <c r="BI155" s="143">
        <f>IF(N155="nulová",J155,0)</f>
        <v>0</v>
      </c>
      <c r="BJ155" s="17" t="s">
        <v>80</v>
      </c>
      <c r="BK155" s="143">
        <f>ROUND(I155*H155,2)</f>
        <v>0</v>
      </c>
      <c r="BL155" s="17" t="s">
        <v>286</v>
      </c>
      <c r="BM155" s="142" t="s">
        <v>4934</v>
      </c>
    </row>
    <row r="156" spans="2:47" s="1" customFormat="1" ht="12">
      <c r="B156" s="32"/>
      <c r="D156" s="144" t="s">
        <v>190</v>
      </c>
      <c r="F156" s="145" t="s">
        <v>4867</v>
      </c>
      <c r="I156" s="146"/>
      <c r="L156" s="32"/>
      <c r="M156" s="147"/>
      <c r="T156" s="53"/>
      <c r="AT156" s="17" t="s">
        <v>190</v>
      </c>
      <c r="AU156" s="17" t="s">
        <v>82</v>
      </c>
    </row>
    <row r="157" spans="2:65" s="1" customFormat="1" ht="16.5" customHeight="1">
      <c r="B157" s="32"/>
      <c r="C157" s="180" t="s">
        <v>750</v>
      </c>
      <c r="D157" s="180" t="s">
        <v>561</v>
      </c>
      <c r="E157" s="181" t="s">
        <v>4935</v>
      </c>
      <c r="F157" s="182" t="s">
        <v>4936</v>
      </c>
      <c r="G157" s="183" t="s">
        <v>305</v>
      </c>
      <c r="H157" s="184">
        <v>16</v>
      </c>
      <c r="I157" s="185"/>
      <c r="J157" s="186">
        <f aca="true" t="shared" si="10" ref="J157:J163">ROUND(I157*H157,2)</f>
        <v>0</v>
      </c>
      <c r="K157" s="182" t="s">
        <v>19</v>
      </c>
      <c r="L157" s="187"/>
      <c r="M157" s="188" t="s">
        <v>19</v>
      </c>
      <c r="N157" s="189" t="s">
        <v>43</v>
      </c>
      <c r="P157" s="140">
        <f aca="true" t="shared" si="11" ref="P157:P163">O157*H157</f>
        <v>0</v>
      </c>
      <c r="Q157" s="140">
        <v>0.003</v>
      </c>
      <c r="R157" s="140">
        <f aca="true" t="shared" si="12" ref="R157:R163">Q157*H157</f>
        <v>0.048</v>
      </c>
      <c r="S157" s="140">
        <v>0</v>
      </c>
      <c r="T157" s="141">
        <f aca="true" t="shared" si="13" ref="T157:T163">S157*H157</f>
        <v>0</v>
      </c>
      <c r="AR157" s="142" t="s">
        <v>394</v>
      </c>
      <c r="AT157" s="142" t="s">
        <v>561</v>
      </c>
      <c r="AU157" s="142" t="s">
        <v>82</v>
      </c>
      <c r="AY157" s="17" t="s">
        <v>181</v>
      </c>
      <c r="BE157" s="143">
        <f aca="true" t="shared" si="14" ref="BE157:BE163">IF(N157="základní",J157,0)</f>
        <v>0</v>
      </c>
      <c r="BF157" s="143">
        <f aca="true" t="shared" si="15" ref="BF157:BF163">IF(N157="snížená",J157,0)</f>
        <v>0</v>
      </c>
      <c r="BG157" s="143">
        <f aca="true" t="shared" si="16" ref="BG157:BG163">IF(N157="zákl. přenesená",J157,0)</f>
        <v>0</v>
      </c>
      <c r="BH157" s="143">
        <f aca="true" t="shared" si="17" ref="BH157:BH163">IF(N157="sníž. přenesená",J157,0)</f>
        <v>0</v>
      </c>
      <c r="BI157" s="143">
        <f aca="true" t="shared" si="18" ref="BI157:BI163">IF(N157="nulová",J157,0)</f>
        <v>0</v>
      </c>
      <c r="BJ157" s="17" t="s">
        <v>80</v>
      </c>
      <c r="BK157" s="143">
        <f aca="true" t="shared" si="19" ref="BK157:BK163">ROUND(I157*H157,2)</f>
        <v>0</v>
      </c>
      <c r="BL157" s="17" t="s">
        <v>286</v>
      </c>
      <c r="BM157" s="142" t="s">
        <v>4937</v>
      </c>
    </row>
    <row r="158" spans="2:65" s="1" customFormat="1" ht="16.5" customHeight="1">
      <c r="B158" s="32"/>
      <c r="C158" s="131" t="s">
        <v>757</v>
      </c>
      <c r="D158" s="131" t="s">
        <v>183</v>
      </c>
      <c r="E158" s="132" t="s">
        <v>4938</v>
      </c>
      <c r="F158" s="133" t="s">
        <v>4939</v>
      </c>
      <c r="G158" s="134" t="s">
        <v>305</v>
      </c>
      <c r="H158" s="135">
        <v>16</v>
      </c>
      <c r="I158" s="136"/>
      <c r="J158" s="137">
        <f t="shared" si="10"/>
        <v>0</v>
      </c>
      <c r="K158" s="133" t="s">
        <v>19</v>
      </c>
      <c r="L158" s="32"/>
      <c r="M158" s="138" t="s">
        <v>19</v>
      </c>
      <c r="N158" s="139" t="s">
        <v>43</v>
      </c>
      <c r="P158" s="140">
        <f t="shared" si="11"/>
        <v>0</v>
      </c>
      <c r="Q158" s="140">
        <v>0</v>
      </c>
      <c r="R158" s="140">
        <f t="shared" si="12"/>
        <v>0</v>
      </c>
      <c r="S158" s="140">
        <v>0</v>
      </c>
      <c r="T158" s="141">
        <f t="shared" si="13"/>
        <v>0</v>
      </c>
      <c r="AR158" s="142" t="s">
        <v>286</v>
      </c>
      <c r="AT158" s="142" t="s">
        <v>183</v>
      </c>
      <c r="AU158" s="142" t="s">
        <v>82</v>
      </c>
      <c r="AY158" s="17" t="s">
        <v>181</v>
      </c>
      <c r="BE158" s="143">
        <f t="shared" si="14"/>
        <v>0</v>
      </c>
      <c r="BF158" s="143">
        <f t="shared" si="15"/>
        <v>0</v>
      </c>
      <c r="BG158" s="143">
        <f t="shared" si="16"/>
        <v>0</v>
      </c>
      <c r="BH158" s="143">
        <f t="shared" si="17"/>
        <v>0</v>
      </c>
      <c r="BI158" s="143">
        <f t="shared" si="18"/>
        <v>0</v>
      </c>
      <c r="BJ158" s="17" t="s">
        <v>80</v>
      </c>
      <c r="BK158" s="143">
        <f t="shared" si="19"/>
        <v>0</v>
      </c>
      <c r="BL158" s="17" t="s">
        <v>286</v>
      </c>
      <c r="BM158" s="142" t="s">
        <v>4940</v>
      </c>
    </row>
    <row r="159" spans="2:65" s="1" customFormat="1" ht="16.5" customHeight="1">
      <c r="B159" s="32"/>
      <c r="C159" s="180" t="s">
        <v>764</v>
      </c>
      <c r="D159" s="180" t="s">
        <v>561</v>
      </c>
      <c r="E159" s="181" t="s">
        <v>4941</v>
      </c>
      <c r="F159" s="182" t="s">
        <v>4942</v>
      </c>
      <c r="G159" s="183" t="s">
        <v>199</v>
      </c>
      <c r="H159" s="184">
        <v>8</v>
      </c>
      <c r="I159" s="185"/>
      <c r="J159" s="186">
        <f t="shared" si="10"/>
        <v>0</v>
      </c>
      <c r="K159" s="182" t="s">
        <v>19</v>
      </c>
      <c r="L159" s="187"/>
      <c r="M159" s="188" t="s">
        <v>19</v>
      </c>
      <c r="N159" s="189" t="s">
        <v>43</v>
      </c>
      <c r="P159" s="140">
        <f t="shared" si="11"/>
        <v>0</v>
      </c>
      <c r="Q159" s="140">
        <v>0</v>
      </c>
      <c r="R159" s="140">
        <f t="shared" si="12"/>
        <v>0</v>
      </c>
      <c r="S159" s="140">
        <v>0</v>
      </c>
      <c r="T159" s="141">
        <f t="shared" si="13"/>
        <v>0</v>
      </c>
      <c r="AR159" s="142" t="s">
        <v>394</v>
      </c>
      <c r="AT159" s="142" t="s">
        <v>561</v>
      </c>
      <c r="AU159" s="142" t="s">
        <v>82</v>
      </c>
      <c r="AY159" s="17" t="s">
        <v>181</v>
      </c>
      <c r="BE159" s="143">
        <f t="shared" si="14"/>
        <v>0</v>
      </c>
      <c r="BF159" s="143">
        <f t="shared" si="15"/>
        <v>0</v>
      </c>
      <c r="BG159" s="143">
        <f t="shared" si="16"/>
        <v>0</v>
      </c>
      <c r="BH159" s="143">
        <f t="shared" si="17"/>
        <v>0</v>
      </c>
      <c r="BI159" s="143">
        <f t="shared" si="18"/>
        <v>0</v>
      </c>
      <c r="BJ159" s="17" t="s">
        <v>80</v>
      </c>
      <c r="BK159" s="143">
        <f t="shared" si="19"/>
        <v>0</v>
      </c>
      <c r="BL159" s="17" t="s">
        <v>286</v>
      </c>
      <c r="BM159" s="142" t="s">
        <v>4943</v>
      </c>
    </row>
    <row r="160" spans="2:65" s="1" customFormat="1" ht="16.5" customHeight="1">
      <c r="B160" s="32"/>
      <c r="C160" s="131" t="s">
        <v>770</v>
      </c>
      <c r="D160" s="131" t="s">
        <v>183</v>
      </c>
      <c r="E160" s="132" t="s">
        <v>4944</v>
      </c>
      <c r="F160" s="133" t="s">
        <v>4945</v>
      </c>
      <c r="G160" s="134" t="s">
        <v>199</v>
      </c>
      <c r="H160" s="135">
        <v>8</v>
      </c>
      <c r="I160" s="136"/>
      <c r="J160" s="137">
        <f t="shared" si="10"/>
        <v>0</v>
      </c>
      <c r="K160" s="133" t="s">
        <v>19</v>
      </c>
      <c r="L160" s="32"/>
      <c r="M160" s="138" t="s">
        <v>19</v>
      </c>
      <c r="N160" s="139" t="s">
        <v>43</v>
      </c>
      <c r="P160" s="140">
        <f t="shared" si="11"/>
        <v>0</v>
      </c>
      <c r="Q160" s="140">
        <v>0</v>
      </c>
      <c r="R160" s="140">
        <f t="shared" si="12"/>
        <v>0</v>
      </c>
      <c r="S160" s="140">
        <v>0</v>
      </c>
      <c r="T160" s="141">
        <f t="shared" si="13"/>
        <v>0</v>
      </c>
      <c r="AR160" s="142" t="s">
        <v>286</v>
      </c>
      <c r="AT160" s="142" t="s">
        <v>183</v>
      </c>
      <c r="AU160" s="142" t="s">
        <v>82</v>
      </c>
      <c r="AY160" s="17" t="s">
        <v>181</v>
      </c>
      <c r="BE160" s="143">
        <f t="shared" si="14"/>
        <v>0</v>
      </c>
      <c r="BF160" s="143">
        <f t="shared" si="15"/>
        <v>0</v>
      </c>
      <c r="BG160" s="143">
        <f t="shared" si="16"/>
        <v>0</v>
      </c>
      <c r="BH160" s="143">
        <f t="shared" si="17"/>
        <v>0</v>
      </c>
      <c r="BI160" s="143">
        <f t="shared" si="18"/>
        <v>0</v>
      </c>
      <c r="BJ160" s="17" t="s">
        <v>80</v>
      </c>
      <c r="BK160" s="143">
        <f t="shared" si="19"/>
        <v>0</v>
      </c>
      <c r="BL160" s="17" t="s">
        <v>286</v>
      </c>
      <c r="BM160" s="142" t="s">
        <v>4946</v>
      </c>
    </row>
    <row r="161" spans="2:65" s="1" customFormat="1" ht="16.5" customHeight="1">
      <c r="B161" s="32"/>
      <c r="C161" s="180" t="s">
        <v>776</v>
      </c>
      <c r="D161" s="180" t="s">
        <v>561</v>
      </c>
      <c r="E161" s="181" t="s">
        <v>4810</v>
      </c>
      <c r="F161" s="182" t="s">
        <v>4811</v>
      </c>
      <c r="G161" s="183" t="s">
        <v>305</v>
      </c>
      <c r="H161" s="184">
        <v>14</v>
      </c>
      <c r="I161" s="185"/>
      <c r="J161" s="186">
        <f t="shared" si="10"/>
        <v>0</v>
      </c>
      <c r="K161" s="182" t="s">
        <v>187</v>
      </c>
      <c r="L161" s="187"/>
      <c r="M161" s="188" t="s">
        <v>19</v>
      </c>
      <c r="N161" s="189" t="s">
        <v>43</v>
      </c>
      <c r="P161" s="140">
        <f t="shared" si="11"/>
        <v>0</v>
      </c>
      <c r="Q161" s="140">
        <v>0.00019</v>
      </c>
      <c r="R161" s="140">
        <f t="shared" si="12"/>
        <v>0.00266</v>
      </c>
      <c r="S161" s="140">
        <v>0</v>
      </c>
      <c r="T161" s="141">
        <f t="shared" si="13"/>
        <v>0</v>
      </c>
      <c r="AR161" s="142" t="s">
        <v>394</v>
      </c>
      <c r="AT161" s="142" t="s">
        <v>561</v>
      </c>
      <c r="AU161" s="142" t="s">
        <v>82</v>
      </c>
      <c r="AY161" s="17" t="s">
        <v>181</v>
      </c>
      <c r="BE161" s="143">
        <f t="shared" si="14"/>
        <v>0</v>
      </c>
      <c r="BF161" s="143">
        <f t="shared" si="15"/>
        <v>0</v>
      </c>
      <c r="BG161" s="143">
        <f t="shared" si="16"/>
        <v>0</v>
      </c>
      <c r="BH161" s="143">
        <f t="shared" si="17"/>
        <v>0</v>
      </c>
      <c r="BI161" s="143">
        <f t="shared" si="18"/>
        <v>0</v>
      </c>
      <c r="BJ161" s="17" t="s">
        <v>80</v>
      </c>
      <c r="BK161" s="143">
        <f t="shared" si="19"/>
        <v>0</v>
      </c>
      <c r="BL161" s="17" t="s">
        <v>286</v>
      </c>
      <c r="BM161" s="142" t="s">
        <v>4947</v>
      </c>
    </row>
    <row r="162" spans="2:65" s="1" customFormat="1" ht="16.5" customHeight="1">
      <c r="B162" s="32"/>
      <c r="C162" s="180" t="s">
        <v>781</v>
      </c>
      <c r="D162" s="180" t="s">
        <v>561</v>
      </c>
      <c r="E162" s="181" t="s">
        <v>4813</v>
      </c>
      <c r="F162" s="182" t="s">
        <v>4814</v>
      </c>
      <c r="G162" s="183" t="s">
        <v>305</v>
      </c>
      <c r="H162" s="184">
        <v>4</v>
      </c>
      <c r="I162" s="185"/>
      <c r="J162" s="186">
        <f t="shared" si="10"/>
        <v>0</v>
      </c>
      <c r="K162" s="182" t="s">
        <v>187</v>
      </c>
      <c r="L162" s="187"/>
      <c r="M162" s="188" t="s">
        <v>19</v>
      </c>
      <c r="N162" s="189" t="s">
        <v>43</v>
      </c>
      <c r="P162" s="140">
        <f t="shared" si="11"/>
        <v>0</v>
      </c>
      <c r="Q162" s="140">
        <v>0.00035</v>
      </c>
      <c r="R162" s="140">
        <f t="shared" si="12"/>
        <v>0.0014</v>
      </c>
      <c r="S162" s="140">
        <v>0</v>
      </c>
      <c r="T162" s="141">
        <f t="shared" si="13"/>
        <v>0</v>
      </c>
      <c r="AR162" s="142" t="s">
        <v>394</v>
      </c>
      <c r="AT162" s="142" t="s">
        <v>561</v>
      </c>
      <c r="AU162" s="142" t="s">
        <v>82</v>
      </c>
      <c r="AY162" s="17" t="s">
        <v>181</v>
      </c>
      <c r="BE162" s="143">
        <f t="shared" si="14"/>
        <v>0</v>
      </c>
      <c r="BF162" s="143">
        <f t="shared" si="15"/>
        <v>0</v>
      </c>
      <c r="BG162" s="143">
        <f t="shared" si="16"/>
        <v>0</v>
      </c>
      <c r="BH162" s="143">
        <f t="shared" si="17"/>
        <v>0</v>
      </c>
      <c r="BI162" s="143">
        <f t="shared" si="18"/>
        <v>0</v>
      </c>
      <c r="BJ162" s="17" t="s">
        <v>80</v>
      </c>
      <c r="BK162" s="143">
        <f t="shared" si="19"/>
        <v>0</v>
      </c>
      <c r="BL162" s="17" t="s">
        <v>286</v>
      </c>
      <c r="BM162" s="142" t="s">
        <v>4948</v>
      </c>
    </row>
    <row r="163" spans="2:65" s="1" customFormat="1" ht="16.5" customHeight="1">
      <c r="B163" s="32"/>
      <c r="C163" s="131" t="s">
        <v>788</v>
      </c>
      <c r="D163" s="131" t="s">
        <v>183</v>
      </c>
      <c r="E163" s="132" t="s">
        <v>4819</v>
      </c>
      <c r="F163" s="133" t="s">
        <v>4820</v>
      </c>
      <c r="G163" s="134" t="s">
        <v>305</v>
      </c>
      <c r="H163" s="135">
        <v>18</v>
      </c>
      <c r="I163" s="136"/>
      <c r="J163" s="137">
        <f t="shared" si="10"/>
        <v>0</v>
      </c>
      <c r="K163" s="133" t="s">
        <v>19</v>
      </c>
      <c r="L163" s="32"/>
      <c r="M163" s="138" t="s">
        <v>19</v>
      </c>
      <c r="N163" s="139" t="s">
        <v>43</v>
      </c>
      <c r="P163" s="140">
        <f t="shared" si="11"/>
        <v>0</v>
      </c>
      <c r="Q163" s="140">
        <v>0</v>
      </c>
      <c r="R163" s="140">
        <f t="shared" si="12"/>
        <v>0</v>
      </c>
      <c r="S163" s="140">
        <v>0</v>
      </c>
      <c r="T163" s="141">
        <f t="shared" si="13"/>
        <v>0</v>
      </c>
      <c r="AR163" s="142" t="s">
        <v>286</v>
      </c>
      <c r="AT163" s="142" t="s">
        <v>183</v>
      </c>
      <c r="AU163" s="142" t="s">
        <v>82</v>
      </c>
      <c r="AY163" s="17" t="s">
        <v>181</v>
      </c>
      <c r="BE163" s="143">
        <f t="shared" si="14"/>
        <v>0</v>
      </c>
      <c r="BF163" s="143">
        <f t="shared" si="15"/>
        <v>0</v>
      </c>
      <c r="BG163" s="143">
        <f t="shared" si="16"/>
        <v>0</v>
      </c>
      <c r="BH163" s="143">
        <f t="shared" si="17"/>
        <v>0</v>
      </c>
      <c r="BI163" s="143">
        <f t="shared" si="18"/>
        <v>0</v>
      </c>
      <c r="BJ163" s="17" t="s">
        <v>80</v>
      </c>
      <c r="BK163" s="143">
        <f t="shared" si="19"/>
        <v>0</v>
      </c>
      <c r="BL163" s="17" t="s">
        <v>286</v>
      </c>
      <c r="BM163" s="142" t="s">
        <v>4949</v>
      </c>
    </row>
    <row r="164" spans="2:63" s="11" customFormat="1" ht="20.85" customHeight="1">
      <c r="B164" s="119"/>
      <c r="D164" s="120" t="s">
        <v>71</v>
      </c>
      <c r="E164" s="129" t="s">
        <v>4950</v>
      </c>
      <c r="F164" s="129" t="s">
        <v>4951</v>
      </c>
      <c r="I164" s="122"/>
      <c r="J164" s="130">
        <f>BK164</f>
        <v>0</v>
      </c>
      <c r="L164" s="119"/>
      <c r="M164" s="124"/>
      <c r="P164" s="125">
        <v>0</v>
      </c>
      <c r="R164" s="125">
        <v>0</v>
      </c>
      <c r="T164" s="126">
        <v>0</v>
      </c>
      <c r="AR164" s="120" t="s">
        <v>82</v>
      </c>
      <c r="AT164" s="127" t="s">
        <v>71</v>
      </c>
      <c r="AU164" s="127" t="s">
        <v>82</v>
      </c>
      <c r="AY164" s="120" t="s">
        <v>181</v>
      </c>
      <c r="BK164" s="128">
        <v>0</v>
      </c>
    </row>
    <row r="165" spans="2:63" s="11" customFormat="1" ht="22.8" customHeight="1">
      <c r="B165" s="119"/>
      <c r="D165" s="120" t="s">
        <v>71</v>
      </c>
      <c r="E165" s="129" t="s">
        <v>3877</v>
      </c>
      <c r="F165" s="129" t="s">
        <v>3046</v>
      </c>
      <c r="I165" s="122"/>
      <c r="J165" s="130">
        <f>BK165</f>
        <v>0</v>
      </c>
      <c r="L165" s="119"/>
      <c r="M165" s="124"/>
      <c r="P165" s="125">
        <f>SUM(P166:P181)</f>
        <v>0</v>
      </c>
      <c r="R165" s="125">
        <f>SUM(R166:R181)</f>
        <v>0</v>
      </c>
      <c r="T165" s="126">
        <f>SUM(T166:T181)</f>
        <v>0</v>
      </c>
      <c r="AR165" s="120" t="s">
        <v>82</v>
      </c>
      <c r="AT165" s="127" t="s">
        <v>71</v>
      </c>
      <c r="AU165" s="127" t="s">
        <v>80</v>
      </c>
      <c r="AY165" s="120" t="s">
        <v>181</v>
      </c>
      <c r="BK165" s="128">
        <f>SUM(BK166:BK181)</f>
        <v>0</v>
      </c>
    </row>
    <row r="166" spans="2:65" s="1" customFormat="1" ht="16.5" customHeight="1">
      <c r="B166" s="32"/>
      <c r="C166" s="131" t="s">
        <v>794</v>
      </c>
      <c r="D166" s="131" t="s">
        <v>183</v>
      </c>
      <c r="E166" s="132" t="s">
        <v>4952</v>
      </c>
      <c r="F166" s="133" t="s">
        <v>4953</v>
      </c>
      <c r="G166" s="134" t="s">
        <v>199</v>
      </c>
      <c r="H166" s="135">
        <v>1</v>
      </c>
      <c r="I166" s="136"/>
      <c r="J166" s="137">
        <f aca="true" t="shared" si="20" ref="J166:J171">ROUND(I166*H166,2)</f>
        <v>0</v>
      </c>
      <c r="K166" s="133" t="s">
        <v>19</v>
      </c>
      <c r="L166" s="32"/>
      <c r="M166" s="138" t="s">
        <v>19</v>
      </c>
      <c r="N166" s="139" t="s">
        <v>43</v>
      </c>
      <c r="P166" s="140">
        <f aca="true" t="shared" si="21" ref="P166:P171">O166*H166</f>
        <v>0</v>
      </c>
      <c r="Q166" s="140">
        <v>0</v>
      </c>
      <c r="R166" s="140">
        <f aca="true" t="shared" si="22" ref="R166:R171">Q166*H166</f>
        <v>0</v>
      </c>
      <c r="S166" s="140">
        <v>0</v>
      </c>
      <c r="T166" s="141">
        <f aca="true" t="shared" si="23" ref="T166:T171">S166*H166</f>
        <v>0</v>
      </c>
      <c r="AR166" s="142" t="s">
        <v>286</v>
      </c>
      <c r="AT166" s="142" t="s">
        <v>183</v>
      </c>
      <c r="AU166" s="142" t="s">
        <v>82</v>
      </c>
      <c r="AY166" s="17" t="s">
        <v>181</v>
      </c>
      <c r="BE166" s="143">
        <f aca="true" t="shared" si="24" ref="BE166:BE171">IF(N166="základní",J166,0)</f>
        <v>0</v>
      </c>
      <c r="BF166" s="143">
        <f aca="true" t="shared" si="25" ref="BF166:BF171">IF(N166="snížená",J166,0)</f>
        <v>0</v>
      </c>
      <c r="BG166" s="143">
        <f aca="true" t="shared" si="26" ref="BG166:BG171">IF(N166="zákl. přenesená",J166,0)</f>
        <v>0</v>
      </c>
      <c r="BH166" s="143">
        <f aca="true" t="shared" si="27" ref="BH166:BH171">IF(N166="sníž. přenesená",J166,0)</f>
        <v>0</v>
      </c>
      <c r="BI166" s="143">
        <f aca="true" t="shared" si="28" ref="BI166:BI171">IF(N166="nulová",J166,0)</f>
        <v>0</v>
      </c>
      <c r="BJ166" s="17" t="s">
        <v>80</v>
      </c>
      <c r="BK166" s="143">
        <f aca="true" t="shared" si="29" ref="BK166:BK171">ROUND(I166*H166,2)</f>
        <v>0</v>
      </c>
      <c r="BL166" s="17" t="s">
        <v>286</v>
      </c>
      <c r="BM166" s="142" t="s">
        <v>4954</v>
      </c>
    </row>
    <row r="167" spans="2:65" s="1" customFormat="1" ht="16.5" customHeight="1">
      <c r="B167" s="32"/>
      <c r="C167" s="131" t="s">
        <v>802</v>
      </c>
      <c r="D167" s="131" t="s">
        <v>183</v>
      </c>
      <c r="E167" s="132" t="s">
        <v>4955</v>
      </c>
      <c r="F167" s="133" t="s">
        <v>4956</v>
      </c>
      <c r="G167" s="134" t="s">
        <v>3202</v>
      </c>
      <c r="H167" s="135">
        <v>4</v>
      </c>
      <c r="I167" s="136"/>
      <c r="J167" s="137">
        <f t="shared" si="20"/>
        <v>0</v>
      </c>
      <c r="K167" s="133" t="s">
        <v>19</v>
      </c>
      <c r="L167" s="32"/>
      <c r="M167" s="138" t="s">
        <v>19</v>
      </c>
      <c r="N167" s="139" t="s">
        <v>43</v>
      </c>
      <c r="P167" s="140">
        <f t="shared" si="21"/>
        <v>0</v>
      </c>
      <c r="Q167" s="140">
        <v>0</v>
      </c>
      <c r="R167" s="140">
        <f t="shared" si="22"/>
        <v>0</v>
      </c>
      <c r="S167" s="140">
        <v>0</v>
      </c>
      <c r="T167" s="141">
        <f t="shared" si="23"/>
        <v>0</v>
      </c>
      <c r="AR167" s="142" t="s">
        <v>286</v>
      </c>
      <c r="AT167" s="142" t="s">
        <v>183</v>
      </c>
      <c r="AU167" s="142" t="s">
        <v>82</v>
      </c>
      <c r="AY167" s="17" t="s">
        <v>181</v>
      </c>
      <c r="BE167" s="143">
        <f t="shared" si="24"/>
        <v>0</v>
      </c>
      <c r="BF167" s="143">
        <f t="shared" si="25"/>
        <v>0</v>
      </c>
      <c r="BG167" s="143">
        <f t="shared" si="26"/>
        <v>0</v>
      </c>
      <c r="BH167" s="143">
        <f t="shared" si="27"/>
        <v>0</v>
      </c>
      <c r="BI167" s="143">
        <f t="shared" si="28"/>
        <v>0</v>
      </c>
      <c r="BJ167" s="17" t="s">
        <v>80</v>
      </c>
      <c r="BK167" s="143">
        <f t="shared" si="29"/>
        <v>0</v>
      </c>
      <c r="BL167" s="17" t="s">
        <v>286</v>
      </c>
      <c r="BM167" s="142" t="s">
        <v>4957</v>
      </c>
    </row>
    <row r="168" spans="2:65" s="1" customFormat="1" ht="16.5" customHeight="1">
      <c r="B168" s="32"/>
      <c r="C168" s="131" t="s">
        <v>808</v>
      </c>
      <c r="D168" s="131" t="s">
        <v>183</v>
      </c>
      <c r="E168" s="132" t="s">
        <v>4958</v>
      </c>
      <c r="F168" s="133" t="s">
        <v>4959</v>
      </c>
      <c r="G168" s="134" t="s">
        <v>3202</v>
      </c>
      <c r="H168" s="135">
        <v>4</v>
      </c>
      <c r="I168" s="136"/>
      <c r="J168" s="137">
        <f t="shared" si="20"/>
        <v>0</v>
      </c>
      <c r="K168" s="133" t="s">
        <v>19</v>
      </c>
      <c r="L168" s="32"/>
      <c r="M168" s="138" t="s">
        <v>19</v>
      </c>
      <c r="N168" s="139" t="s">
        <v>43</v>
      </c>
      <c r="P168" s="140">
        <f t="shared" si="21"/>
        <v>0</v>
      </c>
      <c r="Q168" s="140">
        <v>0</v>
      </c>
      <c r="R168" s="140">
        <f t="shared" si="22"/>
        <v>0</v>
      </c>
      <c r="S168" s="140">
        <v>0</v>
      </c>
      <c r="T168" s="141">
        <f t="shared" si="23"/>
        <v>0</v>
      </c>
      <c r="AR168" s="142" t="s">
        <v>286</v>
      </c>
      <c r="AT168" s="142" t="s">
        <v>183</v>
      </c>
      <c r="AU168" s="142" t="s">
        <v>82</v>
      </c>
      <c r="AY168" s="17" t="s">
        <v>181</v>
      </c>
      <c r="BE168" s="143">
        <f t="shared" si="24"/>
        <v>0</v>
      </c>
      <c r="BF168" s="143">
        <f t="shared" si="25"/>
        <v>0</v>
      </c>
      <c r="BG168" s="143">
        <f t="shared" si="26"/>
        <v>0</v>
      </c>
      <c r="BH168" s="143">
        <f t="shared" si="27"/>
        <v>0</v>
      </c>
      <c r="BI168" s="143">
        <f t="shared" si="28"/>
        <v>0</v>
      </c>
      <c r="BJ168" s="17" t="s">
        <v>80</v>
      </c>
      <c r="BK168" s="143">
        <f t="shared" si="29"/>
        <v>0</v>
      </c>
      <c r="BL168" s="17" t="s">
        <v>286</v>
      </c>
      <c r="BM168" s="142" t="s">
        <v>4960</v>
      </c>
    </row>
    <row r="169" spans="2:65" s="1" customFormat="1" ht="16.5" customHeight="1">
      <c r="B169" s="32"/>
      <c r="C169" s="131" t="s">
        <v>813</v>
      </c>
      <c r="D169" s="131" t="s">
        <v>183</v>
      </c>
      <c r="E169" s="132" t="s">
        <v>4961</v>
      </c>
      <c r="F169" s="133" t="s">
        <v>4962</v>
      </c>
      <c r="G169" s="134" t="s">
        <v>3202</v>
      </c>
      <c r="H169" s="135">
        <v>1</v>
      </c>
      <c r="I169" s="136"/>
      <c r="J169" s="137">
        <f t="shared" si="20"/>
        <v>0</v>
      </c>
      <c r="K169" s="133" t="s">
        <v>19</v>
      </c>
      <c r="L169" s="32"/>
      <c r="M169" s="138" t="s">
        <v>19</v>
      </c>
      <c r="N169" s="139" t="s">
        <v>43</v>
      </c>
      <c r="P169" s="140">
        <f t="shared" si="21"/>
        <v>0</v>
      </c>
      <c r="Q169" s="140">
        <v>0</v>
      </c>
      <c r="R169" s="140">
        <f t="shared" si="22"/>
        <v>0</v>
      </c>
      <c r="S169" s="140">
        <v>0</v>
      </c>
      <c r="T169" s="141">
        <f t="shared" si="23"/>
        <v>0</v>
      </c>
      <c r="AR169" s="142" t="s">
        <v>286</v>
      </c>
      <c r="AT169" s="142" t="s">
        <v>183</v>
      </c>
      <c r="AU169" s="142" t="s">
        <v>82</v>
      </c>
      <c r="AY169" s="17" t="s">
        <v>181</v>
      </c>
      <c r="BE169" s="143">
        <f t="shared" si="24"/>
        <v>0</v>
      </c>
      <c r="BF169" s="143">
        <f t="shared" si="25"/>
        <v>0</v>
      </c>
      <c r="BG169" s="143">
        <f t="shared" si="26"/>
        <v>0</v>
      </c>
      <c r="BH169" s="143">
        <f t="shared" si="27"/>
        <v>0</v>
      </c>
      <c r="BI169" s="143">
        <f t="shared" si="28"/>
        <v>0</v>
      </c>
      <c r="BJ169" s="17" t="s">
        <v>80</v>
      </c>
      <c r="BK169" s="143">
        <f t="shared" si="29"/>
        <v>0</v>
      </c>
      <c r="BL169" s="17" t="s">
        <v>286</v>
      </c>
      <c r="BM169" s="142" t="s">
        <v>4963</v>
      </c>
    </row>
    <row r="170" spans="2:65" s="1" customFormat="1" ht="16.5" customHeight="1">
      <c r="B170" s="32"/>
      <c r="C170" s="131" t="s">
        <v>820</v>
      </c>
      <c r="D170" s="131" t="s">
        <v>183</v>
      </c>
      <c r="E170" s="132" t="s">
        <v>4964</v>
      </c>
      <c r="F170" s="133" t="s">
        <v>4965</v>
      </c>
      <c r="G170" s="134" t="s">
        <v>3202</v>
      </c>
      <c r="H170" s="135">
        <v>4</v>
      </c>
      <c r="I170" s="136"/>
      <c r="J170" s="137">
        <f t="shared" si="20"/>
        <v>0</v>
      </c>
      <c r="K170" s="133" t="s">
        <v>19</v>
      </c>
      <c r="L170" s="32"/>
      <c r="M170" s="138" t="s">
        <v>19</v>
      </c>
      <c r="N170" s="139" t="s">
        <v>43</v>
      </c>
      <c r="P170" s="140">
        <f t="shared" si="21"/>
        <v>0</v>
      </c>
      <c r="Q170" s="140">
        <v>0</v>
      </c>
      <c r="R170" s="140">
        <f t="shared" si="22"/>
        <v>0</v>
      </c>
      <c r="S170" s="140">
        <v>0</v>
      </c>
      <c r="T170" s="141">
        <f t="shared" si="23"/>
        <v>0</v>
      </c>
      <c r="AR170" s="142" t="s">
        <v>286</v>
      </c>
      <c r="AT170" s="142" t="s">
        <v>183</v>
      </c>
      <c r="AU170" s="142" t="s">
        <v>82</v>
      </c>
      <c r="AY170" s="17" t="s">
        <v>181</v>
      </c>
      <c r="BE170" s="143">
        <f t="shared" si="24"/>
        <v>0</v>
      </c>
      <c r="BF170" s="143">
        <f t="shared" si="25"/>
        <v>0</v>
      </c>
      <c r="BG170" s="143">
        <f t="shared" si="26"/>
        <v>0</v>
      </c>
      <c r="BH170" s="143">
        <f t="shared" si="27"/>
        <v>0</v>
      </c>
      <c r="BI170" s="143">
        <f t="shared" si="28"/>
        <v>0</v>
      </c>
      <c r="BJ170" s="17" t="s">
        <v>80</v>
      </c>
      <c r="BK170" s="143">
        <f t="shared" si="29"/>
        <v>0</v>
      </c>
      <c r="BL170" s="17" t="s">
        <v>286</v>
      </c>
      <c r="BM170" s="142" t="s">
        <v>4966</v>
      </c>
    </row>
    <row r="171" spans="2:65" s="1" customFormat="1" ht="16.5" customHeight="1">
      <c r="B171" s="32"/>
      <c r="C171" s="131" t="s">
        <v>825</v>
      </c>
      <c r="D171" s="131" t="s">
        <v>183</v>
      </c>
      <c r="E171" s="132" t="s">
        <v>4967</v>
      </c>
      <c r="F171" s="133" t="s">
        <v>4968</v>
      </c>
      <c r="G171" s="134" t="s">
        <v>4614</v>
      </c>
      <c r="H171" s="135">
        <v>1</v>
      </c>
      <c r="I171" s="136"/>
      <c r="J171" s="137">
        <f t="shared" si="20"/>
        <v>0</v>
      </c>
      <c r="K171" s="133" t="s">
        <v>187</v>
      </c>
      <c r="L171" s="32"/>
      <c r="M171" s="138" t="s">
        <v>19</v>
      </c>
      <c r="N171" s="139" t="s">
        <v>43</v>
      </c>
      <c r="P171" s="140">
        <f t="shared" si="21"/>
        <v>0</v>
      </c>
      <c r="Q171" s="140">
        <v>0</v>
      </c>
      <c r="R171" s="140">
        <f t="shared" si="22"/>
        <v>0</v>
      </c>
      <c r="S171" s="140">
        <v>0</v>
      </c>
      <c r="T171" s="141">
        <f t="shared" si="23"/>
        <v>0</v>
      </c>
      <c r="AR171" s="142" t="s">
        <v>286</v>
      </c>
      <c r="AT171" s="142" t="s">
        <v>183</v>
      </c>
      <c r="AU171" s="142" t="s">
        <v>82</v>
      </c>
      <c r="AY171" s="17" t="s">
        <v>181</v>
      </c>
      <c r="BE171" s="143">
        <f t="shared" si="24"/>
        <v>0</v>
      </c>
      <c r="BF171" s="143">
        <f t="shared" si="25"/>
        <v>0</v>
      </c>
      <c r="BG171" s="143">
        <f t="shared" si="26"/>
        <v>0</v>
      </c>
      <c r="BH171" s="143">
        <f t="shared" si="27"/>
        <v>0</v>
      </c>
      <c r="BI171" s="143">
        <f t="shared" si="28"/>
        <v>0</v>
      </c>
      <c r="BJ171" s="17" t="s">
        <v>80</v>
      </c>
      <c r="BK171" s="143">
        <f t="shared" si="29"/>
        <v>0</v>
      </c>
      <c r="BL171" s="17" t="s">
        <v>286</v>
      </c>
      <c r="BM171" s="142" t="s">
        <v>4969</v>
      </c>
    </row>
    <row r="172" spans="2:47" s="1" customFormat="1" ht="12">
      <c r="B172" s="32"/>
      <c r="D172" s="144" t="s">
        <v>190</v>
      </c>
      <c r="F172" s="145" t="s">
        <v>4970</v>
      </c>
      <c r="I172" s="146"/>
      <c r="L172" s="32"/>
      <c r="M172" s="147"/>
      <c r="T172" s="53"/>
      <c r="AT172" s="17" t="s">
        <v>190</v>
      </c>
      <c r="AU172" s="17" t="s">
        <v>82</v>
      </c>
    </row>
    <row r="173" spans="2:65" s="1" customFormat="1" ht="16.5" customHeight="1">
      <c r="B173" s="32"/>
      <c r="C173" s="131" t="s">
        <v>830</v>
      </c>
      <c r="D173" s="131" t="s">
        <v>183</v>
      </c>
      <c r="E173" s="132" t="s">
        <v>4971</v>
      </c>
      <c r="F173" s="133" t="s">
        <v>4972</v>
      </c>
      <c r="G173" s="134" t="s">
        <v>4614</v>
      </c>
      <c r="H173" s="135">
        <v>1</v>
      </c>
      <c r="I173" s="136"/>
      <c r="J173" s="137">
        <f>ROUND(I173*H173,2)</f>
        <v>0</v>
      </c>
      <c r="K173" s="133" t="s">
        <v>187</v>
      </c>
      <c r="L173" s="32"/>
      <c r="M173" s="138" t="s">
        <v>19</v>
      </c>
      <c r="N173" s="139" t="s">
        <v>43</v>
      </c>
      <c r="P173" s="140">
        <f>O173*H173</f>
        <v>0</v>
      </c>
      <c r="Q173" s="140">
        <v>0</v>
      </c>
      <c r="R173" s="140">
        <f>Q173*H173</f>
        <v>0</v>
      </c>
      <c r="S173" s="140">
        <v>0</v>
      </c>
      <c r="T173" s="141">
        <f>S173*H173</f>
        <v>0</v>
      </c>
      <c r="AR173" s="142" t="s">
        <v>286</v>
      </c>
      <c r="AT173" s="142" t="s">
        <v>183</v>
      </c>
      <c r="AU173" s="142" t="s">
        <v>82</v>
      </c>
      <c r="AY173" s="17" t="s">
        <v>181</v>
      </c>
      <c r="BE173" s="143">
        <f>IF(N173="základní",J173,0)</f>
        <v>0</v>
      </c>
      <c r="BF173" s="143">
        <f>IF(N173="snížená",J173,0)</f>
        <v>0</v>
      </c>
      <c r="BG173" s="143">
        <f>IF(N173="zákl. přenesená",J173,0)</f>
        <v>0</v>
      </c>
      <c r="BH173" s="143">
        <f>IF(N173="sníž. přenesená",J173,0)</f>
        <v>0</v>
      </c>
      <c r="BI173" s="143">
        <f>IF(N173="nulová",J173,0)</f>
        <v>0</v>
      </c>
      <c r="BJ173" s="17" t="s">
        <v>80</v>
      </c>
      <c r="BK173" s="143">
        <f>ROUND(I173*H173,2)</f>
        <v>0</v>
      </c>
      <c r="BL173" s="17" t="s">
        <v>286</v>
      </c>
      <c r="BM173" s="142" t="s">
        <v>4973</v>
      </c>
    </row>
    <row r="174" spans="2:47" s="1" customFormat="1" ht="12">
      <c r="B174" s="32"/>
      <c r="D174" s="144" t="s">
        <v>190</v>
      </c>
      <c r="F174" s="145" t="s">
        <v>4974</v>
      </c>
      <c r="I174" s="146"/>
      <c r="L174" s="32"/>
      <c r="M174" s="147"/>
      <c r="T174" s="53"/>
      <c r="AT174" s="17" t="s">
        <v>190</v>
      </c>
      <c r="AU174" s="17" t="s">
        <v>82</v>
      </c>
    </row>
    <row r="175" spans="2:65" s="1" customFormat="1" ht="16.5" customHeight="1">
      <c r="B175" s="32"/>
      <c r="C175" s="131" t="s">
        <v>837</v>
      </c>
      <c r="D175" s="131" t="s">
        <v>183</v>
      </c>
      <c r="E175" s="132" t="s">
        <v>4975</v>
      </c>
      <c r="F175" s="133" t="s">
        <v>4976</v>
      </c>
      <c r="G175" s="134" t="s">
        <v>4614</v>
      </c>
      <c r="H175" s="135">
        <v>1</v>
      </c>
      <c r="I175" s="136"/>
      <c r="J175" s="137">
        <f>ROUND(I175*H175,2)</f>
        <v>0</v>
      </c>
      <c r="K175" s="133" t="s">
        <v>187</v>
      </c>
      <c r="L175" s="32"/>
      <c r="M175" s="138" t="s">
        <v>19</v>
      </c>
      <c r="N175" s="139" t="s">
        <v>43</v>
      </c>
      <c r="P175" s="140">
        <f>O175*H175</f>
        <v>0</v>
      </c>
      <c r="Q175" s="140">
        <v>0</v>
      </c>
      <c r="R175" s="140">
        <f>Q175*H175</f>
        <v>0</v>
      </c>
      <c r="S175" s="140">
        <v>0</v>
      </c>
      <c r="T175" s="141">
        <f>S175*H175</f>
        <v>0</v>
      </c>
      <c r="AR175" s="142" t="s">
        <v>286</v>
      </c>
      <c r="AT175" s="142" t="s">
        <v>183</v>
      </c>
      <c r="AU175" s="142" t="s">
        <v>82</v>
      </c>
      <c r="AY175" s="17" t="s">
        <v>181</v>
      </c>
      <c r="BE175" s="143">
        <f>IF(N175="základní",J175,0)</f>
        <v>0</v>
      </c>
      <c r="BF175" s="143">
        <f>IF(N175="snížená",J175,0)</f>
        <v>0</v>
      </c>
      <c r="BG175" s="143">
        <f>IF(N175="zákl. přenesená",J175,0)</f>
        <v>0</v>
      </c>
      <c r="BH175" s="143">
        <f>IF(N175="sníž. přenesená",J175,0)</f>
        <v>0</v>
      </c>
      <c r="BI175" s="143">
        <f>IF(N175="nulová",J175,0)</f>
        <v>0</v>
      </c>
      <c r="BJ175" s="17" t="s">
        <v>80</v>
      </c>
      <c r="BK175" s="143">
        <f>ROUND(I175*H175,2)</f>
        <v>0</v>
      </c>
      <c r="BL175" s="17" t="s">
        <v>286</v>
      </c>
      <c r="BM175" s="142" t="s">
        <v>4977</v>
      </c>
    </row>
    <row r="176" spans="2:47" s="1" customFormat="1" ht="12">
      <c r="B176" s="32"/>
      <c r="D176" s="144" t="s">
        <v>190</v>
      </c>
      <c r="F176" s="145" t="s">
        <v>4978</v>
      </c>
      <c r="I176" s="146"/>
      <c r="L176" s="32"/>
      <c r="M176" s="147"/>
      <c r="T176" s="53"/>
      <c r="AT176" s="17" t="s">
        <v>190</v>
      </c>
      <c r="AU176" s="17" t="s">
        <v>82</v>
      </c>
    </row>
    <row r="177" spans="2:65" s="1" customFormat="1" ht="16.5" customHeight="1">
      <c r="B177" s="32"/>
      <c r="C177" s="131" t="s">
        <v>852</v>
      </c>
      <c r="D177" s="131" t="s">
        <v>183</v>
      </c>
      <c r="E177" s="132" t="s">
        <v>4979</v>
      </c>
      <c r="F177" s="133" t="s">
        <v>4980</v>
      </c>
      <c r="G177" s="134" t="s">
        <v>199</v>
      </c>
      <c r="H177" s="135">
        <v>1</v>
      </c>
      <c r="I177" s="136"/>
      <c r="J177" s="137">
        <f>ROUND(I177*H177,2)</f>
        <v>0</v>
      </c>
      <c r="K177" s="133" t="s">
        <v>19</v>
      </c>
      <c r="L177" s="32"/>
      <c r="M177" s="138" t="s">
        <v>19</v>
      </c>
      <c r="N177" s="139" t="s">
        <v>43</v>
      </c>
      <c r="P177" s="140">
        <f>O177*H177</f>
        <v>0</v>
      </c>
      <c r="Q177" s="140">
        <v>0</v>
      </c>
      <c r="R177" s="140">
        <f>Q177*H177</f>
        <v>0</v>
      </c>
      <c r="S177" s="140">
        <v>0</v>
      </c>
      <c r="T177" s="141">
        <f>S177*H177</f>
        <v>0</v>
      </c>
      <c r="AR177" s="142" t="s">
        <v>286</v>
      </c>
      <c r="AT177" s="142" t="s">
        <v>183</v>
      </c>
      <c r="AU177" s="142" t="s">
        <v>82</v>
      </c>
      <c r="AY177" s="17" t="s">
        <v>181</v>
      </c>
      <c r="BE177" s="143">
        <f>IF(N177="základní",J177,0)</f>
        <v>0</v>
      </c>
      <c r="BF177" s="143">
        <f>IF(N177="snížená",J177,0)</f>
        <v>0</v>
      </c>
      <c r="BG177" s="143">
        <f>IF(N177="zákl. přenesená",J177,0)</f>
        <v>0</v>
      </c>
      <c r="BH177" s="143">
        <f>IF(N177="sníž. přenesená",J177,0)</f>
        <v>0</v>
      </c>
      <c r="BI177" s="143">
        <f>IF(N177="nulová",J177,0)</f>
        <v>0</v>
      </c>
      <c r="BJ177" s="17" t="s">
        <v>80</v>
      </c>
      <c r="BK177" s="143">
        <f>ROUND(I177*H177,2)</f>
        <v>0</v>
      </c>
      <c r="BL177" s="17" t="s">
        <v>286</v>
      </c>
      <c r="BM177" s="142" t="s">
        <v>4981</v>
      </c>
    </row>
    <row r="178" spans="2:65" s="1" customFormat="1" ht="16.5" customHeight="1">
      <c r="B178" s="32"/>
      <c r="C178" s="131" t="s">
        <v>860</v>
      </c>
      <c r="D178" s="131" t="s">
        <v>183</v>
      </c>
      <c r="E178" s="132" t="s">
        <v>4982</v>
      </c>
      <c r="F178" s="133" t="s">
        <v>4983</v>
      </c>
      <c r="G178" s="134" t="s">
        <v>4614</v>
      </c>
      <c r="H178" s="135">
        <v>1</v>
      </c>
      <c r="I178" s="136"/>
      <c r="J178" s="137">
        <f>ROUND(I178*H178,2)</f>
        <v>0</v>
      </c>
      <c r="K178" s="133" t="s">
        <v>187</v>
      </c>
      <c r="L178" s="32"/>
      <c r="M178" s="138" t="s">
        <v>19</v>
      </c>
      <c r="N178" s="139" t="s">
        <v>43</v>
      </c>
      <c r="P178" s="140">
        <f>O178*H178</f>
        <v>0</v>
      </c>
      <c r="Q178" s="140">
        <v>0</v>
      </c>
      <c r="R178" s="140">
        <f>Q178*H178</f>
        <v>0</v>
      </c>
      <c r="S178" s="140">
        <v>0</v>
      </c>
      <c r="T178" s="141">
        <f>S178*H178</f>
        <v>0</v>
      </c>
      <c r="AR178" s="142" t="s">
        <v>286</v>
      </c>
      <c r="AT178" s="142" t="s">
        <v>183</v>
      </c>
      <c r="AU178" s="142" t="s">
        <v>82</v>
      </c>
      <c r="AY178" s="17" t="s">
        <v>181</v>
      </c>
      <c r="BE178" s="143">
        <f>IF(N178="základní",J178,0)</f>
        <v>0</v>
      </c>
      <c r="BF178" s="143">
        <f>IF(N178="snížená",J178,0)</f>
        <v>0</v>
      </c>
      <c r="BG178" s="143">
        <f>IF(N178="zákl. přenesená",J178,0)</f>
        <v>0</v>
      </c>
      <c r="BH178" s="143">
        <f>IF(N178="sníž. přenesená",J178,0)</f>
        <v>0</v>
      </c>
      <c r="BI178" s="143">
        <f>IF(N178="nulová",J178,0)</f>
        <v>0</v>
      </c>
      <c r="BJ178" s="17" t="s">
        <v>80</v>
      </c>
      <c r="BK178" s="143">
        <f>ROUND(I178*H178,2)</f>
        <v>0</v>
      </c>
      <c r="BL178" s="17" t="s">
        <v>286</v>
      </c>
      <c r="BM178" s="142" t="s">
        <v>4984</v>
      </c>
    </row>
    <row r="179" spans="2:47" s="1" customFormat="1" ht="12">
      <c r="B179" s="32"/>
      <c r="D179" s="144" t="s">
        <v>190</v>
      </c>
      <c r="F179" s="145" t="s">
        <v>4985</v>
      </c>
      <c r="I179" s="146"/>
      <c r="L179" s="32"/>
      <c r="M179" s="147"/>
      <c r="T179" s="53"/>
      <c r="AT179" s="17" t="s">
        <v>190</v>
      </c>
      <c r="AU179" s="17" t="s">
        <v>82</v>
      </c>
    </row>
    <row r="180" spans="2:65" s="1" customFormat="1" ht="16.5" customHeight="1">
      <c r="B180" s="32"/>
      <c r="C180" s="131" t="s">
        <v>870</v>
      </c>
      <c r="D180" s="131" t="s">
        <v>183</v>
      </c>
      <c r="E180" s="132" t="s">
        <v>4986</v>
      </c>
      <c r="F180" s="133" t="s">
        <v>4987</v>
      </c>
      <c r="G180" s="134" t="s">
        <v>4614</v>
      </c>
      <c r="H180" s="135">
        <v>1</v>
      </c>
      <c r="I180" s="136"/>
      <c r="J180" s="137">
        <f>ROUND(I180*H180,2)</f>
        <v>0</v>
      </c>
      <c r="K180" s="133" t="s">
        <v>187</v>
      </c>
      <c r="L180" s="32"/>
      <c r="M180" s="138" t="s">
        <v>19</v>
      </c>
      <c r="N180" s="139" t="s">
        <v>43</v>
      </c>
      <c r="P180" s="140">
        <f>O180*H180</f>
        <v>0</v>
      </c>
      <c r="Q180" s="140">
        <v>0</v>
      </c>
      <c r="R180" s="140">
        <f>Q180*H180</f>
        <v>0</v>
      </c>
      <c r="S180" s="140">
        <v>0</v>
      </c>
      <c r="T180" s="141">
        <f>S180*H180</f>
        <v>0</v>
      </c>
      <c r="AR180" s="142" t="s">
        <v>286</v>
      </c>
      <c r="AT180" s="142" t="s">
        <v>183</v>
      </c>
      <c r="AU180" s="142" t="s">
        <v>82</v>
      </c>
      <c r="AY180" s="17" t="s">
        <v>181</v>
      </c>
      <c r="BE180" s="143">
        <f>IF(N180="základní",J180,0)</f>
        <v>0</v>
      </c>
      <c r="BF180" s="143">
        <f>IF(N180="snížená",J180,0)</f>
        <v>0</v>
      </c>
      <c r="BG180" s="143">
        <f>IF(N180="zákl. přenesená",J180,0)</f>
        <v>0</v>
      </c>
      <c r="BH180" s="143">
        <f>IF(N180="sníž. přenesená",J180,0)</f>
        <v>0</v>
      </c>
      <c r="BI180" s="143">
        <f>IF(N180="nulová",J180,0)</f>
        <v>0</v>
      </c>
      <c r="BJ180" s="17" t="s">
        <v>80</v>
      </c>
      <c r="BK180" s="143">
        <f>ROUND(I180*H180,2)</f>
        <v>0</v>
      </c>
      <c r="BL180" s="17" t="s">
        <v>286</v>
      </c>
      <c r="BM180" s="142" t="s">
        <v>4988</v>
      </c>
    </row>
    <row r="181" spans="2:47" s="1" customFormat="1" ht="12">
      <c r="B181" s="32"/>
      <c r="D181" s="144" t="s">
        <v>190</v>
      </c>
      <c r="F181" s="145" t="s">
        <v>4989</v>
      </c>
      <c r="I181" s="146"/>
      <c r="L181" s="32"/>
      <c r="M181" s="195"/>
      <c r="N181" s="192"/>
      <c r="O181" s="192"/>
      <c r="P181" s="192"/>
      <c r="Q181" s="192"/>
      <c r="R181" s="192"/>
      <c r="S181" s="192"/>
      <c r="T181" s="196"/>
      <c r="AT181" s="17" t="s">
        <v>190</v>
      </c>
      <c r="AU181" s="17" t="s">
        <v>82</v>
      </c>
    </row>
    <row r="182" spans="2:12" s="1" customFormat="1" ht="7" customHeight="1">
      <c r="B182" s="41"/>
      <c r="C182" s="42"/>
      <c r="D182" s="42"/>
      <c r="E182" s="42"/>
      <c r="F182" s="42"/>
      <c r="G182" s="42"/>
      <c r="H182" s="42"/>
      <c r="I182" s="42"/>
      <c r="J182" s="42"/>
      <c r="K182" s="42"/>
      <c r="L182" s="32"/>
    </row>
  </sheetData>
  <sheetProtection algorithmName="SHA-512" hashValue="5E0fLv+4C3yg/JS1dL7yqC3oHXWowGs4USqgJS2OSM0xsHdzk5j6DWY4FPGRvjfOskoQkMvCqGhwxl6aWfzbqA==" saltValue="AykqJuMTvI9qb9fBwcsnjw==" spinCount="100000" sheet="1" objects="1" scenarios="1" formatColumns="0" formatRows="0" autoFilter="0"/>
  <autoFilter ref="C96:K181"/>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hyperlinks>
    <hyperlink ref="F122" r:id="rId1" display="https://podminky.urs.cz/item/CS_URS_2024_01/012002000"/>
    <hyperlink ref="F126" r:id="rId2" display="https://podminky.urs.cz/item/CS_URS_2024_01/460010024"/>
    <hyperlink ref="F128" r:id="rId3" display="https://podminky.urs.cz/item/CS_URS_2024_01/034002000"/>
    <hyperlink ref="F130" r:id="rId4" display="https://podminky.urs.cz/item/CS_URS_2024_01/460021111"/>
    <hyperlink ref="F132" r:id="rId5" display="https://podminky.urs.cz/item/CS_URS_2024_01/460030011"/>
    <hyperlink ref="F134" r:id="rId6" display="https://podminky.urs.cz/item/CS_URS_2024_01/460161312"/>
    <hyperlink ref="F136" r:id="rId7" display="https://podminky.urs.cz/item/CS_URS_2024_01/460241111"/>
    <hyperlink ref="F138" r:id="rId8" display="https://podminky.urs.cz/item/CS_URS_2024_01/460371111"/>
    <hyperlink ref="F140" r:id="rId9" display="https://podminky.urs.cz/item/CS_URS_2024_01/460321111"/>
    <hyperlink ref="F142" r:id="rId10" display="https://podminky.urs.cz/item/CS_URS_2024_01/460341113"/>
    <hyperlink ref="F144" r:id="rId11" display="https://podminky.urs.cz/item/CS_URS_2024_01/460341121"/>
    <hyperlink ref="F146" r:id="rId12" display="https://podminky.urs.cz/item/CS_URS_2024_01/460361111"/>
    <hyperlink ref="F149" r:id="rId13" display="https://podminky.urs.cz/item/CS_URS_2024_01/460661512"/>
    <hyperlink ref="F154" r:id="rId14" display="https://podminky.urs.cz/item/CS_URS_2024_01/460431332"/>
    <hyperlink ref="F156" r:id="rId15" display="https://podminky.urs.cz/item/CS_URS_2024_01/012002000"/>
    <hyperlink ref="F172" r:id="rId16" display="https://podminky.urs.cz/item/CS_URS_2024_01/045203000"/>
    <hyperlink ref="F174" r:id="rId17" display="https://podminky.urs.cz/item/CS_URS_2024_01/030001000"/>
    <hyperlink ref="F176" r:id="rId18" display="https://podminky.urs.cz/item/CS_URS_2024_01/070001000"/>
    <hyperlink ref="F179" r:id="rId19" display="https://podminky.urs.cz/item/CS_URS_2024_01/040001000"/>
    <hyperlink ref="F181" r:id="rId20" display="https://podminky.urs.cz/item/CS_URS_2024_01/01325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295"/>
  <sheetViews>
    <sheetView showGridLines="0" workbookViewId="0" topLeftCell="A195">
      <selection activeCell="G284" sqref="G284"/>
    </sheetView>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124</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ht="12.45" hidden="1">
      <c r="B8" s="20"/>
      <c r="D8" s="27" t="s">
        <v>154</v>
      </c>
      <c r="L8" s="20"/>
    </row>
    <row r="9" spans="2:12" ht="16.5" customHeight="1" hidden="1">
      <c r="B9" s="20"/>
      <c r="E9" s="250" t="s">
        <v>446</v>
      </c>
      <c r="F9" s="236"/>
      <c r="G9" s="236"/>
      <c r="H9" s="236"/>
      <c r="L9" s="20"/>
    </row>
    <row r="10" spans="2:12" ht="12.05" customHeight="1" hidden="1">
      <c r="B10" s="20"/>
      <c r="D10" s="27" t="s">
        <v>447</v>
      </c>
      <c r="L10" s="20"/>
    </row>
    <row r="11" spans="2:12" s="1" customFormat="1" ht="16.5" customHeight="1" hidden="1">
      <c r="B11" s="32"/>
      <c r="E11" s="216" t="s">
        <v>4788</v>
      </c>
      <c r="F11" s="249"/>
      <c r="G11" s="249"/>
      <c r="H11" s="249"/>
      <c r="L11" s="32"/>
    </row>
    <row r="12" spans="2:12" s="1" customFormat="1" ht="12.05" customHeight="1" hidden="1">
      <c r="B12" s="32"/>
      <c r="D12" s="27" t="s">
        <v>3064</v>
      </c>
      <c r="L12" s="32"/>
    </row>
    <row r="13" spans="2:12" s="1" customFormat="1" ht="16.5" customHeight="1" hidden="1">
      <c r="B13" s="32"/>
      <c r="E13" s="207" t="s">
        <v>4990</v>
      </c>
      <c r="F13" s="249"/>
      <c r="G13" s="249"/>
      <c r="H13" s="249"/>
      <c r="L13" s="32"/>
    </row>
    <row r="14" spans="2:12" s="1" customFormat="1" ht="12" hidden="1">
      <c r="B14" s="32"/>
      <c r="L14" s="32"/>
    </row>
    <row r="15" spans="2:12" s="1" customFormat="1" ht="12.05" customHeight="1" hidden="1">
      <c r="B15" s="32"/>
      <c r="D15" s="27" t="s">
        <v>18</v>
      </c>
      <c r="F15" s="25" t="s">
        <v>19</v>
      </c>
      <c r="I15" s="27" t="s">
        <v>20</v>
      </c>
      <c r="J15" s="25" t="s">
        <v>19</v>
      </c>
      <c r="L15" s="32"/>
    </row>
    <row r="16" spans="2:12" s="1" customFormat="1" ht="12.05" customHeight="1" hidden="1">
      <c r="B16" s="32"/>
      <c r="D16" s="27" t="s">
        <v>21</v>
      </c>
      <c r="F16" s="25" t="s">
        <v>4790</v>
      </c>
      <c r="I16" s="27" t="s">
        <v>23</v>
      </c>
      <c r="J16" s="49" t="str">
        <f>'Rekapitulace stavby'!AN8</f>
        <v>12. 4. 2024</v>
      </c>
      <c r="L16" s="32"/>
    </row>
    <row r="17" spans="2:12" s="1" customFormat="1" ht="10.75" customHeight="1" hidden="1">
      <c r="B17" s="32"/>
      <c r="L17" s="32"/>
    </row>
    <row r="18" spans="2:12" s="1" customFormat="1" ht="12.05" customHeight="1" hidden="1">
      <c r="B18" s="32"/>
      <c r="D18" s="27" t="s">
        <v>25</v>
      </c>
      <c r="I18" s="27" t="s">
        <v>26</v>
      </c>
      <c r="J18" s="25" t="s">
        <v>19</v>
      </c>
      <c r="L18" s="32"/>
    </row>
    <row r="19" spans="2:12" s="1" customFormat="1" ht="18" customHeight="1" hidden="1">
      <c r="B19" s="32"/>
      <c r="E19" s="25" t="s">
        <v>27</v>
      </c>
      <c r="I19" s="27" t="s">
        <v>28</v>
      </c>
      <c r="J19" s="25" t="s">
        <v>19</v>
      </c>
      <c r="L19" s="32"/>
    </row>
    <row r="20" spans="2:12" s="1" customFormat="1" ht="7" customHeight="1" hidden="1">
      <c r="B20" s="32"/>
      <c r="L20" s="32"/>
    </row>
    <row r="21" spans="2:12" s="1" customFormat="1" ht="12.05" customHeight="1" hidden="1">
      <c r="B21" s="32"/>
      <c r="D21" s="27" t="s">
        <v>29</v>
      </c>
      <c r="I21" s="27" t="s">
        <v>26</v>
      </c>
      <c r="J21" s="28" t="str">
        <f>'Rekapitulace stavby'!AN13</f>
        <v>Vyplň údaj</v>
      </c>
      <c r="L21" s="32"/>
    </row>
    <row r="22" spans="2:12" s="1" customFormat="1" ht="18" customHeight="1" hidden="1">
      <c r="B22" s="32"/>
      <c r="E22" s="252" t="str">
        <f>'Rekapitulace stavby'!E14</f>
        <v>Vyplň údaj</v>
      </c>
      <c r="F22" s="240"/>
      <c r="G22" s="240"/>
      <c r="H22" s="240"/>
      <c r="I22" s="27" t="s">
        <v>28</v>
      </c>
      <c r="J22" s="28" t="str">
        <f>'Rekapitulace stavby'!AN14</f>
        <v>Vyplň údaj</v>
      </c>
      <c r="L22" s="32"/>
    </row>
    <row r="23" spans="2:12" s="1" customFormat="1" ht="7" customHeight="1" hidden="1">
      <c r="B23" s="32"/>
      <c r="L23" s="32"/>
    </row>
    <row r="24" spans="2:12" s="1" customFormat="1" ht="12.05" customHeight="1" hidden="1">
      <c r="B24" s="32"/>
      <c r="D24" s="27" t="s">
        <v>31</v>
      </c>
      <c r="I24" s="27" t="s">
        <v>26</v>
      </c>
      <c r="J24" s="25" t="s">
        <v>4791</v>
      </c>
      <c r="L24" s="32"/>
    </row>
    <row r="25" spans="2:12" s="1" customFormat="1" ht="18" customHeight="1" hidden="1">
      <c r="B25" s="32"/>
      <c r="E25" s="25" t="s">
        <v>4792</v>
      </c>
      <c r="I25" s="27" t="s">
        <v>28</v>
      </c>
      <c r="J25" s="25" t="s">
        <v>4793</v>
      </c>
      <c r="L25" s="32"/>
    </row>
    <row r="26" spans="2:12" s="1" customFormat="1" ht="7" customHeight="1" hidden="1">
      <c r="B26" s="32"/>
      <c r="L26" s="32"/>
    </row>
    <row r="27" spans="2:12" s="1" customFormat="1" ht="12.05" customHeight="1" hidden="1">
      <c r="B27" s="32"/>
      <c r="D27" s="27" t="s">
        <v>34</v>
      </c>
      <c r="I27" s="27" t="s">
        <v>26</v>
      </c>
      <c r="J27" s="25" t="s">
        <v>4791</v>
      </c>
      <c r="L27" s="32"/>
    </row>
    <row r="28" spans="2:12" s="1" customFormat="1" ht="18" customHeight="1" hidden="1">
      <c r="B28" s="32"/>
      <c r="E28" s="25" t="s">
        <v>4794</v>
      </c>
      <c r="I28" s="27" t="s">
        <v>28</v>
      </c>
      <c r="J28" s="25" t="s">
        <v>4793</v>
      </c>
      <c r="L28" s="32"/>
    </row>
    <row r="29" spans="2:12" s="1" customFormat="1" ht="7" customHeight="1" hidden="1">
      <c r="B29" s="32"/>
      <c r="L29" s="32"/>
    </row>
    <row r="30" spans="2:12" s="1" customFormat="1" ht="12.05" customHeight="1" hidden="1">
      <c r="B30" s="32"/>
      <c r="D30" s="27" t="s">
        <v>36</v>
      </c>
      <c r="L30" s="32"/>
    </row>
    <row r="31" spans="2:12" s="7" customFormat="1" ht="16.5" customHeight="1" hidden="1">
      <c r="B31" s="91"/>
      <c r="E31" s="245" t="s">
        <v>19</v>
      </c>
      <c r="F31" s="245"/>
      <c r="G31" s="245"/>
      <c r="H31" s="245"/>
      <c r="L31" s="91"/>
    </row>
    <row r="32" spans="2:12" s="1" customFormat="1" ht="7" customHeight="1" hidden="1">
      <c r="B32" s="32"/>
      <c r="L32" s="32"/>
    </row>
    <row r="33" spans="2:12" s="1" customFormat="1" ht="7" customHeight="1" hidden="1">
      <c r="B33" s="32"/>
      <c r="D33" s="50"/>
      <c r="E33" s="50"/>
      <c r="F33" s="50"/>
      <c r="G33" s="50"/>
      <c r="H33" s="50"/>
      <c r="I33" s="50"/>
      <c r="J33" s="50"/>
      <c r="K33" s="50"/>
      <c r="L33" s="32"/>
    </row>
    <row r="34" spans="2:12" s="1" customFormat="1" ht="25.4" customHeight="1" hidden="1">
      <c r="B34" s="32"/>
      <c r="D34" s="92" t="s">
        <v>38</v>
      </c>
      <c r="J34" s="63">
        <f>ROUND(J106,2)</f>
        <v>0</v>
      </c>
      <c r="L34" s="32"/>
    </row>
    <row r="35" spans="2:12" s="1" customFormat="1" ht="7" customHeight="1" hidden="1">
      <c r="B35" s="32"/>
      <c r="D35" s="50"/>
      <c r="E35" s="50"/>
      <c r="F35" s="50"/>
      <c r="G35" s="50"/>
      <c r="H35" s="50"/>
      <c r="I35" s="50"/>
      <c r="J35" s="50"/>
      <c r="K35" s="50"/>
      <c r="L35" s="32"/>
    </row>
    <row r="36" spans="2:12" s="1" customFormat="1" ht="14.4" customHeight="1" hidden="1">
      <c r="B36" s="32"/>
      <c r="F36" s="35" t="s">
        <v>40</v>
      </c>
      <c r="I36" s="35" t="s">
        <v>39</v>
      </c>
      <c r="J36" s="35" t="s">
        <v>41</v>
      </c>
      <c r="L36" s="32"/>
    </row>
    <row r="37" spans="2:12" s="1" customFormat="1" ht="14.4" customHeight="1" hidden="1">
      <c r="B37" s="32"/>
      <c r="D37" s="52" t="s">
        <v>42</v>
      </c>
      <c r="E37" s="27" t="s">
        <v>43</v>
      </c>
      <c r="F37" s="83">
        <f>ROUND((SUM(BE106:BE294)),2)</f>
        <v>0</v>
      </c>
      <c r="I37" s="93">
        <v>0.21</v>
      </c>
      <c r="J37" s="83">
        <f>ROUND(((SUM(BE106:BE294))*I37),2)</f>
        <v>0</v>
      </c>
      <c r="L37" s="32"/>
    </row>
    <row r="38" spans="2:12" s="1" customFormat="1" ht="14.4" customHeight="1" hidden="1">
      <c r="B38" s="32"/>
      <c r="E38" s="27" t="s">
        <v>44</v>
      </c>
      <c r="F38" s="83">
        <f>ROUND((SUM(BF106:BF294)),2)</f>
        <v>0</v>
      </c>
      <c r="I38" s="93">
        <v>0.15</v>
      </c>
      <c r="J38" s="83">
        <f>ROUND(((SUM(BF106:BF294))*I38),2)</f>
        <v>0</v>
      </c>
      <c r="L38" s="32"/>
    </row>
    <row r="39" spans="2:12" s="1" customFormat="1" ht="14.4" customHeight="1" hidden="1">
      <c r="B39" s="32"/>
      <c r="E39" s="27" t="s">
        <v>45</v>
      </c>
      <c r="F39" s="83">
        <f>ROUND((SUM(BG106:BG294)),2)</f>
        <v>0</v>
      </c>
      <c r="I39" s="93">
        <v>0.21</v>
      </c>
      <c r="J39" s="83">
        <f>0</f>
        <v>0</v>
      </c>
      <c r="L39" s="32"/>
    </row>
    <row r="40" spans="2:12" s="1" customFormat="1" ht="14.4" customHeight="1" hidden="1">
      <c r="B40" s="32"/>
      <c r="E40" s="27" t="s">
        <v>46</v>
      </c>
      <c r="F40" s="83">
        <f>ROUND((SUM(BH106:BH294)),2)</f>
        <v>0</v>
      </c>
      <c r="I40" s="93">
        <v>0.15</v>
      </c>
      <c r="J40" s="83">
        <f>0</f>
        <v>0</v>
      </c>
      <c r="L40" s="32"/>
    </row>
    <row r="41" spans="2:12" s="1" customFormat="1" ht="14.4" customHeight="1" hidden="1">
      <c r="B41" s="32"/>
      <c r="E41" s="27" t="s">
        <v>47</v>
      </c>
      <c r="F41" s="83">
        <f>ROUND((SUM(BI106:BI294)),2)</f>
        <v>0</v>
      </c>
      <c r="I41" s="93">
        <v>0</v>
      </c>
      <c r="J41" s="83">
        <f>0</f>
        <v>0</v>
      </c>
      <c r="L41" s="32"/>
    </row>
    <row r="42" spans="2:12" s="1" customFormat="1" ht="7" customHeight="1" hidden="1">
      <c r="B42" s="32"/>
      <c r="L42" s="32"/>
    </row>
    <row r="43" spans="2:12" s="1" customFormat="1" ht="25.4" customHeight="1" hidden="1">
      <c r="B43" s="32"/>
      <c r="C43" s="94"/>
      <c r="D43" s="95" t="s">
        <v>48</v>
      </c>
      <c r="E43" s="54"/>
      <c r="F43" s="54"/>
      <c r="G43" s="96" t="s">
        <v>49</v>
      </c>
      <c r="H43" s="97" t="s">
        <v>50</v>
      </c>
      <c r="I43" s="54"/>
      <c r="J43" s="98">
        <f>SUM(J34:J41)</f>
        <v>0</v>
      </c>
      <c r="K43" s="99"/>
      <c r="L43" s="32"/>
    </row>
    <row r="44" spans="2:12" s="1" customFormat="1" ht="14.4" customHeight="1" hidden="1">
      <c r="B44" s="41"/>
      <c r="C44" s="42"/>
      <c r="D44" s="42"/>
      <c r="E44" s="42"/>
      <c r="F44" s="42"/>
      <c r="G44" s="42"/>
      <c r="H44" s="42"/>
      <c r="I44" s="42"/>
      <c r="J44" s="42"/>
      <c r="K44" s="42"/>
      <c r="L44" s="32"/>
    </row>
    <row r="45" ht="12" hidden="1"/>
    <row r="46" ht="12" hidden="1"/>
    <row r="47" ht="12" hidden="1"/>
    <row r="48" spans="2:12" s="1" customFormat="1" ht="7" customHeight="1">
      <c r="B48" s="43"/>
      <c r="C48" s="44"/>
      <c r="D48" s="44"/>
      <c r="E48" s="44"/>
      <c r="F48" s="44"/>
      <c r="G48" s="44"/>
      <c r="H48" s="44"/>
      <c r="I48" s="44"/>
      <c r="J48" s="44"/>
      <c r="K48" s="44"/>
      <c r="L48" s="32"/>
    </row>
    <row r="49" spans="2:12" s="1" customFormat="1" ht="25" customHeight="1">
      <c r="B49" s="32"/>
      <c r="C49" s="21" t="s">
        <v>156</v>
      </c>
      <c r="L49" s="32"/>
    </row>
    <row r="50" spans="2:12" s="1" customFormat="1" ht="7" customHeight="1">
      <c r="B50" s="32"/>
      <c r="L50" s="32"/>
    </row>
    <row r="51" spans="2:12" s="1" customFormat="1" ht="12.05" customHeight="1">
      <c r="B51" s="32"/>
      <c r="C51" s="27" t="s">
        <v>16</v>
      </c>
      <c r="L51" s="32"/>
    </row>
    <row r="52" spans="2:12" s="1" customFormat="1" ht="16.5" customHeight="1">
      <c r="B52" s="32"/>
      <c r="E52" s="250" t="str">
        <f>E7</f>
        <v>Stavební úpravy, přístavba a nástavba č.p.1994, ul.Dobenínská, Náchod</v>
      </c>
      <c r="F52" s="251"/>
      <c r="G52" s="251"/>
      <c r="H52" s="251"/>
      <c r="L52" s="32"/>
    </row>
    <row r="53" spans="2:12" ht="12.05" customHeight="1">
      <c r="B53" s="20"/>
      <c r="C53" s="27" t="s">
        <v>154</v>
      </c>
      <c r="L53" s="20"/>
    </row>
    <row r="54" spans="2:12" ht="16.5" customHeight="1">
      <c r="B54" s="20"/>
      <c r="E54" s="250" t="s">
        <v>446</v>
      </c>
      <c r="F54" s="236"/>
      <c r="G54" s="236"/>
      <c r="H54" s="236"/>
      <c r="L54" s="20"/>
    </row>
    <row r="55" spans="2:12" ht="12.05" customHeight="1">
      <c r="B55" s="20"/>
      <c r="C55" s="27" t="s">
        <v>447</v>
      </c>
      <c r="L55" s="20"/>
    </row>
    <row r="56" spans="2:12" s="1" customFormat="1" ht="16.5" customHeight="1">
      <c r="B56" s="32"/>
      <c r="E56" s="216" t="s">
        <v>4788</v>
      </c>
      <c r="F56" s="249"/>
      <c r="G56" s="249"/>
      <c r="H56" s="249"/>
      <c r="L56" s="32"/>
    </row>
    <row r="57" spans="2:12" s="1" customFormat="1" ht="12.05" customHeight="1">
      <c r="B57" s="32"/>
      <c r="C57" s="27" t="s">
        <v>3064</v>
      </c>
      <c r="L57" s="32"/>
    </row>
    <row r="58" spans="2:12" s="1" customFormat="1" ht="16.5" customHeight="1">
      <c r="B58" s="32"/>
      <c r="E58" s="207" t="str">
        <f>E13</f>
        <v>02-SO 01_SKA - Strukturovaná kabeláž</v>
      </c>
      <c r="F58" s="249"/>
      <c r="G58" s="249"/>
      <c r="H58" s="249"/>
      <c r="L58" s="32"/>
    </row>
    <row r="59" spans="2:12" s="1" customFormat="1" ht="7" customHeight="1">
      <c r="B59" s="32"/>
      <c r="L59" s="32"/>
    </row>
    <row r="60" spans="2:12" s="1" customFormat="1" ht="12.05" customHeight="1">
      <c r="B60" s="32"/>
      <c r="C60" s="27" t="s">
        <v>21</v>
      </c>
      <c r="F60" s="25" t="str">
        <f>F16</f>
        <v xml:space="preserve">Dobenínská 1994, 547 01 Náchod </v>
      </c>
      <c r="I60" s="27" t="s">
        <v>23</v>
      </c>
      <c r="J60" s="49" t="str">
        <f>IF(J16="","",J16)</f>
        <v>12. 4. 2024</v>
      </c>
      <c r="L60" s="32"/>
    </row>
    <row r="61" spans="2:12" s="1" customFormat="1" ht="7" customHeight="1">
      <c r="B61" s="32"/>
      <c r="L61" s="32"/>
    </row>
    <row r="62" spans="2:12" s="1" customFormat="1" ht="25.65" customHeight="1">
      <c r="B62" s="32"/>
      <c r="C62" s="27" t="s">
        <v>25</v>
      </c>
      <c r="F62" s="25" t="str">
        <f>E19</f>
        <v>Oblastní charita Náchod, Mlýnská 189, Náchod</v>
      </c>
      <c r="I62" s="27" t="s">
        <v>31</v>
      </c>
      <c r="J62" s="30" t="str">
        <f>E25</f>
        <v>Ing. Martin Smolák, AGCOM, s.r.o.</v>
      </c>
      <c r="L62" s="32"/>
    </row>
    <row r="63" spans="2:12" s="1" customFormat="1" ht="15.15" customHeight="1">
      <c r="B63" s="32"/>
      <c r="C63" s="27" t="s">
        <v>29</v>
      </c>
      <c r="F63" s="25" t="str">
        <f>IF(E22="","",E22)</f>
        <v>Vyplň údaj</v>
      </c>
      <c r="I63" s="27" t="s">
        <v>34</v>
      </c>
      <c r="J63" s="30" t="str">
        <f>E28</f>
        <v>AGCOM, s.r.o.</v>
      </c>
      <c r="L63" s="32"/>
    </row>
    <row r="64" spans="2:12" s="1" customFormat="1" ht="10.25" customHeight="1">
      <c r="B64" s="32"/>
      <c r="L64" s="32"/>
    </row>
    <row r="65" spans="2:12" s="1" customFormat="1" ht="29.3" customHeight="1">
      <c r="B65" s="32"/>
      <c r="C65" s="100" t="s">
        <v>157</v>
      </c>
      <c r="D65" s="94"/>
      <c r="E65" s="94"/>
      <c r="F65" s="94"/>
      <c r="G65" s="94"/>
      <c r="H65" s="94"/>
      <c r="I65" s="94"/>
      <c r="J65" s="101" t="s">
        <v>158</v>
      </c>
      <c r="K65" s="94"/>
      <c r="L65" s="32"/>
    </row>
    <row r="66" spans="2:12" s="1" customFormat="1" ht="10.25" customHeight="1">
      <c r="B66" s="32"/>
      <c r="L66" s="32"/>
    </row>
    <row r="67" spans="2:47" s="1" customFormat="1" ht="22.8" customHeight="1">
      <c r="B67" s="32"/>
      <c r="C67" s="102" t="s">
        <v>70</v>
      </c>
      <c r="J67" s="63">
        <f>J106</f>
        <v>0</v>
      </c>
      <c r="L67" s="32"/>
      <c r="AU67" s="17" t="s">
        <v>159</v>
      </c>
    </row>
    <row r="68" spans="2:12" s="8" customFormat="1" ht="25" customHeight="1">
      <c r="B68" s="103"/>
      <c r="D68" s="104" t="s">
        <v>457</v>
      </c>
      <c r="E68" s="105"/>
      <c r="F68" s="105"/>
      <c r="G68" s="105"/>
      <c r="H68" s="105"/>
      <c r="I68" s="105"/>
      <c r="J68" s="106">
        <f>J107</f>
        <v>0</v>
      </c>
      <c r="L68" s="103"/>
    </row>
    <row r="69" spans="2:12" s="9" customFormat="1" ht="19.95" customHeight="1">
      <c r="B69" s="107"/>
      <c r="D69" s="108" t="s">
        <v>4991</v>
      </c>
      <c r="E69" s="109"/>
      <c r="F69" s="109"/>
      <c r="G69" s="109"/>
      <c r="H69" s="109"/>
      <c r="I69" s="109"/>
      <c r="J69" s="110">
        <f>J108</f>
        <v>0</v>
      </c>
      <c r="L69" s="107"/>
    </row>
    <row r="70" spans="2:12" s="9" customFormat="1" ht="19.95" customHeight="1">
      <c r="B70" s="107"/>
      <c r="D70" s="108" t="s">
        <v>4992</v>
      </c>
      <c r="E70" s="109"/>
      <c r="F70" s="109"/>
      <c r="G70" s="109"/>
      <c r="H70" s="109"/>
      <c r="I70" s="109"/>
      <c r="J70" s="110">
        <f>J111</f>
        <v>0</v>
      </c>
      <c r="L70" s="107"/>
    </row>
    <row r="71" spans="2:12" s="9" customFormat="1" ht="19.95" customHeight="1">
      <c r="B71" s="107"/>
      <c r="D71" s="108" t="s">
        <v>4993</v>
      </c>
      <c r="E71" s="109"/>
      <c r="F71" s="109"/>
      <c r="G71" s="109"/>
      <c r="H71" s="109"/>
      <c r="I71" s="109"/>
      <c r="J71" s="110">
        <f>J122</f>
        <v>0</v>
      </c>
      <c r="L71" s="107"/>
    </row>
    <row r="72" spans="2:12" s="9" customFormat="1" ht="14.9" customHeight="1">
      <c r="B72" s="107"/>
      <c r="D72" s="108" t="s">
        <v>4994</v>
      </c>
      <c r="E72" s="109"/>
      <c r="F72" s="109"/>
      <c r="G72" s="109"/>
      <c r="H72" s="109"/>
      <c r="I72" s="109"/>
      <c r="J72" s="110">
        <f>J123</f>
        <v>0</v>
      </c>
      <c r="L72" s="107"/>
    </row>
    <row r="73" spans="2:12" s="9" customFormat="1" ht="14.9" customHeight="1">
      <c r="B73" s="107"/>
      <c r="D73" s="108" t="s">
        <v>4995</v>
      </c>
      <c r="E73" s="109"/>
      <c r="F73" s="109"/>
      <c r="G73" s="109"/>
      <c r="H73" s="109"/>
      <c r="I73" s="109"/>
      <c r="J73" s="110">
        <f>J153</f>
        <v>0</v>
      </c>
      <c r="L73" s="107"/>
    </row>
    <row r="74" spans="2:12" s="9" customFormat="1" ht="14.9" customHeight="1">
      <c r="B74" s="107"/>
      <c r="D74" s="108" t="s">
        <v>4996</v>
      </c>
      <c r="E74" s="109"/>
      <c r="F74" s="109"/>
      <c r="G74" s="109"/>
      <c r="H74" s="109"/>
      <c r="I74" s="109"/>
      <c r="J74" s="110">
        <f>J156</f>
        <v>0</v>
      </c>
      <c r="L74" s="107"/>
    </row>
    <row r="75" spans="2:12" s="9" customFormat="1" ht="14.9" customHeight="1">
      <c r="B75" s="107"/>
      <c r="D75" s="108" t="s">
        <v>4997</v>
      </c>
      <c r="E75" s="109"/>
      <c r="F75" s="109"/>
      <c r="G75" s="109"/>
      <c r="H75" s="109"/>
      <c r="I75" s="109"/>
      <c r="J75" s="110">
        <f>J165</f>
        <v>0</v>
      </c>
      <c r="L75" s="107"/>
    </row>
    <row r="76" spans="2:12" s="9" customFormat="1" ht="14.9" customHeight="1">
      <c r="B76" s="107"/>
      <c r="D76" s="108" t="s">
        <v>4998</v>
      </c>
      <c r="E76" s="109"/>
      <c r="F76" s="109"/>
      <c r="G76" s="109"/>
      <c r="H76" s="109"/>
      <c r="I76" s="109"/>
      <c r="J76" s="110">
        <f>J202</f>
        <v>0</v>
      </c>
      <c r="L76" s="107"/>
    </row>
    <row r="77" spans="2:12" s="9" customFormat="1" ht="19.95" customHeight="1">
      <c r="B77" s="107"/>
      <c r="D77" s="108" t="s">
        <v>4999</v>
      </c>
      <c r="E77" s="109"/>
      <c r="F77" s="109"/>
      <c r="G77" s="109"/>
      <c r="H77" s="109"/>
      <c r="I77" s="109"/>
      <c r="J77" s="110">
        <f>J205</f>
        <v>0</v>
      </c>
      <c r="L77" s="107"/>
    </row>
    <row r="78" spans="2:12" s="9" customFormat="1" ht="14.9" customHeight="1">
      <c r="B78" s="107"/>
      <c r="D78" s="108" t="s">
        <v>5000</v>
      </c>
      <c r="E78" s="109"/>
      <c r="F78" s="109"/>
      <c r="G78" s="109"/>
      <c r="H78" s="109"/>
      <c r="I78" s="109"/>
      <c r="J78" s="110">
        <f>J218</f>
        <v>0</v>
      </c>
      <c r="L78" s="107"/>
    </row>
    <row r="79" spans="2:12" s="9" customFormat="1" ht="14.9" customHeight="1">
      <c r="B79" s="107"/>
      <c r="D79" s="108" t="s">
        <v>5001</v>
      </c>
      <c r="E79" s="109"/>
      <c r="F79" s="109"/>
      <c r="G79" s="109"/>
      <c r="H79" s="109"/>
      <c r="I79" s="109"/>
      <c r="J79" s="110">
        <f>J242</f>
        <v>0</v>
      </c>
      <c r="L79" s="107"/>
    </row>
    <row r="80" spans="2:12" s="9" customFormat="1" ht="19.95" customHeight="1">
      <c r="B80" s="107"/>
      <c r="D80" s="108" t="s">
        <v>5002</v>
      </c>
      <c r="E80" s="109"/>
      <c r="F80" s="109"/>
      <c r="G80" s="109"/>
      <c r="H80" s="109"/>
      <c r="I80" s="109"/>
      <c r="J80" s="110">
        <f>J250</f>
        <v>0</v>
      </c>
      <c r="L80" s="107"/>
    </row>
    <row r="81" spans="2:12" s="9" customFormat="1" ht="19.95" customHeight="1">
      <c r="B81" s="107"/>
      <c r="D81" s="108" t="s">
        <v>5003</v>
      </c>
      <c r="E81" s="109"/>
      <c r="F81" s="109"/>
      <c r="G81" s="109"/>
      <c r="H81" s="109"/>
      <c r="I81" s="109"/>
      <c r="J81" s="110">
        <f>J257</f>
        <v>0</v>
      </c>
      <c r="L81" s="107"/>
    </row>
    <row r="82" spans="2:12" s="9" customFormat="1" ht="19.95" customHeight="1">
      <c r="B82" s="107"/>
      <c r="D82" s="108" t="s">
        <v>5004</v>
      </c>
      <c r="E82" s="109"/>
      <c r="F82" s="109"/>
      <c r="G82" s="109"/>
      <c r="H82" s="109"/>
      <c r="I82" s="109"/>
      <c r="J82" s="110">
        <f>J276</f>
        <v>0</v>
      </c>
      <c r="L82" s="107"/>
    </row>
    <row r="83" spans="2:12" s="1" customFormat="1" ht="21.75" customHeight="1">
      <c r="B83" s="32"/>
      <c r="L83" s="32"/>
    </row>
    <row r="84" spans="2:12" s="1" customFormat="1" ht="7" customHeight="1">
      <c r="B84" s="41"/>
      <c r="C84" s="42"/>
      <c r="D84" s="42"/>
      <c r="E84" s="42"/>
      <c r="F84" s="42"/>
      <c r="G84" s="42"/>
      <c r="H84" s="42"/>
      <c r="I84" s="42"/>
      <c r="J84" s="42"/>
      <c r="K84" s="42"/>
      <c r="L84" s="32"/>
    </row>
    <row r="88" spans="2:12" s="1" customFormat="1" ht="7" customHeight="1">
      <c r="B88" s="43"/>
      <c r="C88" s="44"/>
      <c r="D88" s="44"/>
      <c r="E88" s="44"/>
      <c r="F88" s="44"/>
      <c r="G88" s="44"/>
      <c r="H88" s="44"/>
      <c r="I88" s="44"/>
      <c r="J88" s="44"/>
      <c r="K88" s="44"/>
      <c r="L88" s="32"/>
    </row>
    <row r="89" spans="2:12" s="1" customFormat="1" ht="25" customHeight="1">
      <c r="B89" s="32"/>
      <c r="C89" s="21" t="s">
        <v>166</v>
      </c>
      <c r="L89" s="32"/>
    </row>
    <row r="90" spans="2:12" s="1" customFormat="1" ht="7" customHeight="1">
      <c r="B90" s="32"/>
      <c r="L90" s="32"/>
    </row>
    <row r="91" spans="2:12" s="1" customFormat="1" ht="12.05" customHeight="1">
      <c r="B91" s="32"/>
      <c r="C91" s="27" t="s">
        <v>16</v>
      </c>
      <c r="L91" s="32"/>
    </row>
    <row r="92" spans="2:12" s="1" customFormat="1" ht="16.5" customHeight="1">
      <c r="B92" s="32"/>
      <c r="E92" s="250" t="str">
        <f>E7</f>
        <v>Stavební úpravy, přístavba a nástavba č.p.1994, ul.Dobenínská, Náchod</v>
      </c>
      <c r="F92" s="251"/>
      <c r="G92" s="251"/>
      <c r="H92" s="251"/>
      <c r="L92" s="32"/>
    </row>
    <row r="93" spans="2:12" ht="12.05" customHeight="1">
      <c r="B93" s="20"/>
      <c r="C93" s="27" t="s">
        <v>154</v>
      </c>
      <c r="L93" s="20"/>
    </row>
    <row r="94" spans="2:12" ht="16.5" customHeight="1">
      <c r="B94" s="20"/>
      <c r="E94" s="250" t="s">
        <v>446</v>
      </c>
      <c r="F94" s="236"/>
      <c r="G94" s="236"/>
      <c r="H94" s="236"/>
      <c r="L94" s="20"/>
    </row>
    <row r="95" spans="2:12" ht="12.05" customHeight="1">
      <c r="B95" s="20"/>
      <c r="C95" s="27" t="s">
        <v>447</v>
      </c>
      <c r="L95" s="20"/>
    </row>
    <row r="96" spans="2:12" s="1" customFormat="1" ht="16.5" customHeight="1">
      <c r="B96" s="32"/>
      <c r="E96" s="216" t="s">
        <v>4788</v>
      </c>
      <c r="F96" s="249"/>
      <c r="G96" s="249"/>
      <c r="H96" s="249"/>
      <c r="L96" s="32"/>
    </row>
    <row r="97" spans="2:12" s="1" customFormat="1" ht="12.05" customHeight="1">
      <c r="B97" s="32"/>
      <c r="C97" s="27" t="s">
        <v>3064</v>
      </c>
      <c r="L97" s="32"/>
    </row>
    <row r="98" spans="2:12" s="1" customFormat="1" ht="16.5" customHeight="1">
      <c r="B98" s="32"/>
      <c r="E98" s="207" t="str">
        <f>E13</f>
        <v>02-SO 01_SKA - Strukturovaná kabeláž</v>
      </c>
      <c r="F98" s="249"/>
      <c r="G98" s="249"/>
      <c r="H98" s="249"/>
      <c r="L98" s="32"/>
    </row>
    <row r="99" spans="2:12" s="1" customFormat="1" ht="7" customHeight="1">
      <c r="B99" s="32"/>
      <c r="L99" s="32"/>
    </row>
    <row r="100" spans="2:12" s="1" customFormat="1" ht="12.05" customHeight="1">
      <c r="B100" s="32"/>
      <c r="C100" s="27" t="s">
        <v>21</v>
      </c>
      <c r="F100" s="25" t="str">
        <f>F16</f>
        <v xml:space="preserve">Dobenínská 1994, 547 01 Náchod </v>
      </c>
      <c r="I100" s="27" t="s">
        <v>23</v>
      </c>
      <c r="J100" s="49" t="str">
        <f>IF(J16="","",J16)</f>
        <v>12. 4. 2024</v>
      </c>
      <c r="L100" s="32"/>
    </row>
    <row r="101" spans="2:12" s="1" customFormat="1" ht="7" customHeight="1">
      <c r="B101" s="32"/>
      <c r="L101" s="32"/>
    </row>
    <row r="102" spans="2:12" s="1" customFormat="1" ht="25.65" customHeight="1">
      <c r="B102" s="32"/>
      <c r="C102" s="27" t="s">
        <v>25</v>
      </c>
      <c r="F102" s="25" t="str">
        <f>E19</f>
        <v>Oblastní charita Náchod, Mlýnská 189, Náchod</v>
      </c>
      <c r="I102" s="27" t="s">
        <v>31</v>
      </c>
      <c r="J102" s="30" t="str">
        <f>E25</f>
        <v>Ing. Martin Smolák, AGCOM, s.r.o.</v>
      </c>
      <c r="L102" s="32"/>
    </row>
    <row r="103" spans="2:12" s="1" customFormat="1" ht="15.15" customHeight="1">
      <c r="B103" s="32"/>
      <c r="C103" s="27" t="s">
        <v>29</v>
      </c>
      <c r="F103" s="25" t="str">
        <f>IF(E22="","",E22)</f>
        <v>Vyplň údaj</v>
      </c>
      <c r="I103" s="27" t="s">
        <v>34</v>
      </c>
      <c r="J103" s="30" t="str">
        <f>E28</f>
        <v>AGCOM, s.r.o.</v>
      </c>
      <c r="L103" s="32"/>
    </row>
    <row r="104" spans="2:12" s="1" customFormat="1" ht="10.25" customHeight="1">
      <c r="B104" s="32"/>
      <c r="L104" s="32"/>
    </row>
    <row r="105" spans="2:20" s="10" customFormat="1" ht="29.3" customHeight="1">
      <c r="B105" s="111"/>
      <c r="C105" s="112" t="s">
        <v>167</v>
      </c>
      <c r="D105" s="113" t="s">
        <v>57</v>
      </c>
      <c r="E105" s="113" t="s">
        <v>53</v>
      </c>
      <c r="F105" s="113" t="s">
        <v>54</v>
      </c>
      <c r="G105" s="113" t="s">
        <v>168</v>
      </c>
      <c r="H105" s="113" t="s">
        <v>169</v>
      </c>
      <c r="I105" s="113" t="s">
        <v>170</v>
      </c>
      <c r="J105" s="113" t="s">
        <v>158</v>
      </c>
      <c r="K105" s="114" t="s">
        <v>171</v>
      </c>
      <c r="L105" s="111"/>
      <c r="M105" s="56" t="s">
        <v>19</v>
      </c>
      <c r="N105" s="57" t="s">
        <v>42</v>
      </c>
      <c r="O105" s="57" t="s">
        <v>172</v>
      </c>
      <c r="P105" s="57" t="s">
        <v>173</v>
      </c>
      <c r="Q105" s="57" t="s">
        <v>174</v>
      </c>
      <c r="R105" s="57" t="s">
        <v>175</v>
      </c>
      <c r="S105" s="57" t="s">
        <v>176</v>
      </c>
      <c r="T105" s="58" t="s">
        <v>177</v>
      </c>
    </row>
    <row r="106" spans="2:63" s="1" customFormat="1" ht="22.8" customHeight="1">
      <c r="B106" s="32"/>
      <c r="C106" s="61" t="s">
        <v>178</v>
      </c>
      <c r="J106" s="115">
        <f>BK106</f>
        <v>0</v>
      </c>
      <c r="L106" s="32"/>
      <c r="M106" s="59"/>
      <c r="N106" s="50"/>
      <c r="O106" s="50"/>
      <c r="P106" s="116">
        <f>P107</f>
        <v>0</v>
      </c>
      <c r="Q106" s="50"/>
      <c r="R106" s="116">
        <f>R107</f>
        <v>0.56945</v>
      </c>
      <c r="S106" s="50"/>
      <c r="T106" s="117">
        <f>T107</f>
        <v>0.9079999999999999</v>
      </c>
      <c r="AT106" s="17" t="s">
        <v>71</v>
      </c>
      <c r="AU106" s="17" t="s">
        <v>159</v>
      </c>
      <c r="BK106" s="118">
        <f>BK107</f>
        <v>0</v>
      </c>
    </row>
    <row r="107" spans="2:63" s="11" customFormat="1" ht="25.9" customHeight="1">
      <c r="B107" s="119"/>
      <c r="D107" s="120" t="s">
        <v>71</v>
      </c>
      <c r="E107" s="121" t="s">
        <v>1777</v>
      </c>
      <c r="F107" s="121" t="s">
        <v>1778</v>
      </c>
      <c r="I107" s="122"/>
      <c r="J107" s="123">
        <f>BK107</f>
        <v>0</v>
      </c>
      <c r="L107" s="119"/>
      <c r="M107" s="124"/>
      <c r="P107" s="125">
        <f>P108+P111+P122+P205+P250+P257+P276</f>
        <v>0</v>
      </c>
      <c r="R107" s="125">
        <f>R108+R111+R122+R205+R250+R257+R276</f>
        <v>0.56945</v>
      </c>
      <c r="T107" s="126">
        <f>T108+T111+T122+T205+T250+T257+T276</f>
        <v>0.9079999999999999</v>
      </c>
      <c r="AR107" s="120" t="s">
        <v>82</v>
      </c>
      <c r="AT107" s="127" t="s">
        <v>71</v>
      </c>
      <c r="AU107" s="127" t="s">
        <v>72</v>
      </c>
      <c r="AY107" s="120" t="s">
        <v>181</v>
      </c>
      <c r="BK107" s="128">
        <f>BK108+BK111+BK122+BK205+BK250+BK257+BK276</f>
        <v>0</v>
      </c>
    </row>
    <row r="108" spans="2:63" s="11" customFormat="1" ht="22.8" customHeight="1">
      <c r="B108" s="119"/>
      <c r="D108" s="120" t="s">
        <v>71</v>
      </c>
      <c r="E108" s="129" t="s">
        <v>5005</v>
      </c>
      <c r="F108" s="129" t="s">
        <v>5006</v>
      </c>
      <c r="I108" s="122"/>
      <c r="J108" s="130">
        <f>BK108</f>
        <v>0</v>
      </c>
      <c r="L108" s="119"/>
      <c r="M108" s="124"/>
      <c r="P108" s="125">
        <f>SUM(P109:P110)</f>
        <v>0</v>
      </c>
      <c r="R108" s="125">
        <f>SUM(R109:R110)</f>
        <v>0</v>
      </c>
      <c r="T108" s="126">
        <f>SUM(T109:T110)</f>
        <v>0</v>
      </c>
      <c r="AR108" s="120" t="s">
        <v>82</v>
      </c>
      <c r="AT108" s="127" t="s">
        <v>71</v>
      </c>
      <c r="AU108" s="127" t="s">
        <v>80</v>
      </c>
      <c r="AY108" s="120" t="s">
        <v>181</v>
      </c>
      <c r="BK108" s="128">
        <f>SUM(BK109:BK110)</f>
        <v>0</v>
      </c>
    </row>
    <row r="109" spans="2:65" s="1" customFormat="1" ht="16.5" customHeight="1">
      <c r="B109" s="32"/>
      <c r="C109" s="131" t="s">
        <v>80</v>
      </c>
      <c r="D109" s="131" t="s">
        <v>183</v>
      </c>
      <c r="E109" s="132" t="s">
        <v>5007</v>
      </c>
      <c r="F109" s="133" t="s">
        <v>5008</v>
      </c>
      <c r="G109" s="134" t="s">
        <v>3202</v>
      </c>
      <c r="H109" s="135">
        <v>4</v>
      </c>
      <c r="I109" s="136"/>
      <c r="J109" s="137">
        <f>ROUND(I109*H109,2)</f>
        <v>0</v>
      </c>
      <c r="K109" s="133" t="s">
        <v>19</v>
      </c>
      <c r="L109" s="32"/>
      <c r="M109" s="138" t="s">
        <v>19</v>
      </c>
      <c r="N109" s="139" t="s">
        <v>43</v>
      </c>
      <c r="P109" s="140">
        <f>O109*H109</f>
        <v>0</v>
      </c>
      <c r="Q109" s="140">
        <v>0</v>
      </c>
      <c r="R109" s="140">
        <f>Q109*H109</f>
        <v>0</v>
      </c>
      <c r="S109" s="140">
        <v>0</v>
      </c>
      <c r="T109" s="141">
        <f>S109*H109</f>
        <v>0</v>
      </c>
      <c r="AR109" s="142" t="s">
        <v>286</v>
      </c>
      <c r="AT109" s="142" t="s">
        <v>183</v>
      </c>
      <c r="AU109" s="142" t="s">
        <v>82</v>
      </c>
      <c r="AY109" s="17" t="s">
        <v>181</v>
      </c>
      <c r="BE109" s="143">
        <f>IF(N109="základní",J109,0)</f>
        <v>0</v>
      </c>
      <c r="BF109" s="143">
        <f>IF(N109="snížená",J109,0)</f>
        <v>0</v>
      </c>
      <c r="BG109" s="143">
        <f>IF(N109="zákl. přenesená",J109,0)</f>
        <v>0</v>
      </c>
      <c r="BH109" s="143">
        <f>IF(N109="sníž. přenesená",J109,0)</f>
        <v>0</v>
      </c>
      <c r="BI109" s="143">
        <f>IF(N109="nulová",J109,0)</f>
        <v>0</v>
      </c>
      <c r="BJ109" s="17" t="s">
        <v>80</v>
      </c>
      <c r="BK109" s="143">
        <f>ROUND(I109*H109,2)</f>
        <v>0</v>
      </c>
      <c r="BL109" s="17" t="s">
        <v>286</v>
      </c>
      <c r="BM109" s="142" t="s">
        <v>5009</v>
      </c>
    </row>
    <row r="110" spans="2:65" s="1" customFormat="1" ht="16.5" customHeight="1">
      <c r="B110" s="32"/>
      <c r="C110" s="131" t="s">
        <v>82</v>
      </c>
      <c r="D110" s="131" t="s">
        <v>183</v>
      </c>
      <c r="E110" s="132" t="s">
        <v>5010</v>
      </c>
      <c r="F110" s="133" t="s">
        <v>5011</v>
      </c>
      <c r="G110" s="134" t="s">
        <v>3202</v>
      </c>
      <c r="H110" s="135">
        <v>16</v>
      </c>
      <c r="I110" s="136"/>
      <c r="J110" s="137">
        <f>ROUND(I110*H110,2)</f>
        <v>0</v>
      </c>
      <c r="K110" s="133" t="s">
        <v>19</v>
      </c>
      <c r="L110" s="32"/>
      <c r="M110" s="138" t="s">
        <v>19</v>
      </c>
      <c r="N110" s="139" t="s">
        <v>43</v>
      </c>
      <c r="P110" s="140">
        <f>O110*H110</f>
        <v>0</v>
      </c>
      <c r="Q110" s="140">
        <v>0</v>
      </c>
      <c r="R110" s="140">
        <f>Q110*H110</f>
        <v>0</v>
      </c>
      <c r="S110" s="140">
        <v>0</v>
      </c>
      <c r="T110" s="141">
        <f>S110*H110</f>
        <v>0</v>
      </c>
      <c r="AR110" s="142" t="s">
        <v>286</v>
      </c>
      <c r="AT110" s="142" t="s">
        <v>183</v>
      </c>
      <c r="AU110" s="142" t="s">
        <v>82</v>
      </c>
      <c r="AY110" s="17" t="s">
        <v>181</v>
      </c>
      <c r="BE110" s="143">
        <f>IF(N110="základní",J110,0)</f>
        <v>0</v>
      </c>
      <c r="BF110" s="143">
        <f>IF(N110="snížená",J110,0)</f>
        <v>0</v>
      </c>
      <c r="BG110" s="143">
        <f>IF(N110="zákl. přenesená",J110,0)</f>
        <v>0</v>
      </c>
      <c r="BH110" s="143">
        <f>IF(N110="sníž. přenesená",J110,0)</f>
        <v>0</v>
      </c>
      <c r="BI110" s="143">
        <f>IF(N110="nulová",J110,0)</f>
        <v>0</v>
      </c>
      <c r="BJ110" s="17" t="s">
        <v>80</v>
      </c>
      <c r="BK110" s="143">
        <f>ROUND(I110*H110,2)</f>
        <v>0</v>
      </c>
      <c r="BL110" s="17" t="s">
        <v>286</v>
      </c>
      <c r="BM110" s="142" t="s">
        <v>5012</v>
      </c>
    </row>
    <row r="111" spans="2:63" s="11" customFormat="1" ht="22.8" customHeight="1">
      <c r="B111" s="119"/>
      <c r="D111" s="120" t="s">
        <v>71</v>
      </c>
      <c r="E111" s="129" t="s">
        <v>3749</v>
      </c>
      <c r="F111" s="129" t="s">
        <v>5013</v>
      </c>
      <c r="I111" s="122"/>
      <c r="J111" s="130">
        <f>BK111</f>
        <v>0</v>
      </c>
      <c r="L111" s="119"/>
      <c r="M111" s="124"/>
      <c r="P111" s="125">
        <f>SUM(P112:P121)</f>
        <v>0</v>
      </c>
      <c r="R111" s="125">
        <f>SUM(R112:R121)</f>
        <v>0.0008600000000000001</v>
      </c>
      <c r="T111" s="126">
        <f>SUM(T112:T121)</f>
        <v>0</v>
      </c>
      <c r="AR111" s="120" t="s">
        <v>82</v>
      </c>
      <c r="AT111" s="127" t="s">
        <v>71</v>
      </c>
      <c r="AU111" s="127" t="s">
        <v>80</v>
      </c>
      <c r="AY111" s="120" t="s">
        <v>181</v>
      </c>
      <c r="BK111" s="128">
        <f>SUM(BK112:BK121)</f>
        <v>0</v>
      </c>
    </row>
    <row r="112" spans="2:65" s="1" customFormat="1" ht="24.1" customHeight="1">
      <c r="B112" s="32"/>
      <c r="C112" s="180" t="s">
        <v>94</v>
      </c>
      <c r="D112" s="180" t="s">
        <v>561</v>
      </c>
      <c r="E112" s="181" t="s">
        <v>5014</v>
      </c>
      <c r="F112" s="182" t="s">
        <v>5015</v>
      </c>
      <c r="G112" s="183" t="s">
        <v>199</v>
      </c>
      <c r="H112" s="184">
        <v>2</v>
      </c>
      <c r="I112" s="185"/>
      <c r="J112" s="186">
        <f>ROUND(I112*H112,2)</f>
        <v>0</v>
      </c>
      <c r="K112" s="182" t="s">
        <v>187</v>
      </c>
      <c r="L112" s="187"/>
      <c r="M112" s="188" t="s">
        <v>19</v>
      </c>
      <c r="N112" s="189" t="s">
        <v>43</v>
      </c>
      <c r="P112" s="140">
        <f>O112*H112</f>
        <v>0</v>
      </c>
      <c r="Q112" s="140">
        <v>0.00042</v>
      </c>
      <c r="R112" s="140">
        <f>Q112*H112</f>
        <v>0.00084</v>
      </c>
      <c r="S112" s="140">
        <v>0</v>
      </c>
      <c r="T112" s="141">
        <f>S112*H112</f>
        <v>0</v>
      </c>
      <c r="AR112" s="142" t="s">
        <v>394</v>
      </c>
      <c r="AT112" s="142" t="s">
        <v>561</v>
      </c>
      <c r="AU112" s="142" t="s">
        <v>82</v>
      </c>
      <c r="AY112" s="17" t="s">
        <v>181</v>
      </c>
      <c r="BE112" s="143">
        <f>IF(N112="základní",J112,0)</f>
        <v>0</v>
      </c>
      <c r="BF112" s="143">
        <f>IF(N112="snížená",J112,0)</f>
        <v>0</v>
      </c>
      <c r="BG112" s="143">
        <f>IF(N112="zákl. přenesená",J112,0)</f>
        <v>0</v>
      </c>
      <c r="BH112" s="143">
        <f>IF(N112="sníž. přenesená",J112,0)</f>
        <v>0</v>
      </c>
      <c r="BI112" s="143">
        <f>IF(N112="nulová",J112,0)</f>
        <v>0</v>
      </c>
      <c r="BJ112" s="17" t="s">
        <v>80</v>
      </c>
      <c r="BK112" s="143">
        <f>ROUND(I112*H112,2)</f>
        <v>0</v>
      </c>
      <c r="BL112" s="17" t="s">
        <v>286</v>
      </c>
      <c r="BM112" s="142" t="s">
        <v>5016</v>
      </c>
    </row>
    <row r="113" spans="2:65" s="1" customFormat="1" ht="16.5" customHeight="1">
      <c r="B113" s="32"/>
      <c r="C113" s="131" t="s">
        <v>188</v>
      </c>
      <c r="D113" s="131" t="s">
        <v>183</v>
      </c>
      <c r="E113" s="132" t="s">
        <v>5017</v>
      </c>
      <c r="F113" s="133" t="s">
        <v>5018</v>
      </c>
      <c r="G113" s="134" t="s">
        <v>199</v>
      </c>
      <c r="H113" s="135">
        <v>2</v>
      </c>
      <c r="I113" s="136"/>
      <c r="J113" s="137">
        <f>ROUND(I113*H113,2)</f>
        <v>0</v>
      </c>
      <c r="K113" s="133" t="s">
        <v>187</v>
      </c>
      <c r="L113" s="32"/>
      <c r="M113" s="138" t="s">
        <v>19</v>
      </c>
      <c r="N113" s="139" t="s">
        <v>43</v>
      </c>
      <c r="P113" s="140">
        <f>O113*H113</f>
        <v>0</v>
      </c>
      <c r="Q113" s="140">
        <v>0</v>
      </c>
      <c r="R113" s="140">
        <f>Q113*H113</f>
        <v>0</v>
      </c>
      <c r="S113" s="140">
        <v>0</v>
      </c>
      <c r="T113" s="141">
        <f>S113*H113</f>
        <v>0</v>
      </c>
      <c r="AR113" s="142" t="s">
        <v>286</v>
      </c>
      <c r="AT113" s="142" t="s">
        <v>183</v>
      </c>
      <c r="AU113" s="142" t="s">
        <v>82</v>
      </c>
      <c r="AY113" s="17" t="s">
        <v>181</v>
      </c>
      <c r="BE113" s="143">
        <f>IF(N113="základní",J113,0)</f>
        <v>0</v>
      </c>
      <c r="BF113" s="143">
        <f>IF(N113="snížená",J113,0)</f>
        <v>0</v>
      </c>
      <c r="BG113" s="143">
        <f>IF(N113="zákl. přenesená",J113,0)</f>
        <v>0</v>
      </c>
      <c r="BH113" s="143">
        <f>IF(N113="sníž. přenesená",J113,0)</f>
        <v>0</v>
      </c>
      <c r="BI113" s="143">
        <f>IF(N113="nulová",J113,0)</f>
        <v>0</v>
      </c>
      <c r="BJ113" s="17" t="s">
        <v>80</v>
      </c>
      <c r="BK113" s="143">
        <f>ROUND(I113*H113,2)</f>
        <v>0</v>
      </c>
      <c r="BL113" s="17" t="s">
        <v>286</v>
      </c>
      <c r="BM113" s="142" t="s">
        <v>5019</v>
      </c>
    </row>
    <row r="114" spans="2:47" s="1" customFormat="1" ht="12">
      <c r="B114" s="32"/>
      <c r="D114" s="144" t="s">
        <v>190</v>
      </c>
      <c r="F114" s="145" t="s">
        <v>5020</v>
      </c>
      <c r="I114" s="146"/>
      <c r="L114" s="32"/>
      <c r="M114" s="147"/>
      <c r="T114" s="53"/>
      <c r="AT114" s="17" t="s">
        <v>190</v>
      </c>
      <c r="AU114" s="17" t="s">
        <v>82</v>
      </c>
    </row>
    <row r="115" spans="2:65" s="1" customFormat="1" ht="16.5" customHeight="1">
      <c r="B115" s="32"/>
      <c r="C115" s="180" t="s">
        <v>211</v>
      </c>
      <c r="D115" s="180" t="s">
        <v>561</v>
      </c>
      <c r="E115" s="181" t="s">
        <v>5021</v>
      </c>
      <c r="F115" s="182" t="s">
        <v>5022</v>
      </c>
      <c r="G115" s="183" t="s">
        <v>199</v>
      </c>
      <c r="H115" s="184">
        <v>2</v>
      </c>
      <c r="I115" s="185"/>
      <c r="J115" s="186">
        <f aca="true" t="shared" si="0" ref="J115:J121">ROUND(I115*H115,2)</f>
        <v>0</v>
      </c>
      <c r="K115" s="182" t="s">
        <v>19</v>
      </c>
      <c r="L115" s="187"/>
      <c r="M115" s="188" t="s">
        <v>19</v>
      </c>
      <c r="N115" s="189" t="s">
        <v>43</v>
      </c>
      <c r="P115" s="140">
        <f aca="true" t="shared" si="1" ref="P115:P121">O115*H115</f>
        <v>0</v>
      </c>
      <c r="Q115" s="140">
        <v>0</v>
      </c>
      <c r="R115" s="140">
        <f aca="true" t="shared" si="2" ref="R115:R121">Q115*H115</f>
        <v>0</v>
      </c>
      <c r="S115" s="140">
        <v>0</v>
      </c>
      <c r="T115" s="141">
        <f aca="true" t="shared" si="3" ref="T115:T121">S115*H115</f>
        <v>0</v>
      </c>
      <c r="AR115" s="142" t="s">
        <v>394</v>
      </c>
      <c r="AT115" s="142" t="s">
        <v>561</v>
      </c>
      <c r="AU115" s="142" t="s">
        <v>82</v>
      </c>
      <c r="AY115" s="17" t="s">
        <v>181</v>
      </c>
      <c r="BE115" s="143">
        <f aca="true" t="shared" si="4" ref="BE115:BE121">IF(N115="základní",J115,0)</f>
        <v>0</v>
      </c>
      <c r="BF115" s="143">
        <f aca="true" t="shared" si="5" ref="BF115:BF121">IF(N115="snížená",J115,0)</f>
        <v>0</v>
      </c>
      <c r="BG115" s="143">
        <f aca="true" t="shared" si="6" ref="BG115:BG121">IF(N115="zákl. přenesená",J115,0)</f>
        <v>0</v>
      </c>
      <c r="BH115" s="143">
        <f aca="true" t="shared" si="7" ref="BH115:BH121">IF(N115="sníž. přenesená",J115,0)</f>
        <v>0</v>
      </c>
      <c r="BI115" s="143">
        <f aca="true" t="shared" si="8" ref="BI115:BI121">IF(N115="nulová",J115,0)</f>
        <v>0</v>
      </c>
      <c r="BJ115" s="17" t="s">
        <v>80</v>
      </c>
      <c r="BK115" s="143">
        <f aca="true" t="shared" si="9" ref="BK115:BK121">ROUND(I115*H115,2)</f>
        <v>0</v>
      </c>
      <c r="BL115" s="17" t="s">
        <v>286</v>
      </c>
      <c r="BM115" s="142" t="s">
        <v>5023</v>
      </c>
    </row>
    <row r="116" spans="2:65" s="1" customFormat="1" ht="16.5" customHeight="1">
      <c r="B116" s="32"/>
      <c r="C116" s="131" t="s">
        <v>218</v>
      </c>
      <c r="D116" s="131" t="s">
        <v>183</v>
      </c>
      <c r="E116" s="132" t="s">
        <v>5024</v>
      </c>
      <c r="F116" s="133" t="s">
        <v>5025</v>
      </c>
      <c r="G116" s="134" t="s">
        <v>199</v>
      </c>
      <c r="H116" s="135">
        <v>2</v>
      </c>
      <c r="I116" s="136"/>
      <c r="J116" s="137">
        <f t="shared" si="0"/>
        <v>0</v>
      </c>
      <c r="K116" s="133" t="s">
        <v>19</v>
      </c>
      <c r="L116" s="32"/>
      <c r="M116" s="138" t="s">
        <v>19</v>
      </c>
      <c r="N116" s="139" t="s">
        <v>43</v>
      </c>
      <c r="P116" s="140">
        <f t="shared" si="1"/>
        <v>0</v>
      </c>
      <c r="Q116" s="140">
        <v>0</v>
      </c>
      <c r="R116" s="140">
        <f t="shared" si="2"/>
        <v>0</v>
      </c>
      <c r="S116" s="140">
        <v>0</v>
      </c>
      <c r="T116" s="141">
        <f t="shared" si="3"/>
        <v>0</v>
      </c>
      <c r="AR116" s="142" t="s">
        <v>286</v>
      </c>
      <c r="AT116" s="142" t="s">
        <v>183</v>
      </c>
      <c r="AU116" s="142" t="s">
        <v>82</v>
      </c>
      <c r="AY116" s="17" t="s">
        <v>181</v>
      </c>
      <c r="BE116" s="143">
        <f t="shared" si="4"/>
        <v>0</v>
      </c>
      <c r="BF116" s="143">
        <f t="shared" si="5"/>
        <v>0</v>
      </c>
      <c r="BG116" s="143">
        <f t="shared" si="6"/>
        <v>0</v>
      </c>
      <c r="BH116" s="143">
        <f t="shared" si="7"/>
        <v>0</v>
      </c>
      <c r="BI116" s="143">
        <f t="shared" si="8"/>
        <v>0</v>
      </c>
      <c r="BJ116" s="17" t="s">
        <v>80</v>
      </c>
      <c r="BK116" s="143">
        <f t="shared" si="9"/>
        <v>0</v>
      </c>
      <c r="BL116" s="17" t="s">
        <v>286</v>
      </c>
      <c r="BM116" s="142" t="s">
        <v>5026</v>
      </c>
    </row>
    <row r="117" spans="2:65" s="1" customFormat="1" ht="16.5" customHeight="1">
      <c r="B117" s="32"/>
      <c r="C117" s="180" t="s">
        <v>222</v>
      </c>
      <c r="D117" s="180" t="s">
        <v>561</v>
      </c>
      <c r="E117" s="181" t="s">
        <v>5027</v>
      </c>
      <c r="F117" s="182" t="s">
        <v>5028</v>
      </c>
      <c r="G117" s="183" t="s">
        <v>199</v>
      </c>
      <c r="H117" s="184">
        <v>2</v>
      </c>
      <c r="I117" s="185"/>
      <c r="J117" s="186">
        <f t="shared" si="0"/>
        <v>0</v>
      </c>
      <c r="K117" s="182" t="s">
        <v>19</v>
      </c>
      <c r="L117" s="187"/>
      <c r="M117" s="188" t="s">
        <v>19</v>
      </c>
      <c r="N117" s="189" t="s">
        <v>43</v>
      </c>
      <c r="P117" s="140">
        <f t="shared" si="1"/>
        <v>0</v>
      </c>
      <c r="Q117" s="140">
        <v>0</v>
      </c>
      <c r="R117" s="140">
        <f t="shared" si="2"/>
        <v>0</v>
      </c>
      <c r="S117" s="140">
        <v>0</v>
      </c>
      <c r="T117" s="141">
        <f t="shared" si="3"/>
        <v>0</v>
      </c>
      <c r="AR117" s="142" t="s">
        <v>394</v>
      </c>
      <c r="AT117" s="142" t="s">
        <v>561</v>
      </c>
      <c r="AU117" s="142" t="s">
        <v>82</v>
      </c>
      <c r="AY117" s="17" t="s">
        <v>181</v>
      </c>
      <c r="BE117" s="143">
        <f t="shared" si="4"/>
        <v>0</v>
      </c>
      <c r="BF117" s="143">
        <f t="shared" si="5"/>
        <v>0</v>
      </c>
      <c r="BG117" s="143">
        <f t="shared" si="6"/>
        <v>0</v>
      </c>
      <c r="BH117" s="143">
        <f t="shared" si="7"/>
        <v>0</v>
      </c>
      <c r="BI117" s="143">
        <f t="shared" si="8"/>
        <v>0</v>
      </c>
      <c r="BJ117" s="17" t="s">
        <v>80</v>
      </c>
      <c r="BK117" s="143">
        <f t="shared" si="9"/>
        <v>0</v>
      </c>
      <c r="BL117" s="17" t="s">
        <v>286</v>
      </c>
      <c r="BM117" s="142" t="s">
        <v>5029</v>
      </c>
    </row>
    <row r="118" spans="2:65" s="1" customFormat="1" ht="16.5" customHeight="1">
      <c r="B118" s="32"/>
      <c r="C118" s="131" t="s">
        <v>229</v>
      </c>
      <c r="D118" s="131" t="s">
        <v>183</v>
      </c>
      <c r="E118" s="132" t="s">
        <v>5030</v>
      </c>
      <c r="F118" s="133" t="s">
        <v>5031</v>
      </c>
      <c r="G118" s="134" t="s">
        <v>199</v>
      </c>
      <c r="H118" s="135">
        <v>2</v>
      </c>
      <c r="I118" s="136"/>
      <c r="J118" s="137">
        <f t="shared" si="0"/>
        <v>0</v>
      </c>
      <c r="K118" s="133" t="s">
        <v>19</v>
      </c>
      <c r="L118" s="32"/>
      <c r="M118" s="138" t="s">
        <v>19</v>
      </c>
      <c r="N118" s="139" t="s">
        <v>43</v>
      </c>
      <c r="P118" s="140">
        <f t="shared" si="1"/>
        <v>0</v>
      </c>
      <c r="Q118" s="140">
        <v>0</v>
      </c>
      <c r="R118" s="140">
        <f t="shared" si="2"/>
        <v>0</v>
      </c>
      <c r="S118" s="140">
        <v>0</v>
      </c>
      <c r="T118" s="141">
        <f t="shared" si="3"/>
        <v>0</v>
      </c>
      <c r="AR118" s="142" t="s">
        <v>286</v>
      </c>
      <c r="AT118" s="142" t="s">
        <v>183</v>
      </c>
      <c r="AU118" s="142" t="s">
        <v>82</v>
      </c>
      <c r="AY118" s="17" t="s">
        <v>181</v>
      </c>
      <c r="BE118" s="143">
        <f t="shared" si="4"/>
        <v>0</v>
      </c>
      <c r="BF118" s="143">
        <f t="shared" si="5"/>
        <v>0</v>
      </c>
      <c r="BG118" s="143">
        <f t="shared" si="6"/>
        <v>0</v>
      </c>
      <c r="BH118" s="143">
        <f t="shared" si="7"/>
        <v>0</v>
      </c>
      <c r="BI118" s="143">
        <f t="shared" si="8"/>
        <v>0</v>
      </c>
      <c r="BJ118" s="17" t="s">
        <v>80</v>
      </c>
      <c r="BK118" s="143">
        <f t="shared" si="9"/>
        <v>0</v>
      </c>
      <c r="BL118" s="17" t="s">
        <v>286</v>
      </c>
      <c r="BM118" s="142" t="s">
        <v>5032</v>
      </c>
    </row>
    <row r="119" spans="2:65" s="1" customFormat="1" ht="16.5" customHeight="1">
      <c r="B119" s="32"/>
      <c r="C119" s="180" t="s">
        <v>236</v>
      </c>
      <c r="D119" s="180" t="s">
        <v>561</v>
      </c>
      <c r="E119" s="181" t="s">
        <v>5033</v>
      </c>
      <c r="F119" s="182" t="s">
        <v>5034</v>
      </c>
      <c r="G119" s="183" t="s">
        <v>199</v>
      </c>
      <c r="H119" s="184">
        <v>2</v>
      </c>
      <c r="I119" s="185"/>
      <c r="J119" s="186">
        <f t="shared" si="0"/>
        <v>0</v>
      </c>
      <c r="K119" s="182" t="s">
        <v>19</v>
      </c>
      <c r="L119" s="187"/>
      <c r="M119" s="188" t="s">
        <v>19</v>
      </c>
      <c r="N119" s="189" t="s">
        <v>43</v>
      </c>
      <c r="P119" s="140">
        <f t="shared" si="1"/>
        <v>0</v>
      </c>
      <c r="Q119" s="140">
        <v>0</v>
      </c>
      <c r="R119" s="140">
        <f t="shared" si="2"/>
        <v>0</v>
      </c>
      <c r="S119" s="140">
        <v>0</v>
      </c>
      <c r="T119" s="141">
        <f t="shared" si="3"/>
        <v>0</v>
      </c>
      <c r="AR119" s="142" t="s">
        <v>394</v>
      </c>
      <c r="AT119" s="142" t="s">
        <v>561</v>
      </c>
      <c r="AU119" s="142" t="s">
        <v>82</v>
      </c>
      <c r="AY119" s="17" t="s">
        <v>181</v>
      </c>
      <c r="BE119" s="143">
        <f t="shared" si="4"/>
        <v>0</v>
      </c>
      <c r="BF119" s="143">
        <f t="shared" si="5"/>
        <v>0</v>
      </c>
      <c r="BG119" s="143">
        <f t="shared" si="6"/>
        <v>0</v>
      </c>
      <c r="BH119" s="143">
        <f t="shared" si="7"/>
        <v>0</v>
      </c>
      <c r="BI119" s="143">
        <f t="shared" si="8"/>
        <v>0</v>
      </c>
      <c r="BJ119" s="17" t="s">
        <v>80</v>
      </c>
      <c r="BK119" s="143">
        <f t="shared" si="9"/>
        <v>0</v>
      </c>
      <c r="BL119" s="17" t="s">
        <v>286</v>
      </c>
      <c r="BM119" s="142" t="s">
        <v>5035</v>
      </c>
    </row>
    <row r="120" spans="2:65" s="1" customFormat="1" ht="16.5" customHeight="1">
      <c r="B120" s="32"/>
      <c r="C120" s="131" t="s">
        <v>243</v>
      </c>
      <c r="D120" s="131" t="s">
        <v>183</v>
      </c>
      <c r="E120" s="132" t="s">
        <v>5036</v>
      </c>
      <c r="F120" s="133" t="s">
        <v>5037</v>
      </c>
      <c r="G120" s="134" t="s">
        <v>199</v>
      </c>
      <c r="H120" s="135">
        <v>2</v>
      </c>
      <c r="I120" s="136"/>
      <c r="J120" s="137">
        <f t="shared" si="0"/>
        <v>0</v>
      </c>
      <c r="K120" s="133" t="s">
        <v>19</v>
      </c>
      <c r="L120" s="32"/>
      <c r="M120" s="138" t="s">
        <v>19</v>
      </c>
      <c r="N120" s="139" t="s">
        <v>43</v>
      </c>
      <c r="P120" s="140">
        <f t="shared" si="1"/>
        <v>0</v>
      </c>
      <c r="Q120" s="140">
        <v>0</v>
      </c>
      <c r="R120" s="140">
        <f t="shared" si="2"/>
        <v>0</v>
      </c>
      <c r="S120" s="140">
        <v>0</v>
      </c>
      <c r="T120" s="141">
        <f t="shared" si="3"/>
        <v>0</v>
      </c>
      <c r="AR120" s="142" t="s">
        <v>286</v>
      </c>
      <c r="AT120" s="142" t="s">
        <v>183</v>
      </c>
      <c r="AU120" s="142" t="s">
        <v>82</v>
      </c>
      <c r="AY120" s="17" t="s">
        <v>181</v>
      </c>
      <c r="BE120" s="143">
        <f t="shared" si="4"/>
        <v>0</v>
      </c>
      <c r="BF120" s="143">
        <f t="shared" si="5"/>
        <v>0</v>
      </c>
      <c r="BG120" s="143">
        <f t="shared" si="6"/>
        <v>0</v>
      </c>
      <c r="BH120" s="143">
        <f t="shared" si="7"/>
        <v>0</v>
      </c>
      <c r="BI120" s="143">
        <f t="shared" si="8"/>
        <v>0</v>
      </c>
      <c r="BJ120" s="17" t="s">
        <v>80</v>
      </c>
      <c r="BK120" s="143">
        <f t="shared" si="9"/>
        <v>0</v>
      </c>
      <c r="BL120" s="17" t="s">
        <v>286</v>
      </c>
      <c r="BM120" s="142" t="s">
        <v>5038</v>
      </c>
    </row>
    <row r="121" spans="2:65" s="1" customFormat="1" ht="16.5" customHeight="1">
      <c r="B121" s="32"/>
      <c r="C121" s="180" t="s">
        <v>249</v>
      </c>
      <c r="D121" s="180" t="s">
        <v>561</v>
      </c>
      <c r="E121" s="181" t="s">
        <v>5039</v>
      </c>
      <c r="F121" s="182" t="s">
        <v>5040</v>
      </c>
      <c r="G121" s="183" t="s">
        <v>199</v>
      </c>
      <c r="H121" s="184">
        <v>2</v>
      </c>
      <c r="I121" s="185"/>
      <c r="J121" s="186">
        <f t="shared" si="0"/>
        <v>0</v>
      </c>
      <c r="K121" s="182" t="s">
        <v>187</v>
      </c>
      <c r="L121" s="187"/>
      <c r="M121" s="188" t="s">
        <v>19</v>
      </c>
      <c r="N121" s="189" t="s">
        <v>43</v>
      </c>
      <c r="P121" s="140">
        <f t="shared" si="1"/>
        <v>0</v>
      </c>
      <c r="Q121" s="140">
        <v>1E-05</v>
      </c>
      <c r="R121" s="140">
        <f t="shared" si="2"/>
        <v>2E-05</v>
      </c>
      <c r="S121" s="140">
        <v>0</v>
      </c>
      <c r="T121" s="141">
        <f t="shared" si="3"/>
        <v>0</v>
      </c>
      <c r="AR121" s="142" t="s">
        <v>394</v>
      </c>
      <c r="AT121" s="142" t="s">
        <v>561</v>
      </c>
      <c r="AU121" s="142" t="s">
        <v>82</v>
      </c>
      <c r="AY121" s="17" t="s">
        <v>181</v>
      </c>
      <c r="BE121" s="143">
        <f t="shared" si="4"/>
        <v>0</v>
      </c>
      <c r="BF121" s="143">
        <f t="shared" si="5"/>
        <v>0</v>
      </c>
      <c r="BG121" s="143">
        <f t="shared" si="6"/>
        <v>0</v>
      </c>
      <c r="BH121" s="143">
        <f t="shared" si="7"/>
        <v>0</v>
      </c>
      <c r="BI121" s="143">
        <f t="shared" si="8"/>
        <v>0</v>
      </c>
      <c r="BJ121" s="17" t="s">
        <v>80</v>
      </c>
      <c r="BK121" s="143">
        <f t="shared" si="9"/>
        <v>0</v>
      </c>
      <c r="BL121" s="17" t="s">
        <v>286</v>
      </c>
      <c r="BM121" s="142" t="s">
        <v>5041</v>
      </c>
    </row>
    <row r="122" spans="2:63" s="11" customFormat="1" ht="22.8" customHeight="1">
      <c r="B122" s="119"/>
      <c r="D122" s="120" t="s">
        <v>71</v>
      </c>
      <c r="E122" s="129" t="s">
        <v>3848</v>
      </c>
      <c r="F122" s="129" t="s">
        <v>5042</v>
      </c>
      <c r="I122" s="122"/>
      <c r="J122" s="130">
        <f>BK122</f>
        <v>0</v>
      </c>
      <c r="L122" s="119"/>
      <c r="M122" s="124"/>
      <c r="P122" s="125">
        <f>P123+P153+P156+P165+P202</f>
        <v>0</v>
      </c>
      <c r="R122" s="125">
        <f>R123+R153+R156+R165+R202</f>
        <v>0.23745000000000002</v>
      </c>
      <c r="T122" s="126">
        <f>T123+T153+T156+T165+T202</f>
        <v>0</v>
      </c>
      <c r="AR122" s="120" t="s">
        <v>82</v>
      </c>
      <c r="AT122" s="127" t="s">
        <v>71</v>
      </c>
      <c r="AU122" s="127" t="s">
        <v>80</v>
      </c>
      <c r="AY122" s="120" t="s">
        <v>181</v>
      </c>
      <c r="BK122" s="128">
        <f>BK123+BK153+BK156+BK165+BK202</f>
        <v>0</v>
      </c>
    </row>
    <row r="123" spans="2:63" s="11" customFormat="1" ht="20.85" customHeight="1">
      <c r="B123" s="119"/>
      <c r="D123" s="120" t="s">
        <v>71</v>
      </c>
      <c r="E123" s="129" t="s">
        <v>4950</v>
      </c>
      <c r="F123" s="129" t="s">
        <v>5043</v>
      </c>
      <c r="I123" s="122"/>
      <c r="J123" s="130">
        <f>BK123</f>
        <v>0</v>
      </c>
      <c r="L123" s="119"/>
      <c r="M123" s="124"/>
      <c r="P123" s="125">
        <f>SUM(P124:P152)</f>
        <v>0</v>
      </c>
      <c r="R123" s="125">
        <f>SUM(R124:R152)</f>
        <v>0.21500000000000002</v>
      </c>
      <c r="T123" s="126">
        <f>SUM(T124:T152)</f>
        <v>0</v>
      </c>
      <c r="AR123" s="120" t="s">
        <v>82</v>
      </c>
      <c r="AT123" s="127" t="s">
        <v>71</v>
      </c>
      <c r="AU123" s="127" t="s">
        <v>82</v>
      </c>
      <c r="AY123" s="120" t="s">
        <v>181</v>
      </c>
      <c r="BK123" s="128">
        <f>SUM(BK124:BK152)</f>
        <v>0</v>
      </c>
    </row>
    <row r="124" spans="2:65" s="1" customFormat="1" ht="16.5" customHeight="1">
      <c r="B124" s="32"/>
      <c r="C124" s="180" t="s">
        <v>256</v>
      </c>
      <c r="D124" s="180" t="s">
        <v>561</v>
      </c>
      <c r="E124" s="181" t="s">
        <v>5044</v>
      </c>
      <c r="F124" s="182" t="s">
        <v>5045</v>
      </c>
      <c r="G124" s="183" t="s">
        <v>199</v>
      </c>
      <c r="H124" s="184">
        <v>1</v>
      </c>
      <c r="I124" s="185"/>
      <c r="J124" s="186">
        <f>ROUND(I124*H124,2)</f>
        <v>0</v>
      </c>
      <c r="K124" s="182" t="s">
        <v>187</v>
      </c>
      <c r="L124" s="187"/>
      <c r="M124" s="188" t="s">
        <v>19</v>
      </c>
      <c r="N124" s="189" t="s">
        <v>43</v>
      </c>
      <c r="P124" s="140">
        <f>O124*H124</f>
        <v>0</v>
      </c>
      <c r="Q124" s="140">
        <v>0.101</v>
      </c>
      <c r="R124" s="140">
        <f>Q124*H124</f>
        <v>0.101</v>
      </c>
      <c r="S124" s="140">
        <v>0</v>
      </c>
      <c r="T124" s="141">
        <f>S124*H124</f>
        <v>0</v>
      </c>
      <c r="AR124" s="142" t="s">
        <v>394</v>
      </c>
      <c r="AT124" s="142" t="s">
        <v>561</v>
      </c>
      <c r="AU124" s="142" t="s">
        <v>94</v>
      </c>
      <c r="AY124" s="17" t="s">
        <v>181</v>
      </c>
      <c r="BE124" s="143">
        <f>IF(N124="základní",J124,0)</f>
        <v>0</v>
      </c>
      <c r="BF124" s="143">
        <f>IF(N124="snížená",J124,0)</f>
        <v>0</v>
      </c>
      <c r="BG124" s="143">
        <f>IF(N124="zákl. přenesená",J124,0)</f>
        <v>0</v>
      </c>
      <c r="BH124" s="143">
        <f>IF(N124="sníž. přenesená",J124,0)</f>
        <v>0</v>
      </c>
      <c r="BI124" s="143">
        <f>IF(N124="nulová",J124,0)</f>
        <v>0</v>
      </c>
      <c r="BJ124" s="17" t="s">
        <v>80</v>
      </c>
      <c r="BK124" s="143">
        <f>ROUND(I124*H124,2)</f>
        <v>0</v>
      </c>
      <c r="BL124" s="17" t="s">
        <v>286</v>
      </c>
      <c r="BM124" s="142" t="s">
        <v>5046</v>
      </c>
    </row>
    <row r="125" spans="2:65" s="1" customFormat="1" ht="16.5" customHeight="1">
      <c r="B125" s="32"/>
      <c r="C125" s="131" t="s">
        <v>267</v>
      </c>
      <c r="D125" s="131" t="s">
        <v>183</v>
      </c>
      <c r="E125" s="132" t="s">
        <v>5047</v>
      </c>
      <c r="F125" s="133" t="s">
        <v>5048</v>
      </c>
      <c r="G125" s="134" t="s">
        <v>199</v>
      </c>
      <c r="H125" s="135">
        <v>1</v>
      </c>
      <c r="I125" s="136"/>
      <c r="J125" s="137">
        <f>ROUND(I125*H125,2)</f>
        <v>0</v>
      </c>
      <c r="K125" s="133" t="s">
        <v>187</v>
      </c>
      <c r="L125" s="32"/>
      <c r="M125" s="138" t="s">
        <v>19</v>
      </c>
      <c r="N125" s="139" t="s">
        <v>43</v>
      </c>
      <c r="P125" s="140">
        <f>O125*H125</f>
        <v>0</v>
      </c>
      <c r="Q125" s="140">
        <v>0</v>
      </c>
      <c r="R125" s="140">
        <f>Q125*H125</f>
        <v>0</v>
      </c>
      <c r="S125" s="140">
        <v>0</v>
      </c>
      <c r="T125" s="141">
        <f>S125*H125</f>
        <v>0</v>
      </c>
      <c r="AR125" s="142" t="s">
        <v>286</v>
      </c>
      <c r="AT125" s="142" t="s">
        <v>183</v>
      </c>
      <c r="AU125" s="142" t="s">
        <v>94</v>
      </c>
      <c r="AY125" s="17" t="s">
        <v>181</v>
      </c>
      <c r="BE125" s="143">
        <f>IF(N125="základní",J125,0)</f>
        <v>0</v>
      </c>
      <c r="BF125" s="143">
        <f>IF(N125="snížená",J125,0)</f>
        <v>0</v>
      </c>
      <c r="BG125" s="143">
        <f>IF(N125="zákl. přenesená",J125,0)</f>
        <v>0</v>
      </c>
      <c r="BH125" s="143">
        <f>IF(N125="sníž. přenesená",J125,0)</f>
        <v>0</v>
      </c>
      <c r="BI125" s="143">
        <f>IF(N125="nulová",J125,0)</f>
        <v>0</v>
      </c>
      <c r="BJ125" s="17" t="s">
        <v>80</v>
      </c>
      <c r="BK125" s="143">
        <f>ROUND(I125*H125,2)</f>
        <v>0</v>
      </c>
      <c r="BL125" s="17" t="s">
        <v>286</v>
      </c>
      <c r="BM125" s="142" t="s">
        <v>5049</v>
      </c>
    </row>
    <row r="126" spans="2:47" s="1" customFormat="1" ht="12">
      <c r="B126" s="32"/>
      <c r="D126" s="144" t="s">
        <v>190</v>
      </c>
      <c r="F126" s="145" t="s">
        <v>5050</v>
      </c>
      <c r="I126" s="146"/>
      <c r="L126" s="32"/>
      <c r="M126" s="147"/>
      <c r="T126" s="53"/>
      <c r="AT126" s="17" t="s">
        <v>190</v>
      </c>
      <c r="AU126" s="17" t="s">
        <v>94</v>
      </c>
    </row>
    <row r="127" spans="2:65" s="1" customFormat="1" ht="16.5" customHeight="1">
      <c r="B127" s="32"/>
      <c r="C127" s="180" t="s">
        <v>273</v>
      </c>
      <c r="D127" s="180" t="s">
        <v>561</v>
      </c>
      <c r="E127" s="181" t="s">
        <v>5051</v>
      </c>
      <c r="F127" s="182" t="s">
        <v>5052</v>
      </c>
      <c r="G127" s="183" t="s">
        <v>199</v>
      </c>
      <c r="H127" s="184">
        <v>1</v>
      </c>
      <c r="I127" s="185"/>
      <c r="J127" s="186">
        <f aca="true" t="shared" si="10" ref="J127:J140">ROUND(I127*H127,2)</f>
        <v>0</v>
      </c>
      <c r="K127" s="182" t="s">
        <v>19</v>
      </c>
      <c r="L127" s="187"/>
      <c r="M127" s="188" t="s">
        <v>19</v>
      </c>
      <c r="N127" s="189" t="s">
        <v>43</v>
      </c>
      <c r="P127" s="140">
        <f aca="true" t="shared" si="11" ref="P127:P140">O127*H127</f>
        <v>0</v>
      </c>
      <c r="Q127" s="140">
        <v>0.101</v>
      </c>
      <c r="R127" s="140">
        <f aca="true" t="shared" si="12" ref="R127:R140">Q127*H127</f>
        <v>0.101</v>
      </c>
      <c r="S127" s="140">
        <v>0</v>
      </c>
      <c r="T127" s="141">
        <f aca="true" t="shared" si="13" ref="T127:T140">S127*H127</f>
        <v>0</v>
      </c>
      <c r="AR127" s="142" t="s">
        <v>394</v>
      </c>
      <c r="AT127" s="142" t="s">
        <v>561</v>
      </c>
      <c r="AU127" s="142" t="s">
        <v>94</v>
      </c>
      <c r="AY127" s="17" t="s">
        <v>181</v>
      </c>
      <c r="BE127" s="143">
        <f aca="true" t="shared" si="14" ref="BE127:BE140">IF(N127="základní",J127,0)</f>
        <v>0</v>
      </c>
      <c r="BF127" s="143">
        <f aca="true" t="shared" si="15" ref="BF127:BF140">IF(N127="snížená",J127,0)</f>
        <v>0</v>
      </c>
      <c r="BG127" s="143">
        <f aca="true" t="shared" si="16" ref="BG127:BG140">IF(N127="zákl. přenesená",J127,0)</f>
        <v>0</v>
      </c>
      <c r="BH127" s="143">
        <f aca="true" t="shared" si="17" ref="BH127:BH140">IF(N127="sníž. přenesená",J127,0)</f>
        <v>0</v>
      </c>
      <c r="BI127" s="143">
        <f aca="true" t="shared" si="18" ref="BI127:BI140">IF(N127="nulová",J127,0)</f>
        <v>0</v>
      </c>
      <c r="BJ127" s="17" t="s">
        <v>80</v>
      </c>
      <c r="BK127" s="143">
        <f aca="true" t="shared" si="19" ref="BK127:BK140">ROUND(I127*H127,2)</f>
        <v>0</v>
      </c>
      <c r="BL127" s="17" t="s">
        <v>286</v>
      </c>
      <c r="BM127" s="142" t="s">
        <v>5053</v>
      </c>
    </row>
    <row r="128" spans="2:65" s="1" customFormat="1" ht="16.5" customHeight="1">
      <c r="B128" s="32"/>
      <c r="C128" s="131" t="s">
        <v>8</v>
      </c>
      <c r="D128" s="131" t="s">
        <v>183</v>
      </c>
      <c r="E128" s="132" t="s">
        <v>5054</v>
      </c>
      <c r="F128" s="133" t="s">
        <v>5055</v>
      </c>
      <c r="G128" s="134" t="s">
        <v>199</v>
      </c>
      <c r="H128" s="135">
        <v>1</v>
      </c>
      <c r="I128" s="136"/>
      <c r="J128" s="137">
        <f t="shared" si="10"/>
        <v>0</v>
      </c>
      <c r="K128" s="133" t="s">
        <v>19</v>
      </c>
      <c r="L128" s="32"/>
      <c r="M128" s="138" t="s">
        <v>19</v>
      </c>
      <c r="N128" s="139" t="s">
        <v>43</v>
      </c>
      <c r="P128" s="140">
        <f t="shared" si="11"/>
        <v>0</v>
      </c>
      <c r="Q128" s="140">
        <v>0</v>
      </c>
      <c r="R128" s="140">
        <f t="shared" si="12"/>
        <v>0</v>
      </c>
      <c r="S128" s="140">
        <v>0</v>
      </c>
      <c r="T128" s="141">
        <f t="shared" si="13"/>
        <v>0</v>
      </c>
      <c r="AR128" s="142" t="s">
        <v>286</v>
      </c>
      <c r="AT128" s="142" t="s">
        <v>183</v>
      </c>
      <c r="AU128" s="142" t="s">
        <v>94</v>
      </c>
      <c r="AY128" s="17" t="s">
        <v>181</v>
      </c>
      <c r="BE128" s="143">
        <f t="shared" si="14"/>
        <v>0</v>
      </c>
      <c r="BF128" s="143">
        <f t="shared" si="15"/>
        <v>0</v>
      </c>
      <c r="BG128" s="143">
        <f t="shared" si="16"/>
        <v>0</v>
      </c>
      <c r="BH128" s="143">
        <f t="shared" si="17"/>
        <v>0</v>
      </c>
      <c r="BI128" s="143">
        <f t="shared" si="18"/>
        <v>0</v>
      </c>
      <c r="BJ128" s="17" t="s">
        <v>80</v>
      </c>
      <c r="BK128" s="143">
        <f t="shared" si="19"/>
        <v>0</v>
      </c>
      <c r="BL128" s="17" t="s">
        <v>286</v>
      </c>
      <c r="BM128" s="142" t="s">
        <v>5056</v>
      </c>
    </row>
    <row r="129" spans="2:65" s="1" customFormat="1" ht="24.1" customHeight="1">
      <c r="B129" s="32"/>
      <c r="C129" s="180" t="s">
        <v>286</v>
      </c>
      <c r="D129" s="180" t="s">
        <v>561</v>
      </c>
      <c r="E129" s="181" t="s">
        <v>5057</v>
      </c>
      <c r="F129" s="182" t="s">
        <v>5058</v>
      </c>
      <c r="G129" s="183" t="s">
        <v>305</v>
      </c>
      <c r="H129" s="184">
        <v>4</v>
      </c>
      <c r="I129" s="185"/>
      <c r="J129" s="186">
        <f t="shared" si="10"/>
        <v>0</v>
      </c>
      <c r="K129" s="182" t="s">
        <v>19</v>
      </c>
      <c r="L129" s="187"/>
      <c r="M129" s="188" t="s">
        <v>19</v>
      </c>
      <c r="N129" s="189" t="s">
        <v>43</v>
      </c>
      <c r="P129" s="140">
        <f t="shared" si="11"/>
        <v>0</v>
      </c>
      <c r="Q129" s="140">
        <v>0</v>
      </c>
      <c r="R129" s="140">
        <f t="shared" si="12"/>
        <v>0</v>
      </c>
      <c r="S129" s="140">
        <v>0</v>
      </c>
      <c r="T129" s="141">
        <f t="shared" si="13"/>
        <v>0</v>
      </c>
      <c r="AR129" s="142" t="s">
        <v>394</v>
      </c>
      <c r="AT129" s="142" t="s">
        <v>561</v>
      </c>
      <c r="AU129" s="142" t="s">
        <v>94</v>
      </c>
      <c r="AY129" s="17" t="s">
        <v>181</v>
      </c>
      <c r="BE129" s="143">
        <f t="shared" si="14"/>
        <v>0</v>
      </c>
      <c r="BF129" s="143">
        <f t="shared" si="15"/>
        <v>0</v>
      </c>
      <c r="BG129" s="143">
        <f t="shared" si="16"/>
        <v>0</v>
      </c>
      <c r="BH129" s="143">
        <f t="shared" si="17"/>
        <v>0</v>
      </c>
      <c r="BI129" s="143">
        <f t="shared" si="18"/>
        <v>0</v>
      </c>
      <c r="BJ129" s="17" t="s">
        <v>80</v>
      </c>
      <c r="BK129" s="143">
        <f t="shared" si="19"/>
        <v>0</v>
      </c>
      <c r="BL129" s="17" t="s">
        <v>286</v>
      </c>
      <c r="BM129" s="142" t="s">
        <v>5059</v>
      </c>
    </row>
    <row r="130" spans="2:65" s="1" customFormat="1" ht="24.1" customHeight="1">
      <c r="B130" s="32"/>
      <c r="C130" s="131" t="s">
        <v>291</v>
      </c>
      <c r="D130" s="131" t="s">
        <v>183</v>
      </c>
      <c r="E130" s="132" t="s">
        <v>5060</v>
      </c>
      <c r="F130" s="133" t="s">
        <v>5061</v>
      </c>
      <c r="G130" s="134" t="s">
        <v>305</v>
      </c>
      <c r="H130" s="135">
        <v>4</v>
      </c>
      <c r="I130" s="136"/>
      <c r="J130" s="137">
        <f t="shared" si="10"/>
        <v>0</v>
      </c>
      <c r="K130" s="133" t="s">
        <v>19</v>
      </c>
      <c r="L130" s="32"/>
      <c r="M130" s="138" t="s">
        <v>19</v>
      </c>
      <c r="N130" s="139" t="s">
        <v>43</v>
      </c>
      <c r="P130" s="140">
        <f t="shared" si="11"/>
        <v>0</v>
      </c>
      <c r="Q130" s="140">
        <v>0</v>
      </c>
      <c r="R130" s="140">
        <f t="shared" si="12"/>
        <v>0</v>
      </c>
      <c r="S130" s="140">
        <v>0</v>
      </c>
      <c r="T130" s="141">
        <f t="shared" si="13"/>
        <v>0</v>
      </c>
      <c r="AR130" s="142" t="s">
        <v>286</v>
      </c>
      <c r="AT130" s="142" t="s">
        <v>183</v>
      </c>
      <c r="AU130" s="142" t="s">
        <v>94</v>
      </c>
      <c r="AY130" s="17" t="s">
        <v>181</v>
      </c>
      <c r="BE130" s="143">
        <f t="shared" si="14"/>
        <v>0</v>
      </c>
      <c r="BF130" s="143">
        <f t="shared" si="15"/>
        <v>0</v>
      </c>
      <c r="BG130" s="143">
        <f t="shared" si="16"/>
        <v>0</v>
      </c>
      <c r="BH130" s="143">
        <f t="shared" si="17"/>
        <v>0</v>
      </c>
      <c r="BI130" s="143">
        <f t="shared" si="18"/>
        <v>0</v>
      </c>
      <c r="BJ130" s="17" t="s">
        <v>80</v>
      </c>
      <c r="BK130" s="143">
        <f t="shared" si="19"/>
        <v>0</v>
      </c>
      <c r="BL130" s="17" t="s">
        <v>286</v>
      </c>
      <c r="BM130" s="142" t="s">
        <v>5062</v>
      </c>
    </row>
    <row r="131" spans="2:65" s="1" customFormat="1" ht="16.5" customHeight="1">
      <c r="B131" s="32"/>
      <c r="C131" s="180" t="s">
        <v>296</v>
      </c>
      <c r="D131" s="180" t="s">
        <v>561</v>
      </c>
      <c r="E131" s="181" t="s">
        <v>5063</v>
      </c>
      <c r="F131" s="182" t="s">
        <v>5064</v>
      </c>
      <c r="G131" s="183" t="s">
        <v>199</v>
      </c>
      <c r="H131" s="184">
        <v>16</v>
      </c>
      <c r="I131" s="185"/>
      <c r="J131" s="186">
        <f t="shared" si="10"/>
        <v>0</v>
      </c>
      <c r="K131" s="182" t="s">
        <v>19</v>
      </c>
      <c r="L131" s="187"/>
      <c r="M131" s="188" t="s">
        <v>19</v>
      </c>
      <c r="N131" s="189" t="s">
        <v>43</v>
      </c>
      <c r="P131" s="140">
        <f t="shared" si="11"/>
        <v>0</v>
      </c>
      <c r="Q131" s="140">
        <v>0</v>
      </c>
      <c r="R131" s="140">
        <f t="shared" si="12"/>
        <v>0</v>
      </c>
      <c r="S131" s="140">
        <v>0</v>
      </c>
      <c r="T131" s="141">
        <f t="shared" si="13"/>
        <v>0</v>
      </c>
      <c r="AR131" s="142" t="s">
        <v>394</v>
      </c>
      <c r="AT131" s="142" t="s">
        <v>561</v>
      </c>
      <c r="AU131" s="142" t="s">
        <v>94</v>
      </c>
      <c r="AY131" s="17" t="s">
        <v>181</v>
      </c>
      <c r="BE131" s="143">
        <f t="shared" si="14"/>
        <v>0</v>
      </c>
      <c r="BF131" s="143">
        <f t="shared" si="15"/>
        <v>0</v>
      </c>
      <c r="BG131" s="143">
        <f t="shared" si="16"/>
        <v>0</v>
      </c>
      <c r="BH131" s="143">
        <f t="shared" si="17"/>
        <v>0</v>
      </c>
      <c r="BI131" s="143">
        <f t="shared" si="18"/>
        <v>0</v>
      </c>
      <c r="BJ131" s="17" t="s">
        <v>80</v>
      </c>
      <c r="BK131" s="143">
        <f t="shared" si="19"/>
        <v>0</v>
      </c>
      <c r="BL131" s="17" t="s">
        <v>286</v>
      </c>
      <c r="BM131" s="142" t="s">
        <v>5065</v>
      </c>
    </row>
    <row r="132" spans="2:65" s="1" customFormat="1" ht="16.5" customHeight="1">
      <c r="B132" s="32"/>
      <c r="C132" s="131" t="s">
        <v>302</v>
      </c>
      <c r="D132" s="131" t="s">
        <v>183</v>
      </c>
      <c r="E132" s="132" t="s">
        <v>5066</v>
      </c>
      <c r="F132" s="133" t="s">
        <v>5067</v>
      </c>
      <c r="G132" s="134" t="s">
        <v>199</v>
      </c>
      <c r="H132" s="135">
        <v>16</v>
      </c>
      <c r="I132" s="136"/>
      <c r="J132" s="137">
        <f t="shared" si="10"/>
        <v>0</v>
      </c>
      <c r="K132" s="133" t="s">
        <v>19</v>
      </c>
      <c r="L132" s="32"/>
      <c r="M132" s="138" t="s">
        <v>19</v>
      </c>
      <c r="N132" s="139" t="s">
        <v>43</v>
      </c>
      <c r="P132" s="140">
        <f t="shared" si="11"/>
        <v>0</v>
      </c>
      <c r="Q132" s="140">
        <v>0</v>
      </c>
      <c r="R132" s="140">
        <f t="shared" si="12"/>
        <v>0</v>
      </c>
      <c r="S132" s="140">
        <v>0</v>
      </c>
      <c r="T132" s="141">
        <f t="shared" si="13"/>
        <v>0</v>
      </c>
      <c r="AR132" s="142" t="s">
        <v>286</v>
      </c>
      <c r="AT132" s="142" t="s">
        <v>183</v>
      </c>
      <c r="AU132" s="142" t="s">
        <v>94</v>
      </c>
      <c r="AY132" s="17" t="s">
        <v>181</v>
      </c>
      <c r="BE132" s="143">
        <f t="shared" si="14"/>
        <v>0</v>
      </c>
      <c r="BF132" s="143">
        <f t="shared" si="15"/>
        <v>0</v>
      </c>
      <c r="BG132" s="143">
        <f t="shared" si="16"/>
        <v>0</v>
      </c>
      <c r="BH132" s="143">
        <f t="shared" si="17"/>
        <v>0</v>
      </c>
      <c r="BI132" s="143">
        <f t="shared" si="18"/>
        <v>0</v>
      </c>
      <c r="BJ132" s="17" t="s">
        <v>80</v>
      </c>
      <c r="BK132" s="143">
        <f t="shared" si="19"/>
        <v>0</v>
      </c>
      <c r="BL132" s="17" t="s">
        <v>286</v>
      </c>
      <c r="BM132" s="142" t="s">
        <v>5068</v>
      </c>
    </row>
    <row r="133" spans="2:65" s="1" customFormat="1" ht="16.5" customHeight="1">
      <c r="B133" s="32"/>
      <c r="C133" s="180" t="s">
        <v>311</v>
      </c>
      <c r="D133" s="180" t="s">
        <v>561</v>
      </c>
      <c r="E133" s="181" t="s">
        <v>5069</v>
      </c>
      <c r="F133" s="182" t="s">
        <v>5070</v>
      </c>
      <c r="G133" s="183" t="s">
        <v>199</v>
      </c>
      <c r="H133" s="184">
        <v>20</v>
      </c>
      <c r="I133" s="185"/>
      <c r="J133" s="186">
        <f t="shared" si="10"/>
        <v>0</v>
      </c>
      <c r="K133" s="182" t="s">
        <v>19</v>
      </c>
      <c r="L133" s="187"/>
      <c r="M133" s="188" t="s">
        <v>19</v>
      </c>
      <c r="N133" s="189" t="s">
        <v>43</v>
      </c>
      <c r="P133" s="140">
        <f t="shared" si="11"/>
        <v>0</v>
      </c>
      <c r="Q133" s="140">
        <v>0</v>
      </c>
      <c r="R133" s="140">
        <f t="shared" si="12"/>
        <v>0</v>
      </c>
      <c r="S133" s="140">
        <v>0</v>
      </c>
      <c r="T133" s="141">
        <f t="shared" si="13"/>
        <v>0</v>
      </c>
      <c r="AR133" s="142" t="s">
        <v>394</v>
      </c>
      <c r="AT133" s="142" t="s">
        <v>561</v>
      </c>
      <c r="AU133" s="142" t="s">
        <v>94</v>
      </c>
      <c r="AY133" s="17" t="s">
        <v>181</v>
      </c>
      <c r="BE133" s="143">
        <f t="shared" si="14"/>
        <v>0</v>
      </c>
      <c r="BF133" s="143">
        <f t="shared" si="15"/>
        <v>0</v>
      </c>
      <c r="BG133" s="143">
        <f t="shared" si="16"/>
        <v>0</v>
      </c>
      <c r="BH133" s="143">
        <f t="shared" si="17"/>
        <v>0</v>
      </c>
      <c r="BI133" s="143">
        <f t="shared" si="18"/>
        <v>0</v>
      </c>
      <c r="BJ133" s="17" t="s">
        <v>80</v>
      </c>
      <c r="BK133" s="143">
        <f t="shared" si="19"/>
        <v>0</v>
      </c>
      <c r="BL133" s="17" t="s">
        <v>286</v>
      </c>
      <c r="BM133" s="142" t="s">
        <v>5071</v>
      </c>
    </row>
    <row r="134" spans="2:65" s="1" customFormat="1" ht="16.5" customHeight="1">
      <c r="B134" s="32"/>
      <c r="C134" s="131" t="s">
        <v>7</v>
      </c>
      <c r="D134" s="131" t="s">
        <v>183</v>
      </c>
      <c r="E134" s="132" t="s">
        <v>5072</v>
      </c>
      <c r="F134" s="133" t="s">
        <v>5073</v>
      </c>
      <c r="G134" s="134" t="s">
        <v>199</v>
      </c>
      <c r="H134" s="135">
        <v>20</v>
      </c>
      <c r="I134" s="136"/>
      <c r="J134" s="137">
        <f t="shared" si="10"/>
        <v>0</v>
      </c>
      <c r="K134" s="133" t="s">
        <v>19</v>
      </c>
      <c r="L134" s="32"/>
      <c r="M134" s="138" t="s">
        <v>19</v>
      </c>
      <c r="N134" s="139" t="s">
        <v>43</v>
      </c>
      <c r="P134" s="140">
        <f t="shared" si="11"/>
        <v>0</v>
      </c>
      <c r="Q134" s="140">
        <v>0</v>
      </c>
      <c r="R134" s="140">
        <f t="shared" si="12"/>
        <v>0</v>
      </c>
      <c r="S134" s="140">
        <v>0</v>
      </c>
      <c r="T134" s="141">
        <f t="shared" si="13"/>
        <v>0</v>
      </c>
      <c r="AR134" s="142" t="s">
        <v>286</v>
      </c>
      <c r="AT134" s="142" t="s">
        <v>183</v>
      </c>
      <c r="AU134" s="142" t="s">
        <v>94</v>
      </c>
      <c r="AY134" s="17" t="s">
        <v>181</v>
      </c>
      <c r="BE134" s="143">
        <f t="shared" si="14"/>
        <v>0</v>
      </c>
      <c r="BF134" s="143">
        <f t="shared" si="15"/>
        <v>0</v>
      </c>
      <c r="BG134" s="143">
        <f t="shared" si="16"/>
        <v>0</v>
      </c>
      <c r="BH134" s="143">
        <f t="shared" si="17"/>
        <v>0</v>
      </c>
      <c r="BI134" s="143">
        <f t="shared" si="18"/>
        <v>0</v>
      </c>
      <c r="BJ134" s="17" t="s">
        <v>80</v>
      </c>
      <c r="BK134" s="143">
        <f t="shared" si="19"/>
        <v>0</v>
      </c>
      <c r="BL134" s="17" t="s">
        <v>286</v>
      </c>
      <c r="BM134" s="142" t="s">
        <v>5074</v>
      </c>
    </row>
    <row r="135" spans="2:65" s="1" customFormat="1" ht="16.5" customHeight="1">
      <c r="B135" s="32"/>
      <c r="C135" s="180" t="s">
        <v>322</v>
      </c>
      <c r="D135" s="180" t="s">
        <v>561</v>
      </c>
      <c r="E135" s="181" t="s">
        <v>5075</v>
      </c>
      <c r="F135" s="182" t="s">
        <v>5076</v>
      </c>
      <c r="G135" s="183" t="s">
        <v>199</v>
      </c>
      <c r="H135" s="184">
        <v>1</v>
      </c>
      <c r="I135" s="185"/>
      <c r="J135" s="186">
        <f t="shared" si="10"/>
        <v>0</v>
      </c>
      <c r="K135" s="182" t="s">
        <v>19</v>
      </c>
      <c r="L135" s="187"/>
      <c r="M135" s="188" t="s">
        <v>19</v>
      </c>
      <c r="N135" s="189" t="s">
        <v>43</v>
      </c>
      <c r="P135" s="140">
        <f t="shared" si="11"/>
        <v>0</v>
      </c>
      <c r="Q135" s="140">
        <v>0</v>
      </c>
      <c r="R135" s="140">
        <f t="shared" si="12"/>
        <v>0</v>
      </c>
      <c r="S135" s="140">
        <v>0</v>
      </c>
      <c r="T135" s="141">
        <f t="shared" si="13"/>
        <v>0</v>
      </c>
      <c r="AR135" s="142" t="s">
        <v>394</v>
      </c>
      <c r="AT135" s="142" t="s">
        <v>561</v>
      </c>
      <c r="AU135" s="142" t="s">
        <v>94</v>
      </c>
      <c r="AY135" s="17" t="s">
        <v>181</v>
      </c>
      <c r="BE135" s="143">
        <f t="shared" si="14"/>
        <v>0</v>
      </c>
      <c r="BF135" s="143">
        <f t="shared" si="15"/>
        <v>0</v>
      </c>
      <c r="BG135" s="143">
        <f t="shared" si="16"/>
        <v>0</v>
      </c>
      <c r="BH135" s="143">
        <f t="shared" si="17"/>
        <v>0</v>
      </c>
      <c r="BI135" s="143">
        <f t="shared" si="18"/>
        <v>0</v>
      </c>
      <c r="BJ135" s="17" t="s">
        <v>80</v>
      </c>
      <c r="BK135" s="143">
        <f t="shared" si="19"/>
        <v>0</v>
      </c>
      <c r="BL135" s="17" t="s">
        <v>286</v>
      </c>
      <c r="BM135" s="142" t="s">
        <v>5077</v>
      </c>
    </row>
    <row r="136" spans="2:65" s="1" customFormat="1" ht="16.5" customHeight="1">
      <c r="B136" s="32"/>
      <c r="C136" s="131" t="s">
        <v>327</v>
      </c>
      <c r="D136" s="131" t="s">
        <v>183</v>
      </c>
      <c r="E136" s="132" t="s">
        <v>5078</v>
      </c>
      <c r="F136" s="133" t="s">
        <v>5079</v>
      </c>
      <c r="G136" s="134" t="s">
        <v>199</v>
      </c>
      <c r="H136" s="135">
        <v>1</v>
      </c>
      <c r="I136" s="136"/>
      <c r="J136" s="137">
        <f t="shared" si="10"/>
        <v>0</v>
      </c>
      <c r="K136" s="133" t="s">
        <v>19</v>
      </c>
      <c r="L136" s="32"/>
      <c r="M136" s="138" t="s">
        <v>19</v>
      </c>
      <c r="N136" s="139" t="s">
        <v>43</v>
      </c>
      <c r="P136" s="140">
        <f t="shared" si="11"/>
        <v>0</v>
      </c>
      <c r="Q136" s="140">
        <v>0</v>
      </c>
      <c r="R136" s="140">
        <f t="shared" si="12"/>
        <v>0</v>
      </c>
      <c r="S136" s="140">
        <v>0</v>
      </c>
      <c r="T136" s="141">
        <f t="shared" si="13"/>
        <v>0</v>
      </c>
      <c r="AR136" s="142" t="s">
        <v>286</v>
      </c>
      <c r="AT136" s="142" t="s">
        <v>183</v>
      </c>
      <c r="AU136" s="142" t="s">
        <v>94</v>
      </c>
      <c r="AY136" s="17" t="s">
        <v>181</v>
      </c>
      <c r="BE136" s="143">
        <f t="shared" si="14"/>
        <v>0</v>
      </c>
      <c r="BF136" s="143">
        <f t="shared" si="15"/>
        <v>0</v>
      </c>
      <c r="BG136" s="143">
        <f t="shared" si="16"/>
        <v>0</v>
      </c>
      <c r="BH136" s="143">
        <f t="shared" si="17"/>
        <v>0</v>
      </c>
      <c r="BI136" s="143">
        <f t="shared" si="18"/>
        <v>0</v>
      </c>
      <c r="BJ136" s="17" t="s">
        <v>80</v>
      </c>
      <c r="BK136" s="143">
        <f t="shared" si="19"/>
        <v>0</v>
      </c>
      <c r="BL136" s="17" t="s">
        <v>286</v>
      </c>
      <c r="BM136" s="142" t="s">
        <v>5080</v>
      </c>
    </row>
    <row r="137" spans="2:65" s="1" customFormat="1" ht="16.5" customHeight="1">
      <c r="B137" s="32"/>
      <c r="C137" s="180" t="s">
        <v>333</v>
      </c>
      <c r="D137" s="180" t="s">
        <v>561</v>
      </c>
      <c r="E137" s="181" t="s">
        <v>5081</v>
      </c>
      <c r="F137" s="182" t="s">
        <v>5082</v>
      </c>
      <c r="G137" s="183" t="s">
        <v>199</v>
      </c>
      <c r="H137" s="184">
        <v>12</v>
      </c>
      <c r="I137" s="185"/>
      <c r="J137" s="186">
        <f t="shared" si="10"/>
        <v>0</v>
      </c>
      <c r="K137" s="182" t="s">
        <v>19</v>
      </c>
      <c r="L137" s="187"/>
      <c r="M137" s="188" t="s">
        <v>19</v>
      </c>
      <c r="N137" s="189" t="s">
        <v>43</v>
      </c>
      <c r="P137" s="140">
        <f t="shared" si="11"/>
        <v>0</v>
      </c>
      <c r="Q137" s="140">
        <v>0</v>
      </c>
      <c r="R137" s="140">
        <f t="shared" si="12"/>
        <v>0</v>
      </c>
      <c r="S137" s="140">
        <v>0</v>
      </c>
      <c r="T137" s="141">
        <f t="shared" si="13"/>
        <v>0</v>
      </c>
      <c r="AR137" s="142" t="s">
        <v>394</v>
      </c>
      <c r="AT137" s="142" t="s">
        <v>561</v>
      </c>
      <c r="AU137" s="142" t="s">
        <v>94</v>
      </c>
      <c r="AY137" s="17" t="s">
        <v>181</v>
      </c>
      <c r="BE137" s="143">
        <f t="shared" si="14"/>
        <v>0</v>
      </c>
      <c r="BF137" s="143">
        <f t="shared" si="15"/>
        <v>0</v>
      </c>
      <c r="BG137" s="143">
        <f t="shared" si="16"/>
        <v>0</v>
      </c>
      <c r="BH137" s="143">
        <f t="shared" si="17"/>
        <v>0</v>
      </c>
      <c r="BI137" s="143">
        <f t="shared" si="18"/>
        <v>0</v>
      </c>
      <c r="BJ137" s="17" t="s">
        <v>80</v>
      </c>
      <c r="BK137" s="143">
        <f t="shared" si="19"/>
        <v>0</v>
      </c>
      <c r="BL137" s="17" t="s">
        <v>286</v>
      </c>
      <c r="BM137" s="142" t="s">
        <v>5083</v>
      </c>
    </row>
    <row r="138" spans="2:65" s="1" customFormat="1" ht="16.5" customHeight="1">
      <c r="B138" s="32"/>
      <c r="C138" s="131" t="s">
        <v>341</v>
      </c>
      <c r="D138" s="131" t="s">
        <v>183</v>
      </c>
      <c r="E138" s="132" t="s">
        <v>5084</v>
      </c>
      <c r="F138" s="133" t="s">
        <v>5085</v>
      </c>
      <c r="G138" s="134" t="s">
        <v>199</v>
      </c>
      <c r="H138" s="135">
        <v>12</v>
      </c>
      <c r="I138" s="136"/>
      <c r="J138" s="137">
        <f t="shared" si="10"/>
        <v>0</v>
      </c>
      <c r="K138" s="133" t="s">
        <v>19</v>
      </c>
      <c r="L138" s="32"/>
      <c r="M138" s="138" t="s">
        <v>19</v>
      </c>
      <c r="N138" s="139" t="s">
        <v>43</v>
      </c>
      <c r="P138" s="140">
        <f t="shared" si="11"/>
        <v>0</v>
      </c>
      <c r="Q138" s="140">
        <v>0</v>
      </c>
      <c r="R138" s="140">
        <f t="shared" si="12"/>
        <v>0</v>
      </c>
      <c r="S138" s="140">
        <v>0</v>
      </c>
      <c r="T138" s="141">
        <f t="shared" si="13"/>
        <v>0</v>
      </c>
      <c r="AR138" s="142" t="s">
        <v>286</v>
      </c>
      <c r="AT138" s="142" t="s">
        <v>183</v>
      </c>
      <c r="AU138" s="142" t="s">
        <v>94</v>
      </c>
      <c r="AY138" s="17" t="s">
        <v>181</v>
      </c>
      <c r="BE138" s="143">
        <f t="shared" si="14"/>
        <v>0</v>
      </c>
      <c r="BF138" s="143">
        <f t="shared" si="15"/>
        <v>0</v>
      </c>
      <c r="BG138" s="143">
        <f t="shared" si="16"/>
        <v>0</v>
      </c>
      <c r="BH138" s="143">
        <f t="shared" si="17"/>
        <v>0</v>
      </c>
      <c r="BI138" s="143">
        <f t="shared" si="18"/>
        <v>0</v>
      </c>
      <c r="BJ138" s="17" t="s">
        <v>80</v>
      </c>
      <c r="BK138" s="143">
        <f t="shared" si="19"/>
        <v>0</v>
      </c>
      <c r="BL138" s="17" t="s">
        <v>286</v>
      </c>
      <c r="BM138" s="142" t="s">
        <v>5086</v>
      </c>
    </row>
    <row r="139" spans="2:65" s="1" customFormat="1" ht="16.5" customHeight="1">
      <c r="B139" s="32"/>
      <c r="C139" s="180" t="s">
        <v>349</v>
      </c>
      <c r="D139" s="180" t="s">
        <v>561</v>
      </c>
      <c r="E139" s="181" t="s">
        <v>5087</v>
      </c>
      <c r="F139" s="182" t="s">
        <v>5088</v>
      </c>
      <c r="G139" s="183" t="s">
        <v>199</v>
      </c>
      <c r="H139" s="184">
        <v>2</v>
      </c>
      <c r="I139" s="185"/>
      <c r="J139" s="186">
        <f t="shared" si="10"/>
        <v>0</v>
      </c>
      <c r="K139" s="182" t="s">
        <v>187</v>
      </c>
      <c r="L139" s="187"/>
      <c r="M139" s="188" t="s">
        <v>19</v>
      </c>
      <c r="N139" s="189" t="s">
        <v>43</v>
      </c>
      <c r="P139" s="140">
        <f t="shared" si="11"/>
        <v>0</v>
      </c>
      <c r="Q139" s="140">
        <v>0.002</v>
      </c>
      <c r="R139" s="140">
        <f t="shared" si="12"/>
        <v>0.004</v>
      </c>
      <c r="S139" s="140">
        <v>0</v>
      </c>
      <c r="T139" s="141">
        <f t="shared" si="13"/>
        <v>0</v>
      </c>
      <c r="AR139" s="142" t="s">
        <v>394</v>
      </c>
      <c r="AT139" s="142" t="s">
        <v>561</v>
      </c>
      <c r="AU139" s="142" t="s">
        <v>94</v>
      </c>
      <c r="AY139" s="17" t="s">
        <v>181</v>
      </c>
      <c r="BE139" s="143">
        <f t="shared" si="14"/>
        <v>0</v>
      </c>
      <c r="BF139" s="143">
        <f t="shared" si="15"/>
        <v>0</v>
      </c>
      <c r="BG139" s="143">
        <f t="shared" si="16"/>
        <v>0</v>
      </c>
      <c r="BH139" s="143">
        <f t="shared" si="17"/>
        <v>0</v>
      </c>
      <c r="BI139" s="143">
        <f t="shared" si="18"/>
        <v>0</v>
      </c>
      <c r="BJ139" s="17" t="s">
        <v>80</v>
      </c>
      <c r="BK139" s="143">
        <f t="shared" si="19"/>
        <v>0</v>
      </c>
      <c r="BL139" s="17" t="s">
        <v>286</v>
      </c>
      <c r="BM139" s="142" t="s">
        <v>5089</v>
      </c>
    </row>
    <row r="140" spans="2:65" s="1" customFormat="1" ht="16.5" customHeight="1">
      <c r="B140" s="32"/>
      <c r="C140" s="131" t="s">
        <v>363</v>
      </c>
      <c r="D140" s="131" t="s">
        <v>183</v>
      </c>
      <c r="E140" s="132" t="s">
        <v>5090</v>
      </c>
      <c r="F140" s="133" t="s">
        <v>5091</v>
      </c>
      <c r="G140" s="134" t="s">
        <v>199</v>
      </c>
      <c r="H140" s="135">
        <v>2</v>
      </c>
      <c r="I140" s="136"/>
      <c r="J140" s="137">
        <f t="shared" si="10"/>
        <v>0</v>
      </c>
      <c r="K140" s="133" t="s">
        <v>187</v>
      </c>
      <c r="L140" s="32"/>
      <c r="M140" s="138" t="s">
        <v>19</v>
      </c>
      <c r="N140" s="139" t="s">
        <v>43</v>
      </c>
      <c r="P140" s="140">
        <f t="shared" si="11"/>
        <v>0</v>
      </c>
      <c r="Q140" s="140">
        <v>0</v>
      </c>
      <c r="R140" s="140">
        <f t="shared" si="12"/>
        <v>0</v>
      </c>
      <c r="S140" s="140">
        <v>0</v>
      </c>
      <c r="T140" s="141">
        <f t="shared" si="13"/>
        <v>0</v>
      </c>
      <c r="AR140" s="142" t="s">
        <v>286</v>
      </c>
      <c r="AT140" s="142" t="s">
        <v>183</v>
      </c>
      <c r="AU140" s="142" t="s">
        <v>94</v>
      </c>
      <c r="AY140" s="17" t="s">
        <v>181</v>
      </c>
      <c r="BE140" s="143">
        <f t="shared" si="14"/>
        <v>0</v>
      </c>
      <c r="BF140" s="143">
        <f t="shared" si="15"/>
        <v>0</v>
      </c>
      <c r="BG140" s="143">
        <f t="shared" si="16"/>
        <v>0</v>
      </c>
      <c r="BH140" s="143">
        <f t="shared" si="17"/>
        <v>0</v>
      </c>
      <c r="BI140" s="143">
        <f t="shared" si="18"/>
        <v>0</v>
      </c>
      <c r="BJ140" s="17" t="s">
        <v>80</v>
      </c>
      <c r="BK140" s="143">
        <f t="shared" si="19"/>
        <v>0</v>
      </c>
      <c r="BL140" s="17" t="s">
        <v>286</v>
      </c>
      <c r="BM140" s="142" t="s">
        <v>5092</v>
      </c>
    </row>
    <row r="141" spans="2:47" s="1" customFormat="1" ht="12">
      <c r="B141" s="32"/>
      <c r="D141" s="144" t="s">
        <v>190</v>
      </c>
      <c r="F141" s="145" t="s">
        <v>5093</v>
      </c>
      <c r="I141" s="146"/>
      <c r="L141" s="32"/>
      <c r="M141" s="147"/>
      <c r="T141" s="53"/>
      <c r="AT141" s="17" t="s">
        <v>190</v>
      </c>
      <c r="AU141" s="17" t="s">
        <v>94</v>
      </c>
    </row>
    <row r="142" spans="2:65" s="1" customFormat="1" ht="21.75" customHeight="1">
      <c r="B142" s="32"/>
      <c r="C142" s="180" t="s">
        <v>370</v>
      </c>
      <c r="D142" s="180" t="s">
        <v>561</v>
      </c>
      <c r="E142" s="181" t="s">
        <v>5094</v>
      </c>
      <c r="F142" s="182" t="s">
        <v>5095</v>
      </c>
      <c r="G142" s="183" t="s">
        <v>199</v>
      </c>
      <c r="H142" s="184">
        <v>13</v>
      </c>
      <c r="I142" s="185"/>
      <c r="J142" s="186">
        <f>ROUND(I142*H142,2)</f>
        <v>0</v>
      </c>
      <c r="K142" s="182" t="s">
        <v>19</v>
      </c>
      <c r="L142" s="187"/>
      <c r="M142" s="188" t="s">
        <v>19</v>
      </c>
      <c r="N142" s="189" t="s">
        <v>43</v>
      </c>
      <c r="P142" s="140">
        <f>O142*H142</f>
        <v>0</v>
      </c>
      <c r="Q142" s="140">
        <v>0</v>
      </c>
      <c r="R142" s="140">
        <f>Q142*H142</f>
        <v>0</v>
      </c>
      <c r="S142" s="140">
        <v>0</v>
      </c>
      <c r="T142" s="141">
        <f>S142*H142</f>
        <v>0</v>
      </c>
      <c r="AR142" s="142" t="s">
        <v>394</v>
      </c>
      <c r="AT142" s="142" t="s">
        <v>561</v>
      </c>
      <c r="AU142" s="142" t="s">
        <v>94</v>
      </c>
      <c r="AY142" s="17" t="s">
        <v>181</v>
      </c>
      <c r="BE142" s="143">
        <f>IF(N142="základní",J142,0)</f>
        <v>0</v>
      </c>
      <c r="BF142" s="143">
        <f>IF(N142="snížená",J142,0)</f>
        <v>0</v>
      </c>
      <c r="BG142" s="143">
        <f>IF(N142="zákl. přenesená",J142,0)</f>
        <v>0</v>
      </c>
      <c r="BH142" s="143">
        <f>IF(N142="sníž. přenesená",J142,0)</f>
        <v>0</v>
      </c>
      <c r="BI142" s="143">
        <f>IF(N142="nulová",J142,0)</f>
        <v>0</v>
      </c>
      <c r="BJ142" s="17" t="s">
        <v>80</v>
      </c>
      <c r="BK142" s="143">
        <f>ROUND(I142*H142,2)</f>
        <v>0</v>
      </c>
      <c r="BL142" s="17" t="s">
        <v>286</v>
      </c>
      <c r="BM142" s="142" t="s">
        <v>5096</v>
      </c>
    </row>
    <row r="143" spans="2:65" s="1" customFormat="1" ht="21.75" customHeight="1">
      <c r="B143" s="32"/>
      <c r="C143" s="131" t="s">
        <v>377</v>
      </c>
      <c r="D143" s="131" t="s">
        <v>183</v>
      </c>
      <c r="E143" s="132" t="s">
        <v>5097</v>
      </c>
      <c r="F143" s="133" t="s">
        <v>5098</v>
      </c>
      <c r="G143" s="134" t="s">
        <v>199</v>
      </c>
      <c r="H143" s="135">
        <v>13</v>
      </c>
      <c r="I143" s="136"/>
      <c r="J143" s="137">
        <f>ROUND(I143*H143,2)</f>
        <v>0</v>
      </c>
      <c r="K143" s="133" t="s">
        <v>187</v>
      </c>
      <c r="L143" s="32"/>
      <c r="M143" s="138" t="s">
        <v>19</v>
      </c>
      <c r="N143" s="139" t="s">
        <v>43</v>
      </c>
      <c r="P143" s="140">
        <f>O143*H143</f>
        <v>0</v>
      </c>
      <c r="Q143" s="140">
        <v>0</v>
      </c>
      <c r="R143" s="140">
        <f>Q143*H143</f>
        <v>0</v>
      </c>
      <c r="S143" s="140">
        <v>0</v>
      </c>
      <c r="T143" s="141">
        <f>S143*H143</f>
        <v>0</v>
      </c>
      <c r="AR143" s="142" t="s">
        <v>286</v>
      </c>
      <c r="AT143" s="142" t="s">
        <v>183</v>
      </c>
      <c r="AU143" s="142" t="s">
        <v>94</v>
      </c>
      <c r="AY143" s="17" t="s">
        <v>181</v>
      </c>
      <c r="BE143" s="143">
        <f>IF(N143="základní",J143,0)</f>
        <v>0</v>
      </c>
      <c r="BF143" s="143">
        <f>IF(N143="snížená",J143,0)</f>
        <v>0</v>
      </c>
      <c r="BG143" s="143">
        <f>IF(N143="zákl. přenesená",J143,0)</f>
        <v>0</v>
      </c>
      <c r="BH143" s="143">
        <f>IF(N143="sníž. přenesená",J143,0)</f>
        <v>0</v>
      </c>
      <c r="BI143" s="143">
        <f>IF(N143="nulová",J143,0)</f>
        <v>0</v>
      </c>
      <c r="BJ143" s="17" t="s">
        <v>80</v>
      </c>
      <c r="BK143" s="143">
        <f>ROUND(I143*H143,2)</f>
        <v>0</v>
      </c>
      <c r="BL143" s="17" t="s">
        <v>286</v>
      </c>
      <c r="BM143" s="142" t="s">
        <v>5099</v>
      </c>
    </row>
    <row r="144" spans="2:47" s="1" customFormat="1" ht="12">
      <c r="B144" s="32"/>
      <c r="D144" s="144" t="s">
        <v>190</v>
      </c>
      <c r="F144" s="145" t="s">
        <v>5100</v>
      </c>
      <c r="I144" s="146"/>
      <c r="L144" s="32"/>
      <c r="M144" s="147"/>
      <c r="T144" s="53"/>
      <c r="AT144" s="17" t="s">
        <v>190</v>
      </c>
      <c r="AU144" s="17" t="s">
        <v>94</v>
      </c>
    </row>
    <row r="145" spans="2:65" s="1" customFormat="1" ht="16.5" customHeight="1">
      <c r="B145" s="32"/>
      <c r="C145" s="180" t="s">
        <v>382</v>
      </c>
      <c r="D145" s="180" t="s">
        <v>561</v>
      </c>
      <c r="E145" s="181" t="s">
        <v>5101</v>
      </c>
      <c r="F145" s="182" t="s">
        <v>5102</v>
      </c>
      <c r="G145" s="183" t="s">
        <v>199</v>
      </c>
      <c r="H145" s="184">
        <v>3</v>
      </c>
      <c r="I145" s="185"/>
      <c r="J145" s="186">
        <f>ROUND(I145*H145,2)</f>
        <v>0</v>
      </c>
      <c r="K145" s="182" t="s">
        <v>187</v>
      </c>
      <c r="L145" s="187"/>
      <c r="M145" s="188" t="s">
        <v>19</v>
      </c>
      <c r="N145" s="189" t="s">
        <v>43</v>
      </c>
      <c r="P145" s="140">
        <f>O145*H145</f>
        <v>0</v>
      </c>
      <c r="Q145" s="140">
        <v>0.002</v>
      </c>
      <c r="R145" s="140">
        <f>Q145*H145</f>
        <v>0.006</v>
      </c>
      <c r="S145" s="140">
        <v>0</v>
      </c>
      <c r="T145" s="141">
        <f>S145*H145</f>
        <v>0</v>
      </c>
      <c r="AR145" s="142" t="s">
        <v>394</v>
      </c>
      <c r="AT145" s="142" t="s">
        <v>561</v>
      </c>
      <c r="AU145" s="142" t="s">
        <v>94</v>
      </c>
      <c r="AY145" s="17" t="s">
        <v>181</v>
      </c>
      <c r="BE145" s="143">
        <f>IF(N145="základní",J145,0)</f>
        <v>0</v>
      </c>
      <c r="BF145" s="143">
        <f>IF(N145="snížená",J145,0)</f>
        <v>0</v>
      </c>
      <c r="BG145" s="143">
        <f>IF(N145="zákl. přenesená",J145,0)</f>
        <v>0</v>
      </c>
      <c r="BH145" s="143">
        <f>IF(N145="sníž. přenesená",J145,0)</f>
        <v>0</v>
      </c>
      <c r="BI145" s="143">
        <f>IF(N145="nulová",J145,0)</f>
        <v>0</v>
      </c>
      <c r="BJ145" s="17" t="s">
        <v>80</v>
      </c>
      <c r="BK145" s="143">
        <f>ROUND(I145*H145,2)</f>
        <v>0</v>
      </c>
      <c r="BL145" s="17" t="s">
        <v>286</v>
      </c>
      <c r="BM145" s="142" t="s">
        <v>5103</v>
      </c>
    </row>
    <row r="146" spans="2:65" s="1" customFormat="1" ht="16.5" customHeight="1">
      <c r="B146" s="32"/>
      <c r="C146" s="131" t="s">
        <v>388</v>
      </c>
      <c r="D146" s="131" t="s">
        <v>183</v>
      </c>
      <c r="E146" s="132" t="s">
        <v>5104</v>
      </c>
      <c r="F146" s="133" t="s">
        <v>5105</v>
      </c>
      <c r="G146" s="134" t="s">
        <v>199</v>
      </c>
      <c r="H146" s="135">
        <v>3</v>
      </c>
      <c r="I146" s="136"/>
      <c r="J146" s="137">
        <f>ROUND(I146*H146,2)</f>
        <v>0</v>
      </c>
      <c r="K146" s="133" t="s">
        <v>187</v>
      </c>
      <c r="L146" s="32"/>
      <c r="M146" s="138" t="s">
        <v>19</v>
      </c>
      <c r="N146" s="139" t="s">
        <v>43</v>
      </c>
      <c r="P146" s="140">
        <f>O146*H146</f>
        <v>0</v>
      </c>
      <c r="Q146" s="140">
        <v>0</v>
      </c>
      <c r="R146" s="140">
        <f>Q146*H146</f>
        <v>0</v>
      </c>
      <c r="S146" s="140">
        <v>0</v>
      </c>
      <c r="T146" s="141">
        <f>S146*H146</f>
        <v>0</v>
      </c>
      <c r="AR146" s="142" t="s">
        <v>286</v>
      </c>
      <c r="AT146" s="142" t="s">
        <v>183</v>
      </c>
      <c r="AU146" s="142" t="s">
        <v>94</v>
      </c>
      <c r="AY146" s="17" t="s">
        <v>181</v>
      </c>
      <c r="BE146" s="143">
        <f>IF(N146="základní",J146,0)</f>
        <v>0</v>
      </c>
      <c r="BF146" s="143">
        <f>IF(N146="snížená",J146,0)</f>
        <v>0</v>
      </c>
      <c r="BG146" s="143">
        <f>IF(N146="zákl. přenesená",J146,0)</f>
        <v>0</v>
      </c>
      <c r="BH146" s="143">
        <f>IF(N146="sníž. přenesená",J146,0)</f>
        <v>0</v>
      </c>
      <c r="BI146" s="143">
        <f>IF(N146="nulová",J146,0)</f>
        <v>0</v>
      </c>
      <c r="BJ146" s="17" t="s">
        <v>80</v>
      </c>
      <c r="BK146" s="143">
        <f>ROUND(I146*H146,2)</f>
        <v>0</v>
      </c>
      <c r="BL146" s="17" t="s">
        <v>286</v>
      </c>
      <c r="BM146" s="142" t="s">
        <v>5106</v>
      </c>
    </row>
    <row r="147" spans="2:47" s="1" customFormat="1" ht="12">
      <c r="B147" s="32"/>
      <c r="D147" s="144" t="s">
        <v>190</v>
      </c>
      <c r="F147" s="145" t="s">
        <v>5107</v>
      </c>
      <c r="I147" s="146"/>
      <c r="L147" s="32"/>
      <c r="M147" s="147"/>
      <c r="T147" s="53"/>
      <c r="AT147" s="17" t="s">
        <v>190</v>
      </c>
      <c r="AU147" s="17" t="s">
        <v>94</v>
      </c>
    </row>
    <row r="148" spans="2:65" s="1" customFormat="1" ht="16.5" customHeight="1">
      <c r="B148" s="32"/>
      <c r="C148" s="180" t="s">
        <v>394</v>
      </c>
      <c r="D148" s="180" t="s">
        <v>561</v>
      </c>
      <c r="E148" s="181" t="s">
        <v>5108</v>
      </c>
      <c r="F148" s="182" t="s">
        <v>5109</v>
      </c>
      <c r="G148" s="183" t="s">
        <v>199</v>
      </c>
      <c r="H148" s="184">
        <v>1</v>
      </c>
      <c r="I148" s="185"/>
      <c r="J148" s="186">
        <f>ROUND(I148*H148,2)</f>
        <v>0</v>
      </c>
      <c r="K148" s="182" t="s">
        <v>187</v>
      </c>
      <c r="L148" s="187"/>
      <c r="M148" s="188" t="s">
        <v>19</v>
      </c>
      <c r="N148" s="189" t="s">
        <v>43</v>
      </c>
      <c r="P148" s="140">
        <f>O148*H148</f>
        <v>0</v>
      </c>
      <c r="Q148" s="140">
        <v>0.001</v>
      </c>
      <c r="R148" s="140">
        <f>Q148*H148</f>
        <v>0.001</v>
      </c>
      <c r="S148" s="140">
        <v>0</v>
      </c>
      <c r="T148" s="141">
        <f>S148*H148</f>
        <v>0</v>
      </c>
      <c r="AR148" s="142" t="s">
        <v>394</v>
      </c>
      <c r="AT148" s="142" t="s">
        <v>561</v>
      </c>
      <c r="AU148" s="142" t="s">
        <v>94</v>
      </c>
      <c r="AY148" s="17" t="s">
        <v>181</v>
      </c>
      <c r="BE148" s="143">
        <f>IF(N148="základní",J148,0)</f>
        <v>0</v>
      </c>
      <c r="BF148" s="143">
        <f>IF(N148="snížená",J148,0)</f>
        <v>0</v>
      </c>
      <c r="BG148" s="143">
        <f>IF(N148="zákl. přenesená",J148,0)</f>
        <v>0</v>
      </c>
      <c r="BH148" s="143">
        <f>IF(N148="sníž. přenesená",J148,0)</f>
        <v>0</v>
      </c>
      <c r="BI148" s="143">
        <f>IF(N148="nulová",J148,0)</f>
        <v>0</v>
      </c>
      <c r="BJ148" s="17" t="s">
        <v>80</v>
      </c>
      <c r="BK148" s="143">
        <f>ROUND(I148*H148,2)</f>
        <v>0</v>
      </c>
      <c r="BL148" s="17" t="s">
        <v>286</v>
      </c>
      <c r="BM148" s="142" t="s">
        <v>5110</v>
      </c>
    </row>
    <row r="149" spans="2:65" s="1" customFormat="1" ht="24.1" customHeight="1">
      <c r="B149" s="32"/>
      <c r="C149" s="131" t="s">
        <v>400</v>
      </c>
      <c r="D149" s="131" t="s">
        <v>183</v>
      </c>
      <c r="E149" s="132" t="s">
        <v>5111</v>
      </c>
      <c r="F149" s="133" t="s">
        <v>5112</v>
      </c>
      <c r="G149" s="134" t="s">
        <v>199</v>
      </c>
      <c r="H149" s="135">
        <v>1</v>
      </c>
      <c r="I149" s="136"/>
      <c r="J149" s="137">
        <f>ROUND(I149*H149,2)</f>
        <v>0</v>
      </c>
      <c r="K149" s="133" t="s">
        <v>187</v>
      </c>
      <c r="L149" s="32"/>
      <c r="M149" s="138" t="s">
        <v>19</v>
      </c>
      <c r="N149" s="139" t="s">
        <v>43</v>
      </c>
      <c r="P149" s="140">
        <f>O149*H149</f>
        <v>0</v>
      </c>
      <c r="Q149" s="140">
        <v>0</v>
      </c>
      <c r="R149" s="140">
        <f>Q149*H149</f>
        <v>0</v>
      </c>
      <c r="S149" s="140">
        <v>0</v>
      </c>
      <c r="T149" s="141">
        <f>S149*H149</f>
        <v>0</v>
      </c>
      <c r="AR149" s="142" t="s">
        <v>286</v>
      </c>
      <c r="AT149" s="142" t="s">
        <v>183</v>
      </c>
      <c r="AU149" s="142" t="s">
        <v>94</v>
      </c>
      <c r="AY149" s="17" t="s">
        <v>181</v>
      </c>
      <c r="BE149" s="143">
        <f>IF(N149="základní",J149,0)</f>
        <v>0</v>
      </c>
      <c r="BF149" s="143">
        <f>IF(N149="snížená",J149,0)</f>
        <v>0</v>
      </c>
      <c r="BG149" s="143">
        <f>IF(N149="zákl. přenesená",J149,0)</f>
        <v>0</v>
      </c>
      <c r="BH149" s="143">
        <f>IF(N149="sníž. přenesená",J149,0)</f>
        <v>0</v>
      </c>
      <c r="BI149" s="143">
        <f>IF(N149="nulová",J149,0)</f>
        <v>0</v>
      </c>
      <c r="BJ149" s="17" t="s">
        <v>80</v>
      </c>
      <c r="BK149" s="143">
        <f>ROUND(I149*H149,2)</f>
        <v>0</v>
      </c>
      <c r="BL149" s="17" t="s">
        <v>286</v>
      </c>
      <c r="BM149" s="142" t="s">
        <v>5113</v>
      </c>
    </row>
    <row r="150" spans="2:47" s="1" customFormat="1" ht="12">
      <c r="B150" s="32"/>
      <c r="D150" s="144" t="s">
        <v>190</v>
      </c>
      <c r="F150" s="145" t="s">
        <v>5114</v>
      </c>
      <c r="I150" s="146"/>
      <c r="L150" s="32"/>
      <c r="M150" s="147"/>
      <c r="T150" s="53"/>
      <c r="AT150" s="17" t="s">
        <v>190</v>
      </c>
      <c r="AU150" s="17" t="s">
        <v>94</v>
      </c>
    </row>
    <row r="151" spans="2:65" s="1" customFormat="1" ht="16.5" customHeight="1">
      <c r="B151" s="32"/>
      <c r="C151" s="180" t="s">
        <v>407</v>
      </c>
      <c r="D151" s="180" t="s">
        <v>561</v>
      </c>
      <c r="E151" s="181" t="s">
        <v>5115</v>
      </c>
      <c r="F151" s="182" t="s">
        <v>5116</v>
      </c>
      <c r="G151" s="183" t="s">
        <v>199</v>
      </c>
      <c r="H151" s="184">
        <v>1</v>
      </c>
      <c r="I151" s="185"/>
      <c r="J151" s="186">
        <f>ROUND(I151*H151,2)</f>
        <v>0</v>
      </c>
      <c r="K151" s="182" t="s">
        <v>187</v>
      </c>
      <c r="L151" s="187"/>
      <c r="M151" s="188" t="s">
        <v>19</v>
      </c>
      <c r="N151" s="189" t="s">
        <v>43</v>
      </c>
      <c r="P151" s="140">
        <f>O151*H151</f>
        <v>0</v>
      </c>
      <c r="Q151" s="140">
        <v>0.002</v>
      </c>
      <c r="R151" s="140">
        <f>Q151*H151</f>
        <v>0.002</v>
      </c>
      <c r="S151" s="140">
        <v>0</v>
      </c>
      <c r="T151" s="141">
        <f>S151*H151</f>
        <v>0</v>
      </c>
      <c r="AR151" s="142" t="s">
        <v>394</v>
      </c>
      <c r="AT151" s="142" t="s">
        <v>561</v>
      </c>
      <c r="AU151" s="142" t="s">
        <v>94</v>
      </c>
      <c r="AY151" s="17" t="s">
        <v>181</v>
      </c>
      <c r="BE151" s="143">
        <f>IF(N151="základní",J151,0)</f>
        <v>0</v>
      </c>
      <c r="BF151" s="143">
        <f>IF(N151="snížená",J151,0)</f>
        <v>0</v>
      </c>
      <c r="BG151" s="143">
        <f>IF(N151="zákl. přenesená",J151,0)</f>
        <v>0</v>
      </c>
      <c r="BH151" s="143">
        <f>IF(N151="sníž. přenesená",J151,0)</f>
        <v>0</v>
      </c>
      <c r="BI151" s="143">
        <f>IF(N151="nulová",J151,0)</f>
        <v>0</v>
      </c>
      <c r="BJ151" s="17" t="s">
        <v>80</v>
      </c>
      <c r="BK151" s="143">
        <f>ROUND(I151*H151,2)</f>
        <v>0</v>
      </c>
      <c r="BL151" s="17" t="s">
        <v>286</v>
      </c>
      <c r="BM151" s="142" t="s">
        <v>5117</v>
      </c>
    </row>
    <row r="152" spans="2:65" s="1" customFormat="1" ht="21.75" customHeight="1">
      <c r="B152" s="32"/>
      <c r="C152" s="131" t="s">
        <v>413</v>
      </c>
      <c r="D152" s="131" t="s">
        <v>183</v>
      </c>
      <c r="E152" s="132" t="s">
        <v>5118</v>
      </c>
      <c r="F152" s="133" t="s">
        <v>5119</v>
      </c>
      <c r="G152" s="134" t="s">
        <v>199</v>
      </c>
      <c r="H152" s="135">
        <v>1</v>
      </c>
      <c r="I152" s="136"/>
      <c r="J152" s="137">
        <f>ROUND(I152*H152,2)</f>
        <v>0</v>
      </c>
      <c r="K152" s="133" t="s">
        <v>19</v>
      </c>
      <c r="L152" s="32"/>
      <c r="M152" s="138" t="s">
        <v>19</v>
      </c>
      <c r="N152" s="139" t="s">
        <v>43</v>
      </c>
      <c r="P152" s="140">
        <f>O152*H152</f>
        <v>0</v>
      </c>
      <c r="Q152" s="140">
        <v>0</v>
      </c>
      <c r="R152" s="140">
        <f>Q152*H152</f>
        <v>0</v>
      </c>
      <c r="S152" s="140">
        <v>0</v>
      </c>
      <c r="T152" s="141">
        <f>S152*H152</f>
        <v>0</v>
      </c>
      <c r="AR152" s="142" t="s">
        <v>286</v>
      </c>
      <c r="AT152" s="142" t="s">
        <v>183</v>
      </c>
      <c r="AU152" s="142" t="s">
        <v>94</v>
      </c>
      <c r="AY152" s="17" t="s">
        <v>181</v>
      </c>
      <c r="BE152" s="143">
        <f>IF(N152="základní",J152,0)</f>
        <v>0</v>
      </c>
      <c r="BF152" s="143">
        <f>IF(N152="snížená",J152,0)</f>
        <v>0</v>
      </c>
      <c r="BG152" s="143">
        <f>IF(N152="zákl. přenesená",J152,0)</f>
        <v>0</v>
      </c>
      <c r="BH152" s="143">
        <f>IF(N152="sníž. přenesená",J152,0)</f>
        <v>0</v>
      </c>
      <c r="BI152" s="143">
        <f>IF(N152="nulová",J152,0)</f>
        <v>0</v>
      </c>
      <c r="BJ152" s="17" t="s">
        <v>80</v>
      </c>
      <c r="BK152" s="143">
        <f>ROUND(I152*H152,2)</f>
        <v>0</v>
      </c>
      <c r="BL152" s="17" t="s">
        <v>286</v>
      </c>
      <c r="BM152" s="142" t="s">
        <v>5120</v>
      </c>
    </row>
    <row r="153" spans="2:63" s="11" customFormat="1" ht="20.85" customHeight="1">
      <c r="B153" s="119"/>
      <c r="D153" s="120" t="s">
        <v>71</v>
      </c>
      <c r="E153" s="129" t="s">
        <v>5121</v>
      </c>
      <c r="F153" s="129" t="s">
        <v>5122</v>
      </c>
      <c r="I153" s="122"/>
      <c r="J153" s="130">
        <f>BK153</f>
        <v>0</v>
      </c>
      <c r="L153" s="119"/>
      <c r="M153" s="124"/>
      <c r="P153" s="125">
        <f>SUM(P154:P155)</f>
        <v>0</v>
      </c>
      <c r="R153" s="125">
        <f>SUM(R154:R155)</f>
        <v>0</v>
      </c>
      <c r="T153" s="126">
        <f>SUM(T154:T155)</f>
        <v>0</v>
      </c>
      <c r="AR153" s="120" t="s">
        <v>82</v>
      </c>
      <c r="AT153" s="127" t="s">
        <v>71</v>
      </c>
      <c r="AU153" s="127" t="s">
        <v>82</v>
      </c>
      <c r="AY153" s="120" t="s">
        <v>181</v>
      </c>
      <c r="BK153" s="128">
        <f>SUM(BK154:BK155)</f>
        <v>0</v>
      </c>
    </row>
    <row r="154" spans="2:65" s="1" customFormat="1" ht="24.1" customHeight="1">
      <c r="B154" s="32"/>
      <c r="C154" s="131" t="s">
        <v>419</v>
      </c>
      <c r="D154" s="131" t="s">
        <v>183</v>
      </c>
      <c r="E154" s="132" t="s">
        <v>5123</v>
      </c>
      <c r="F154" s="133" t="s">
        <v>5124</v>
      </c>
      <c r="G154" s="134" t="s">
        <v>199</v>
      </c>
      <c r="H154" s="135">
        <v>1</v>
      </c>
      <c r="I154" s="136"/>
      <c r="J154" s="137">
        <f>ROUND(I154*H154,2)</f>
        <v>0</v>
      </c>
      <c r="K154" s="133" t="s">
        <v>19</v>
      </c>
      <c r="L154" s="32"/>
      <c r="M154" s="138" t="s">
        <v>19</v>
      </c>
      <c r="N154" s="139" t="s">
        <v>43</v>
      </c>
      <c r="P154" s="140">
        <f>O154*H154</f>
        <v>0</v>
      </c>
      <c r="Q154" s="140">
        <v>0</v>
      </c>
      <c r="R154" s="140">
        <f>Q154*H154</f>
        <v>0</v>
      </c>
      <c r="S154" s="140">
        <v>0</v>
      </c>
      <c r="T154" s="141">
        <f>S154*H154</f>
        <v>0</v>
      </c>
      <c r="AR154" s="142" t="s">
        <v>286</v>
      </c>
      <c r="AT154" s="142" t="s">
        <v>183</v>
      </c>
      <c r="AU154" s="142" t="s">
        <v>94</v>
      </c>
      <c r="AY154" s="17" t="s">
        <v>181</v>
      </c>
      <c r="BE154" s="143">
        <f>IF(N154="základní",J154,0)</f>
        <v>0</v>
      </c>
      <c r="BF154" s="143">
        <f>IF(N154="snížená",J154,0)</f>
        <v>0</v>
      </c>
      <c r="BG154" s="143">
        <f>IF(N154="zákl. přenesená",J154,0)</f>
        <v>0</v>
      </c>
      <c r="BH154" s="143">
        <f>IF(N154="sníž. přenesená",J154,0)</f>
        <v>0</v>
      </c>
      <c r="BI154" s="143">
        <f>IF(N154="nulová",J154,0)</f>
        <v>0</v>
      </c>
      <c r="BJ154" s="17" t="s">
        <v>80</v>
      </c>
      <c r="BK154" s="143">
        <f>ROUND(I154*H154,2)</f>
        <v>0</v>
      </c>
      <c r="BL154" s="17" t="s">
        <v>286</v>
      </c>
      <c r="BM154" s="142" t="s">
        <v>5125</v>
      </c>
    </row>
    <row r="155" spans="2:65" s="1" customFormat="1" ht="21.75" customHeight="1">
      <c r="B155" s="32"/>
      <c r="C155" s="131" t="s">
        <v>425</v>
      </c>
      <c r="D155" s="131" t="s">
        <v>183</v>
      </c>
      <c r="E155" s="132" t="s">
        <v>5126</v>
      </c>
      <c r="F155" s="133" t="s">
        <v>5127</v>
      </c>
      <c r="G155" s="134" t="s">
        <v>199</v>
      </c>
      <c r="H155" s="135">
        <v>1</v>
      </c>
      <c r="I155" s="136"/>
      <c r="J155" s="137">
        <f>ROUND(I155*H155,2)</f>
        <v>0</v>
      </c>
      <c r="K155" s="133" t="s">
        <v>19</v>
      </c>
      <c r="L155" s="32"/>
      <c r="M155" s="138" t="s">
        <v>19</v>
      </c>
      <c r="N155" s="139" t="s">
        <v>43</v>
      </c>
      <c r="P155" s="140">
        <f>O155*H155</f>
        <v>0</v>
      </c>
      <c r="Q155" s="140">
        <v>0</v>
      </c>
      <c r="R155" s="140">
        <f>Q155*H155</f>
        <v>0</v>
      </c>
      <c r="S155" s="140">
        <v>0</v>
      </c>
      <c r="T155" s="141">
        <f>S155*H155</f>
        <v>0</v>
      </c>
      <c r="AR155" s="142" t="s">
        <v>286</v>
      </c>
      <c r="AT155" s="142" t="s">
        <v>183</v>
      </c>
      <c r="AU155" s="142" t="s">
        <v>94</v>
      </c>
      <c r="AY155" s="17" t="s">
        <v>181</v>
      </c>
      <c r="BE155" s="143">
        <f>IF(N155="základní",J155,0)</f>
        <v>0</v>
      </c>
      <c r="BF155" s="143">
        <f>IF(N155="snížená",J155,0)</f>
        <v>0</v>
      </c>
      <c r="BG155" s="143">
        <f>IF(N155="zákl. přenesená",J155,0)</f>
        <v>0</v>
      </c>
      <c r="BH155" s="143">
        <f>IF(N155="sníž. přenesená",J155,0)</f>
        <v>0</v>
      </c>
      <c r="BI155" s="143">
        <f>IF(N155="nulová",J155,0)</f>
        <v>0</v>
      </c>
      <c r="BJ155" s="17" t="s">
        <v>80</v>
      </c>
      <c r="BK155" s="143">
        <f>ROUND(I155*H155,2)</f>
        <v>0</v>
      </c>
      <c r="BL155" s="17" t="s">
        <v>286</v>
      </c>
      <c r="BM155" s="142" t="s">
        <v>5128</v>
      </c>
    </row>
    <row r="156" spans="2:63" s="11" customFormat="1" ht="20.85" customHeight="1">
      <c r="B156" s="119"/>
      <c r="D156" s="120" t="s">
        <v>71</v>
      </c>
      <c r="E156" s="129" t="s">
        <v>5129</v>
      </c>
      <c r="F156" s="129" t="s">
        <v>5130</v>
      </c>
      <c r="I156" s="122"/>
      <c r="J156" s="130">
        <f>BK156</f>
        <v>0</v>
      </c>
      <c r="L156" s="119"/>
      <c r="M156" s="124"/>
      <c r="P156" s="125">
        <f>SUM(P157:P164)</f>
        <v>0</v>
      </c>
      <c r="R156" s="125">
        <f>SUM(R157:R164)</f>
        <v>0.0048000000000000004</v>
      </c>
      <c r="T156" s="126">
        <f>SUM(T157:T164)</f>
        <v>0</v>
      </c>
      <c r="AR156" s="120" t="s">
        <v>82</v>
      </c>
      <c r="AT156" s="127" t="s">
        <v>71</v>
      </c>
      <c r="AU156" s="127" t="s">
        <v>82</v>
      </c>
      <c r="AY156" s="120" t="s">
        <v>181</v>
      </c>
      <c r="BK156" s="128">
        <f>SUM(BK157:BK164)</f>
        <v>0</v>
      </c>
    </row>
    <row r="157" spans="2:65" s="1" customFormat="1" ht="16.5" customHeight="1">
      <c r="B157" s="32"/>
      <c r="C157" s="180" t="s">
        <v>432</v>
      </c>
      <c r="D157" s="180" t="s">
        <v>561</v>
      </c>
      <c r="E157" s="181" t="s">
        <v>5131</v>
      </c>
      <c r="F157" s="182" t="s">
        <v>5132</v>
      </c>
      <c r="G157" s="183" t="s">
        <v>305</v>
      </c>
      <c r="H157" s="184">
        <v>44</v>
      </c>
      <c r="I157" s="185"/>
      <c r="J157" s="186">
        <f>ROUND(I157*H157,2)</f>
        <v>0</v>
      </c>
      <c r="K157" s="182" t="s">
        <v>187</v>
      </c>
      <c r="L157" s="187"/>
      <c r="M157" s="188" t="s">
        <v>19</v>
      </c>
      <c r="N157" s="189" t="s">
        <v>43</v>
      </c>
      <c r="P157" s="140">
        <f>O157*H157</f>
        <v>0</v>
      </c>
      <c r="Q157" s="140">
        <v>0.0001</v>
      </c>
      <c r="R157" s="140">
        <f>Q157*H157</f>
        <v>0.0044</v>
      </c>
      <c r="S157" s="140">
        <v>0</v>
      </c>
      <c r="T157" s="141">
        <f>S157*H157</f>
        <v>0</v>
      </c>
      <c r="AR157" s="142" t="s">
        <v>394</v>
      </c>
      <c r="AT157" s="142" t="s">
        <v>561</v>
      </c>
      <c r="AU157" s="142" t="s">
        <v>94</v>
      </c>
      <c r="AY157" s="17" t="s">
        <v>181</v>
      </c>
      <c r="BE157" s="143">
        <f>IF(N157="základní",J157,0)</f>
        <v>0</v>
      </c>
      <c r="BF157" s="143">
        <f>IF(N157="snížená",J157,0)</f>
        <v>0</v>
      </c>
      <c r="BG157" s="143">
        <f>IF(N157="zákl. přenesená",J157,0)</f>
        <v>0</v>
      </c>
      <c r="BH157" s="143">
        <f>IF(N157="sníž. přenesená",J157,0)</f>
        <v>0</v>
      </c>
      <c r="BI157" s="143">
        <f>IF(N157="nulová",J157,0)</f>
        <v>0</v>
      </c>
      <c r="BJ157" s="17" t="s">
        <v>80</v>
      </c>
      <c r="BK157" s="143">
        <f>ROUND(I157*H157,2)</f>
        <v>0</v>
      </c>
      <c r="BL157" s="17" t="s">
        <v>286</v>
      </c>
      <c r="BM157" s="142" t="s">
        <v>5133</v>
      </c>
    </row>
    <row r="158" spans="2:65" s="1" customFormat="1" ht="16.5" customHeight="1">
      <c r="B158" s="32"/>
      <c r="C158" s="131" t="s">
        <v>437</v>
      </c>
      <c r="D158" s="131" t="s">
        <v>183</v>
      </c>
      <c r="E158" s="132" t="s">
        <v>5134</v>
      </c>
      <c r="F158" s="133" t="s">
        <v>5135</v>
      </c>
      <c r="G158" s="134" t="s">
        <v>305</v>
      </c>
      <c r="H158" s="135">
        <v>44</v>
      </c>
      <c r="I158" s="136"/>
      <c r="J158" s="137">
        <f>ROUND(I158*H158,2)</f>
        <v>0</v>
      </c>
      <c r="K158" s="133" t="s">
        <v>187</v>
      </c>
      <c r="L158" s="32"/>
      <c r="M158" s="138" t="s">
        <v>19</v>
      </c>
      <c r="N158" s="139" t="s">
        <v>43</v>
      </c>
      <c r="P158" s="140">
        <f>O158*H158</f>
        <v>0</v>
      </c>
      <c r="Q158" s="140">
        <v>0</v>
      </c>
      <c r="R158" s="140">
        <f>Q158*H158</f>
        <v>0</v>
      </c>
      <c r="S158" s="140">
        <v>0</v>
      </c>
      <c r="T158" s="141">
        <f>S158*H158</f>
        <v>0</v>
      </c>
      <c r="AR158" s="142" t="s">
        <v>286</v>
      </c>
      <c r="AT158" s="142" t="s">
        <v>183</v>
      </c>
      <c r="AU158" s="142" t="s">
        <v>94</v>
      </c>
      <c r="AY158" s="17" t="s">
        <v>181</v>
      </c>
      <c r="BE158" s="143">
        <f>IF(N158="základní",J158,0)</f>
        <v>0</v>
      </c>
      <c r="BF158" s="143">
        <f>IF(N158="snížená",J158,0)</f>
        <v>0</v>
      </c>
      <c r="BG158" s="143">
        <f>IF(N158="zákl. přenesená",J158,0)</f>
        <v>0</v>
      </c>
      <c r="BH158" s="143">
        <f>IF(N158="sníž. přenesená",J158,0)</f>
        <v>0</v>
      </c>
      <c r="BI158" s="143">
        <f>IF(N158="nulová",J158,0)</f>
        <v>0</v>
      </c>
      <c r="BJ158" s="17" t="s">
        <v>80</v>
      </c>
      <c r="BK158" s="143">
        <f>ROUND(I158*H158,2)</f>
        <v>0</v>
      </c>
      <c r="BL158" s="17" t="s">
        <v>286</v>
      </c>
      <c r="BM158" s="142" t="s">
        <v>5136</v>
      </c>
    </row>
    <row r="159" spans="2:47" s="1" customFormat="1" ht="12">
      <c r="B159" s="32"/>
      <c r="D159" s="144" t="s">
        <v>190</v>
      </c>
      <c r="F159" s="145" t="s">
        <v>5137</v>
      </c>
      <c r="I159" s="146"/>
      <c r="L159" s="32"/>
      <c r="M159" s="147"/>
      <c r="T159" s="53"/>
      <c r="AT159" s="17" t="s">
        <v>190</v>
      </c>
      <c r="AU159" s="17" t="s">
        <v>94</v>
      </c>
    </row>
    <row r="160" spans="2:65" s="1" customFormat="1" ht="16.5" customHeight="1">
      <c r="B160" s="32"/>
      <c r="C160" s="131" t="s">
        <v>744</v>
      </c>
      <c r="D160" s="131" t="s">
        <v>183</v>
      </c>
      <c r="E160" s="132" t="s">
        <v>5138</v>
      </c>
      <c r="F160" s="133" t="s">
        <v>5139</v>
      </c>
      <c r="G160" s="134" t="s">
        <v>305</v>
      </c>
      <c r="H160" s="135">
        <v>44</v>
      </c>
      <c r="I160" s="136"/>
      <c r="J160" s="137">
        <f>ROUND(I160*H160,2)</f>
        <v>0</v>
      </c>
      <c r="K160" s="133" t="s">
        <v>19</v>
      </c>
      <c r="L160" s="32"/>
      <c r="M160" s="138" t="s">
        <v>19</v>
      </c>
      <c r="N160" s="139" t="s">
        <v>43</v>
      </c>
      <c r="P160" s="140">
        <f>O160*H160</f>
        <v>0</v>
      </c>
      <c r="Q160" s="140">
        <v>0</v>
      </c>
      <c r="R160" s="140">
        <f>Q160*H160</f>
        <v>0</v>
      </c>
      <c r="S160" s="140">
        <v>0</v>
      </c>
      <c r="T160" s="141">
        <f>S160*H160</f>
        <v>0</v>
      </c>
      <c r="AR160" s="142" t="s">
        <v>286</v>
      </c>
      <c r="AT160" s="142" t="s">
        <v>183</v>
      </c>
      <c r="AU160" s="142" t="s">
        <v>94</v>
      </c>
      <c r="AY160" s="17" t="s">
        <v>181</v>
      </c>
      <c r="BE160" s="143">
        <f>IF(N160="základní",J160,0)</f>
        <v>0</v>
      </c>
      <c r="BF160" s="143">
        <f>IF(N160="snížená",J160,0)</f>
        <v>0</v>
      </c>
      <c r="BG160" s="143">
        <f>IF(N160="zákl. přenesená",J160,0)</f>
        <v>0</v>
      </c>
      <c r="BH160" s="143">
        <f>IF(N160="sníž. přenesená",J160,0)</f>
        <v>0</v>
      </c>
      <c r="BI160" s="143">
        <f>IF(N160="nulová",J160,0)</f>
        <v>0</v>
      </c>
      <c r="BJ160" s="17" t="s">
        <v>80</v>
      </c>
      <c r="BK160" s="143">
        <f>ROUND(I160*H160,2)</f>
        <v>0</v>
      </c>
      <c r="BL160" s="17" t="s">
        <v>286</v>
      </c>
      <c r="BM160" s="142" t="s">
        <v>5140</v>
      </c>
    </row>
    <row r="161" spans="2:65" s="1" customFormat="1" ht="21.75" customHeight="1">
      <c r="B161" s="32"/>
      <c r="C161" s="180" t="s">
        <v>750</v>
      </c>
      <c r="D161" s="180" t="s">
        <v>561</v>
      </c>
      <c r="E161" s="181" t="s">
        <v>5141</v>
      </c>
      <c r="F161" s="182" t="s">
        <v>5142</v>
      </c>
      <c r="G161" s="183" t="s">
        <v>199</v>
      </c>
      <c r="H161" s="184">
        <v>2</v>
      </c>
      <c r="I161" s="185"/>
      <c r="J161" s="186">
        <f>ROUND(I161*H161,2)</f>
        <v>0</v>
      </c>
      <c r="K161" s="182" t="s">
        <v>187</v>
      </c>
      <c r="L161" s="187"/>
      <c r="M161" s="188" t="s">
        <v>19</v>
      </c>
      <c r="N161" s="189" t="s">
        <v>43</v>
      </c>
      <c r="P161" s="140">
        <f>O161*H161</f>
        <v>0</v>
      </c>
      <c r="Q161" s="140">
        <v>0.0001</v>
      </c>
      <c r="R161" s="140">
        <f>Q161*H161</f>
        <v>0.0002</v>
      </c>
      <c r="S161" s="140">
        <v>0</v>
      </c>
      <c r="T161" s="141">
        <f>S161*H161</f>
        <v>0</v>
      </c>
      <c r="AR161" s="142" t="s">
        <v>394</v>
      </c>
      <c r="AT161" s="142" t="s">
        <v>561</v>
      </c>
      <c r="AU161" s="142" t="s">
        <v>94</v>
      </c>
      <c r="AY161" s="17" t="s">
        <v>181</v>
      </c>
      <c r="BE161" s="143">
        <f>IF(N161="základní",J161,0)</f>
        <v>0</v>
      </c>
      <c r="BF161" s="143">
        <f>IF(N161="snížená",J161,0)</f>
        <v>0</v>
      </c>
      <c r="BG161" s="143">
        <f>IF(N161="zákl. přenesená",J161,0)</f>
        <v>0</v>
      </c>
      <c r="BH161" s="143">
        <f>IF(N161="sníž. přenesená",J161,0)</f>
        <v>0</v>
      </c>
      <c r="BI161" s="143">
        <f>IF(N161="nulová",J161,0)</f>
        <v>0</v>
      </c>
      <c r="BJ161" s="17" t="s">
        <v>80</v>
      </c>
      <c r="BK161" s="143">
        <f>ROUND(I161*H161,2)</f>
        <v>0</v>
      </c>
      <c r="BL161" s="17" t="s">
        <v>286</v>
      </c>
      <c r="BM161" s="142" t="s">
        <v>5143</v>
      </c>
    </row>
    <row r="162" spans="2:65" s="1" customFormat="1" ht="21.75" customHeight="1">
      <c r="B162" s="32"/>
      <c r="C162" s="180" t="s">
        <v>757</v>
      </c>
      <c r="D162" s="180" t="s">
        <v>561</v>
      </c>
      <c r="E162" s="181" t="s">
        <v>5144</v>
      </c>
      <c r="F162" s="182" t="s">
        <v>5145</v>
      </c>
      <c r="G162" s="183" t="s">
        <v>199</v>
      </c>
      <c r="H162" s="184">
        <v>1</v>
      </c>
      <c r="I162" s="185"/>
      <c r="J162" s="186">
        <f>ROUND(I162*H162,2)</f>
        <v>0</v>
      </c>
      <c r="K162" s="182" t="s">
        <v>187</v>
      </c>
      <c r="L162" s="187"/>
      <c r="M162" s="188" t="s">
        <v>19</v>
      </c>
      <c r="N162" s="189" t="s">
        <v>43</v>
      </c>
      <c r="P162" s="140">
        <f>O162*H162</f>
        <v>0</v>
      </c>
      <c r="Q162" s="140">
        <v>0.0001</v>
      </c>
      <c r="R162" s="140">
        <f>Q162*H162</f>
        <v>0.0001</v>
      </c>
      <c r="S162" s="140">
        <v>0</v>
      </c>
      <c r="T162" s="141">
        <f>S162*H162</f>
        <v>0</v>
      </c>
      <c r="AR162" s="142" t="s">
        <v>394</v>
      </c>
      <c r="AT162" s="142" t="s">
        <v>561</v>
      </c>
      <c r="AU162" s="142" t="s">
        <v>94</v>
      </c>
      <c r="AY162" s="17" t="s">
        <v>181</v>
      </c>
      <c r="BE162" s="143">
        <f>IF(N162="základní",J162,0)</f>
        <v>0</v>
      </c>
      <c r="BF162" s="143">
        <f>IF(N162="snížená",J162,0)</f>
        <v>0</v>
      </c>
      <c r="BG162" s="143">
        <f>IF(N162="zákl. přenesená",J162,0)</f>
        <v>0</v>
      </c>
      <c r="BH162" s="143">
        <f>IF(N162="sníž. přenesená",J162,0)</f>
        <v>0</v>
      </c>
      <c r="BI162" s="143">
        <f>IF(N162="nulová",J162,0)</f>
        <v>0</v>
      </c>
      <c r="BJ162" s="17" t="s">
        <v>80</v>
      </c>
      <c r="BK162" s="143">
        <f>ROUND(I162*H162,2)</f>
        <v>0</v>
      </c>
      <c r="BL162" s="17" t="s">
        <v>286</v>
      </c>
      <c r="BM162" s="142" t="s">
        <v>5146</v>
      </c>
    </row>
    <row r="163" spans="2:65" s="1" customFormat="1" ht="16.5" customHeight="1">
      <c r="B163" s="32"/>
      <c r="C163" s="180" t="s">
        <v>764</v>
      </c>
      <c r="D163" s="180" t="s">
        <v>561</v>
      </c>
      <c r="E163" s="181" t="s">
        <v>5147</v>
      </c>
      <c r="F163" s="182" t="s">
        <v>5148</v>
      </c>
      <c r="G163" s="183" t="s">
        <v>199</v>
      </c>
      <c r="H163" s="184">
        <v>1</v>
      </c>
      <c r="I163" s="185"/>
      <c r="J163" s="186">
        <f>ROUND(I163*H163,2)</f>
        <v>0</v>
      </c>
      <c r="K163" s="182" t="s">
        <v>187</v>
      </c>
      <c r="L163" s="187"/>
      <c r="M163" s="188" t="s">
        <v>19</v>
      </c>
      <c r="N163" s="189" t="s">
        <v>43</v>
      </c>
      <c r="P163" s="140">
        <f>O163*H163</f>
        <v>0</v>
      </c>
      <c r="Q163" s="140">
        <v>0.0001</v>
      </c>
      <c r="R163" s="140">
        <f>Q163*H163</f>
        <v>0.0001</v>
      </c>
      <c r="S163" s="140">
        <v>0</v>
      </c>
      <c r="T163" s="141">
        <f>S163*H163</f>
        <v>0</v>
      </c>
      <c r="AR163" s="142" t="s">
        <v>394</v>
      </c>
      <c r="AT163" s="142" t="s">
        <v>561</v>
      </c>
      <c r="AU163" s="142" t="s">
        <v>94</v>
      </c>
      <c r="AY163" s="17" t="s">
        <v>181</v>
      </c>
      <c r="BE163" s="143">
        <f>IF(N163="základní",J163,0)</f>
        <v>0</v>
      </c>
      <c r="BF163" s="143">
        <f>IF(N163="snížená",J163,0)</f>
        <v>0</v>
      </c>
      <c r="BG163" s="143">
        <f>IF(N163="zákl. přenesená",J163,0)</f>
        <v>0</v>
      </c>
      <c r="BH163" s="143">
        <f>IF(N163="sníž. přenesená",J163,0)</f>
        <v>0</v>
      </c>
      <c r="BI163" s="143">
        <f>IF(N163="nulová",J163,0)</f>
        <v>0</v>
      </c>
      <c r="BJ163" s="17" t="s">
        <v>80</v>
      </c>
      <c r="BK163" s="143">
        <f>ROUND(I163*H163,2)</f>
        <v>0</v>
      </c>
      <c r="BL163" s="17" t="s">
        <v>286</v>
      </c>
      <c r="BM163" s="142" t="s">
        <v>5149</v>
      </c>
    </row>
    <row r="164" spans="2:65" s="1" customFormat="1" ht="16.5" customHeight="1">
      <c r="B164" s="32"/>
      <c r="C164" s="131" t="s">
        <v>770</v>
      </c>
      <c r="D164" s="131" t="s">
        <v>183</v>
      </c>
      <c r="E164" s="132" t="s">
        <v>5150</v>
      </c>
      <c r="F164" s="133" t="s">
        <v>5151</v>
      </c>
      <c r="G164" s="134" t="s">
        <v>199</v>
      </c>
      <c r="H164" s="135">
        <v>3</v>
      </c>
      <c r="I164" s="136"/>
      <c r="J164" s="137">
        <f>ROUND(I164*H164,2)</f>
        <v>0</v>
      </c>
      <c r="K164" s="133" t="s">
        <v>19</v>
      </c>
      <c r="L164" s="32"/>
      <c r="M164" s="138" t="s">
        <v>19</v>
      </c>
      <c r="N164" s="139" t="s">
        <v>43</v>
      </c>
      <c r="P164" s="140">
        <f>O164*H164</f>
        <v>0</v>
      </c>
      <c r="Q164" s="140">
        <v>0</v>
      </c>
      <c r="R164" s="140">
        <f>Q164*H164</f>
        <v>0</v>
      </c>
      <c r="S164" s="140">
        <v>0</v>
      </c>
      <c r="T164" s="141">
        <f>S164*H164</f>
        <v>0</v>
      </c>
      <c r="AR164" s="142" t="s">
        <v>286</v>
      </c>
      <c r="AT164" s="142" t="s">
        <v>183</v>
      </c>
      <c r="AU164" s="142" t="s">
        <v>94</v>
      </c>
      <c r="AY164" s="17" t="s">
        <v>181</v>
      </c>
      <c r="BE164" s="143">
        <f>IF(N164="základní",J164,0)</f>
        <v>0</v>
      </c>
      <c r="BF164" s="143">
        <f>IF(N164="snížená",J164,0)</f>
        <v>0</v>
      </c>
      <c r="BG164" s="143">
        <f>IF(N164="zákl. přenesená",J164,0)</f>
        <v>0</v>
      </c>
      <c r="BH164" s="143">
        <f>IF(N164="sníž. přenesená",J164,0)</f>
        <v>0</v>
      </c>
      <c r="BI164" s="143">
        <f>IF(N164="nulová",J164,0)</f>
        <v>0</v>
      </c>
      <c r="BJ164" s="17" t="s">
        <v>80</v>
      </c>
      <c r="BK164" s="143">
        <f>ROUND(I164*H164,2)</f>
        <v>0</v>
      </c>
      <c r="BL164" s="17" t="s">
        <v>286</v>
      </c>
      <c r="BM164" s="142" t="s">
        <v>5152</v>
      </c>
    </row>
    <row r="165" spans="2:63" s="11" customFormat="1" ht="20.85" customHeight="1">
      <c r="B165" s="119"/>
      <c r="D165" s="120" t="s">
        <v>71</v>
      </c>
      <c r="E165" s="129" t="s">
        <v>5153</v>
      </c>
      <c r="F165" s="129" t="s">
        <v>5154</v>
      </c>
      <c r="I165" s="122"/>
      <c r="J165" s="130">
        <f>BK165</f>
        <v>0</v>
      </c>
      <c r="L165" s="119"/>
      <c r="M165" s="124"/>
      <c r="P165" s="125">
        <f>SUM(P166:P201)</f>
        <v>0</v>
      </c>
      <c r="R165" s="125">
        <f>SUM(R166:R201)</f>
        <v>0.017650000000000002</v>
      </c>
      <c r="T165" s="126">
        <f>SUM(T166:T201)</f>
        <v>0</v>
      </c>
      <c r="AR165" s="120" t="s">
        <v>82</v>
      </c>
      <c r="AT165" s="127" t="s">
        <v>71</v>
      </c>
      <c r="AU165" s="127" t="s">
        <v>82</v>
      </c>
      <c r="AY165" s="120" t="s">
        <v>181</v>
      </c>
      <c r="BK165" s="128">
        <f>SUM(BK166:BK201)</f>
        <v>0</v>
      </c>
    </row>
    <row r="166" spans="2:65" s="1" customFormat="1" ht="90" customHeight="1">
      <c r="B166" s="32"/>
      <c r="C166" s="180" t="s">
        <v>776</v>
      </c>
      <c r="D166" s="180" t="s">
        <v>561</v>
      </c>
      <c r="E166" s="181" t="s">
        <v>5155</v>
      </c>
      <c r="F166" s="182" t="s">
        <v>5156</v>
      </c>
      <c r="G166" s="183" t="s">
        <v>199</v>
      </c>
      <c r="H166" s="184">
        <v>11</v>
      </c>
      <c r="I166" s="185"/>
      <c r="J166" s="186">
        <f>ROUND(I166*H166,2)</f>
        <v>0</v>
      </c>
      <c r="K166" s="182" t="s">
        <v>19</v>
      </c>
      <c r="L166" s="187"/>
      <c r="M166" s="188" t="s">
        <v>19</v>
      </c>
      <c r="N166" s="189" t="s">
        <v>43</v>
      </c>
      <c r="P166" s="140">
        <f>O166*H166</f>
        <v>0</v>
      </c>
      <c r="Q166" s="140">
        <v>0</v>
      </c>
      <c r="R166" s="140">
        <f>Q166*H166</f>
        <v>0</v>
      </c>
      <c r="S166" s="140">
        <v>0</v>
      </c>
      <c r="T166" s="141">
        <f>S166*H166</f>
        <v>0</v>
      </c>
      <c r="AR166" s="142" t="s">
        <v>394</v>
      </c>
      <c r="AT166" s="142" t="s">
        <v>561</v>
      </c>
      <c r="AU166" s="142" t="s">
        <v>94</v>
      </c>
      <c r="AY166" s="17" t="s">
        <v>181</v>
      </c>
      <c r="BE166" s="143">
        <f>IF(N166="základní",J166,0)</f>
        <v>0</v>
      </c>
      <c r="BF166" s="143">
        <f>IF(N166="snížená",J166,0)</f>
        <v>0</v>
      </c>
      <c r="BG166" s="143">
        <f>IF(N166="zákl. přenesená",J166,0)</f>
        <v>0</v>
      </c>
      <c r="BH166" s="143">
        <f>IF(N166="sníž. přenesená",J166,0)</f>
        <v>0</v>
      </c>
      <c r="BI166" s="143">
        <f>IF(N166="nulová",J166,0)</f>
        <v>0</v>
      </c>
      <c r="BJ166" s="17" t="s">
        <v>80</v>
      </c>
      <c r="BK166" s="143">
        <f>ROUND(I166*H166,2)</f>
        <v>0</v>
      </c>
      <c r="BL166" s="17" t="s">
        <v>286</v>
      </c>
      <c r="BM166" s="142" t="s">
        <v>5157</v>
      </c>
    </row>
    <row r="167" spans="2:65" s="1" customFormat="1" ht="16.5" customHeight="1">
      <c r="B167" s="32"/>
      <c r="C167" s="131" t="s">
        <v>781</v>
      </c>
      <c r="D167" s="131" t="s">
        <v>183</v>
      </c>
      <c r="E167" s="132" t="s">
        <v>5158</v>
      </c>
      <c r="F167" s="133" t="s">
        <v>5159</v>
      </c>
      <c r="G167" s="134" t="s">
        <v>199</v>
      </c>
      <c r="H167" s="135">
        <v>11</v>
      </c>
      <c r="I167" s="136"/>
      <c r="J167" s="137">
        <f>ROUND(I167*H167,2)</f>
        <v>0</v>
      </c>
      <c r="K167" s="133" t="s">
        <v>187</v>
      </c>
      <c r="L167" s="32"/>
      <c r="M167" s="138" t="s">
        <v>19</v>
      </c>
      <c r="N167" s="139" t="s">
        <v>43</v>
      </c>
      <c r="P167" s="140">
        <f>O167*H167</f>
        <v>0</v>
      </c>
      <c r="Q167" s="140">
        <v>0</v>
      </c>
      <c r="R167" s="140">
        <f>Q167*H167</f>
        <v>0</v>
      </c>
      <c r="S167" s="140">
        <v>0</v>
      </c>
      <c r="T167" s="141">
        <f>S167*H167</f>
        <v>0</v>
      </c>
      <c r="AR167" s="142" t="s">
        <v>286</v>
      </c>
      <c r="AT167" s="142" t="s">
        <v>183</v>
      </c>
      <c r="AU167" s="142" t="s">
        <v>94</v>
      </c>
      <c r="AY167" s="17" t="s">
        <v>181</v>
      </c>
      <c r="BE167" s="143">
        <f>IF(N167="základní",J167,0)</f>
        <v>0</v>
      </c>
      <c r="BF167" s="143">
        <f>IF(N167="snížená",J167,0)</f>
        <v>0</v>
      </c>
      <c r="BG167" s="143">
        <f>IF(N167="zákl. přenesená",J167,0)</f>
        <v>0</v>
      </c>
      <c r="BH167" s="143">
        <f>IF(N167="sníž. přenesená",J167,0)</f>
        <v>0</v>
      </c>
      <c r="BI167" s="143">
        <f>IF(N167="nulová",J167,0)</f>
        <v>0</v>
      </c>
      <c r="BJ167" s="17" t="s">
        <v>80</v>
      </c>
      <c r="BK167" s="143">
        <f>ROUND(I167*H167,2)</f>
        <v>0</v>
      </c>
      <c r="BL167" s="17" t="s">
        <v>286</v>
      </c>
      <c r="BM167" s="142" t="s">
        <v>5160</v>
      </c>
    </row>
    <row r="168" spans="2:47" s="1" customFormat="1" ht="12">
      <c r="B168" s="32"/>
      <c r="D168" s="144" t="s">
        <v>190</v>
      </c>
      <c r="F168" s="145" t="s">
        <v>5161</v>
      </c>
      <c r="I168" s="146"/>
      <c r="L168" s="32"/>
      <c r="M168" s="147"/>
      <c r="T168" s="53"/>
      <c r="AT168" s="17" t="s">
        <v>190</v>
      </c>
      <c r="AU168" s="17" t="s">
        <v>94</v>
      </c>
    </row>
    <row r="169" spans="2:65" s="1" customFormat="1" ht="48.95" customHeight="1">
      <c r="B169" s="32"/>
      <c r="C169" s="180" t="s">
        <v>788</v>
      </c>
      <c r="D169" s="180" t="s">
        <v>561</v>
      </c>
      <c r="E169" s="181" t="s">
        <v>5162</v>
      </c>
      <c r="F169" s="182" t="s">
        <v>5163</v>
      </c>
      <c r="G169" s="183" t="s">
        <v>199</v>
      </c>
      <c r="H169" s="184">
        <v>248</v>
      </c>
      <c r="I169" s="185"/>
      <c r="J169" s="186">
        <f>ROUND(I169*H169,2)</f>
        <v>0</v>
      </c>
      <c r="K169" s="182" t="s">
        <v>19</v>
      </c>
      <c r="L169" s="187"/>
      <c r="M169" s="188" t="s">
        <v>19</v>
      </c>
      <c r="N169" s="189" t="s">
        <v>43</v>
      </c>
      <c r="P169" s="140">
        <f>O169*H169</f>
        <v>0</v>
      </c>
      <c r="Q169" s="140">
        <v>0</v>
      </c>
      <c r="R169" s="140">
        <f>Q169*H169</f>
        <v>0</v>
      </c>
      <c r="S169" s="140">
        <v>0</v>
      </c>
      <c r="T169" s="141">
        <f>S169*H169</f>
        <v>0</v>
      </c>
      <c r="AR169" s="142" t="s">
        <v>394</v>
      </c>
      <c r="AT169" s="142" t="s">
        <v>561</v>
      </c>
      <c r="AU169" s="142" t="s">
        <v>94</v>
      </c>
      <c r="AY169" s="17" t="s">
        <v>181</v>
      </c>
      <c r="BE169" s="143">
        <f>IF(N169="základní",J169,0)</f>
        <v>0</v>
      </c>
      <c r="BF169" s="143">
        <f>IF(N169="snížená",J169,0)</f>
        <v>0</v>
      </c>
      <c r="BG169" s="143">
        <f>IF(N169="zákl. přenesená",J169,0)</f>
        <v>0</v>
      </c>
      <c r="BH169" s="143">
        <f>IF(N169="sníž. přenesená",J169,0)</f>
        <v>0</v>
      </c>
      <c r="BI169" s="143">
        <f>IF(N169="nulová",J169,0)</f>
        <v>0</v>
      </c>
      <c r="BJ169" s="17" t="s">
        <v>80</v>
      </c>
      <c r="BK169" s="143">
        <f>ROUND(I169*H169,2)</f>
        <v>0</v>
      </c>
      <c r="BL169" s="17" t="s">
        <v>286</v>
      </c>
      <c r="BM169" s="142" t="s">
        <v>5164</v>
      </c>
    </row>
    <row r="170" spans="2:65" s="1" customFormat="1" ht="16.5" customHeight="1">
      <c r="B170" s="32"/>
      <c r="C170" s="131" t="s">
        <v>794</v>
      </c>
      <c r="D170" s="131" t="s">
        <v>183</v>
      </c>
      <c r="E170" s="132" t="s">
        <v>5165</v>
      </c>
      <c r="F170" s="133" t="s">
        <v>5166</v>
      </c>
      <c r="G170" s="134" t="s">
        <v>199</v>
      </c>
      <c r="H170" s="135">
        <v>248</v>
      </c>
      <c r="I170" s="136"/>
      <c r="J170" s="137">
        <f>ROUND(I170*H170,2)</f>
        <v>0</v>
      </c>
      <c r="K170" s="133" t="s">
        <v>19</v>
      </c>
      <c r="L170" s="32"/>
      <c r="M170" s="138" t="s">
        <v>19</v>
      </c>
      <c r="N170" s="139" t="s">
        <v>43</v>
      </c>
      <c r="P170" s="140">
        <f>O170*H170</f>
        <v>0</v>
      </c>
      <c r="Q170" s="140">
        <v>0</v>
      </c>
      <c r="R170" s="140">
        <f>Q170*H170</f>
        <v>0</v>
      </c>
      <c r="S170" s="140">
        <v>0</v>
      </c>
      <c r="T170" s="141">
        <f>S170*H170</f>
        <v>0</v>
      </c>
      <c r="AR170" s="142" t="s">
        <v>286</v>
      </c>
      <c r="AT170" s="142" t="s">
        <v>183</v>
      </c>
      <c r="AU170" s="142" t="s">
        <v>94</v>
      </c>
      <c r="AY170" s="17" t="s">
        <v>181</v>
      </c>
      <c r="BE170" s="143">
        <f>IF(N170="základní",J170,0)</f>
        <v>0</v>
      </c>
      <c r="BF170" s="143">
        <f>IF(N170="snížená",J170,0)</f>
        <v>0</v>
      </c>
      <c r="BG170" s="143">
        <f>IF(N170="zákl. přenesená",J170,0)</f>
        <v>0</v>
      </c>
      <c r="BH170" s="143">
        <f>IF(N170="sníž. přenesená",J170,0)</f>
        <v>0</v>
      </c>
      <c r="BI170" s="143">
        <f>IF(N170="nulová",J170,0)</f>
        <v>0</v>
      </c>
      <c r="BJ170" s="17" t="s">
        <v>80</v>
      </c>
      <c r="BK170" s="143">
        <f>ROUND(I170*H170,2)</f>
        <v>0</v>
      </c>
      <c r="BL170" s="17" t="s">
        <v>286</v>
      </c>
      <c r="BM170" s="142" t="s">
        <v>5167</v>
      </c>
    </row>
    <row r="171" spans="2:65" s="1" customFormat="1" ht="16.5" customHeight="1">
      <c r="B171" s="32"/>
      <c r="C171" s="131" t="s">
        <v>802</v>
      </c>
      <c r="D171" s="131" t="s">
        <v>183</v>
      </c>
      <c r="E171" s="132" t="s">
        <v>5168</v>
      </c>
      <c r="F171" s="133" t="s">
        <v>5169</v>
      </c>
      <c r="G171" s="134" t="s">
        <v>199</v>
      </c>
      <c r="H171" s="135">
        <v>248</v>
      </c>
      <c r="I171" s="136"/>
      <c r="J171" s="137">
        <f>ROUND(I171*H171,2)</f>
        <v>0</v>
      </c>
      <c r="K171" s="133" t="s">
        <v>187</v>
      </c>
      <c r="L171" s="32"/>
      <c r="M171" s="138" t="s">
        <v>19</v>
      </c>
      <c r="N171" s="139" t="s">
        <v>43</v>
      </c>
      <c r="P171" s="140">
        <f>O171*H171</f>
        <v>0</v>
      </c>
      <c r="Q171" s="140">
        <v>0</v>
      </c>
      <c r="R171" s="140">
        <f>Q171*H171</f>
        <v>0</v>
      </c>
      <c r="S171" s="140">
        <v>0</v>
      </c>
      <c r="T171" s="141">
        <f>S171*H171</f>
        <v>0</v>
      </c>
      <c r="AR171" s="142" t="s">
        <v>286</v>
      </c>
      <c r="AT171" s="142" t="s">
        <v>183</v>
      </c>
      <c r="AU171" s="142" t="s">
        <v>94</v>
      </c>
      <c r="AY171" s="17" t="s">
        <v>181</v>
      </c>
      <c r="BE171" s="143">
        <f>IF(N171="základní",J171,0)</f>
        <v>0</v>
      </c>
      <c r="BF171" s="143">
        <f>IF(N171="snížená",J171,0)</f>
        <v>0</v>
      </c>
      <c r="BG171" s="143">
        <f>IF(N171="zákl. přenesená",J171,0)</f>
        <v>0</v>
      </c>
      <c r="BH171" s="143">
        <f>IF(N171="sníž. přenesená",J171,0)</f>
        <v>0</v>
      </c>
      <c r="BI171" s="143">
        <f>IF(N171="nulová",J171,0)</f>
        <v>0</v>
      </c>
      <c r="BJ171" s="17" t="s">
        <v>80</v>
      </c>
      <c r="BK171" s="143">
        <f>ROUND(I171*H171,2)</f>
        <v>0</v>
      </c>
      <c r="BL171" s="17" t="s">
        <v>286</v>
      </c>
      <c r="BM171" s="142" t="s">
        <v>5170</v>
      </c>
    </row>
    <row r="172" spans="2:47" s="1" customFormat="1" ht="12">
      <c r="B172" s="32"/>
      <c r="D172" s="144" t="s">
        <v>190</v>
      </c>
      <c r="F172" s="145" t="s">
        <v>5171</v>
      </c>
      <c r="I172" s="146"/>
      <c r="L172" s="32"/>
      <c r="M172" s="147"/>
      <c r="T172" s="53"/>
      <c r="AT172" s="17" t="s">
        <v>190</v>
      </c>
      <c r="AU172" s="17" t="s">
        <v>94</v>
      </c>
    </row>
    <row r="173" spans="2:65" s="1" customFormat="1" ht="16.5" customHeight="1">
      <c r="B173" s="32"/>
      <c r="C173" s="131" t="s">
        <v>808</v>
      </c>
      <c r="D173" s="131" t="s">
        <v>183</v>
      </c>
      <c r="E173" s="132" t="s">
        <v>5172</v>
      </c>
      <c r="F173" s="133" t="s">
        <v>5173</v>
      </c>
      <c r="G173" s="134" t="s">
        <v>199</v>
      </c>
      <c r="H173" s="135">
        <v>248</v>
      </c>
      <c r="I173" s="136"/>
      <c r="J173" s="137">
        <f aca="true" t="shared" si="20" ref="J173:J178">ROUND(I173*H173,2)</f>
        <v>0</v>
      </c>
      <c r="K173" s="133" t="s">
        <v>19</v>
      </c>
      <c r="L173" s="32"/>
      <c r="M173" s="138" t="s">
        <v>19</v>
      </c>
      <c r="N173" s="139" t="s">
        <v>43</v>
      </c>
      <c r="P173" s="140">
        <f aca="true" t="shared" si="21" ref="P173:P178">O173*H173</f>
        <v>0</v>
      </c>
      <c r="Q173" s="140">
        <v>0</v>
      </c>
      <c r="R173" s="140">
        <f aca="true" t="shared" si="22" ref="R173:R178">Q173*H173</f>
        <v>0</v>
      </c>
      <c r="S173" s="140">
        <v>0</v>
      </c>
      <c r="T173" s="141">
        <f aca="true" t="shared" si="23" ref="T173:T178">S173*H173</f>
        <v>0</v>
      </c>
      <c r="AR173" s="142" t="s">
        <v>286</v>
      </c>
      <c r="AT173" s="142" t="s">
        <v>183</v>
      </c>
      <c r="AU173" s="142" t="s">
        <v>94</v>
      </c>
      <c r="AY173" s="17" t="s">
        <v>181</v>
      </c>
      <c r="BE173" s="143">
        <f aca="true" t="shared" si="24" ref="BE173:BE178">IF(N173="základní",J173,0)</f>
        <v>0</v>
      </c>
      <c r="BF173" s="143">
        <f aca="true" t="shared" si="25" ref="BF173:BF178">IF(N173="snížená",J173,0)</f>
        <v>0</v>
      </c>
      <c r="BG173" s="143">
        <f aca="true" t="shared" si="26" ref="BG173:BG178">IF(N173="zákl. přenesená",J173,0)</f>
        <v>0</v>
      </c>
      <c r="BH173" s="143">
        <f aca="true" t="shared" si="27" ref="BH173:BH178">IF(N173="sníž. přenesená",J173,0)</f>
        <v>0</v>
      </c>
      <c r="BI173" s="143">
        <f aca="true" t="shared" si="28" ref="BI173:BI178">IF(N173="nulová",J173,0)</f>
        <v>0</v>
      </c>
      <c r="BJ173" s="17" t="s">
        <v>80</v>
      </c>
      <c r="BK173" s="143">
        <f aca="true" t="shared" si="29" ref="BK173:BK178">ROUND(I173*H173,2)</f>
        <v>0</v>
      </c>
      <c r="BL173" s="17" t="s">
        <v>286</v>
      </c>
      <c r="BM173" s="142" t="s">
        <v>5174</v>
      </c>
    </row>
    <row r="174" spans="2:65" s="1" customFormat="1" ht="90" customHeight="1">
      <c r="B174" s="32"/>
      <c r="C174" s="180" t="s">
        <v>813</v>
      </c>
      <c r="D174" s="180" t="s">
        <v>561</v>
      </c>
      <c r="E174" s="181" t="s">
        <v>5175</v>
      </c>
      <c r="F174" s="182" t="s">
        <v>5176</v>
      </c>
      <c r="G174" s="183" t="s">
        <v>199</v>
      </c>
      <c r="H174" s="184">
        <v>31</v>
      </c>
      <c r="I174" s="185"/>
      <c r="J174" s="186">
        <f t="shared" si="20"/>
        <v>0</v>
      </c>
      <c r="K174" s="182" t="s">
        <v>19</v>
      </c>
      <c r="L174" s="187"/>
      <c r="M174" s="188" t="s">
        <v>19</v>
      </c>
      <c r="N174" s="189" t="s">
        <v>43</v>
      </c>
      <c r="P174" s="140">
        <f t="shared" si="21"/>
        <v>0</v>
      </c>
      <c r="Q174" s="140">
        <v>0</v>
      </c>
      <c r="R174" s="140">
        <f t="shared" si="22"/>
        <v>0</v>
      </c>
      <c r="S174" s="140">
        <v>0</v>
      </c>
      <c r="T174" s="141">
        <f t="shared" si="23"/>
        <v>0</v>
      </c>
      <c r="AR174" s="142" t="s">
        <v>394</v>
      </c>
      <c r="AT174" s="142" t="s">
        <v>561</v>
      </c>
      <c r="AU174" s="142" t="s">
        <v>94</v>
      </c>
      <c r="AY174" s="17" t="s">
        <v>181</v>
      </c>
      <c r="BE174" s="143">
        <f t="shared" si="24"/>
        <v>0</v>
      </c>
      <c r="BF174" s="143">
        <f t="shared" si="25"/>
        <v>0</v>
      </c>
      <c r="BG174" s="143">
        <f t="shared" si="26"/>
        <v>0</v>
      </c>
      <c r="BH174" s="143">
        <f t="shared" si="27"/>
        <v>0</v>
      </c>
      <c r="BI174" s="143">
        <f t="shared" si="28"/>
        <v>0</v>
      </c>
      <c r="BJ174" s="17" t="s">
        <v>80</v>
      </c>
      <c r="BK174" s="143">
        <f t="shared" si="29"/>
        <v>0</v>
      </c>
      <c r="BL174" s="17" t="s">
        <v>286</v>
      </c>
      <c r="BM174" s="142" t="s">
        <v>5177</v>
      </c>
    </row>
    <row r="175" spans="2:65" s="1" customFormat="1" ht="90" customHeight="1">
      <c r="B175" s="32"/>
      <c r="C175" s="180" t="s">
        <v>820</v>
      </c>
      <c r="D175" s="180" t="s">
        <v>561</v>
      </c>
      <c r="E175" s="181" t="s">
        <v>5178</v>
      </c>
      <c r="F175" s="182" t="s">
        <v>5179</v>
      </c>
      <c r="G175" s="183" t="s">
        <v>199</v>
      </c>
      <c r="H175" s="184">
        <v>90</v>
      </c>
      <c r="I175" s="185"/>
      <c r="J175" s="186">
        <f t="shared" si="20"/>
        <v>0</v>
      </c>
      <c r="K175" s="182" t="s">
        <v>19</v>
      </c>
      <c r="L175" s="187"/>
      <c r="M175" s="188" t="s">
        <v>19</v>
      </c>
      <c r="N175" s="189" t="s">
        <v>43</v>
      </c>
      <c r="P175" s="140">
        <f t="shared" si="21"/>
        <v>0</v>
      </c>
      <c r="Q175" s="140">
        <v>0</v>
      </c>
      <c r="R175" s="140">
        <f t="shared" si="22"/>
        <v>0</v>
      </c>
      <c r="S175" s="140">
        <v>0</v>
      </c>
      <c r="T175" s="141">
        <f t="shared" si="23"/>
        <v>0</v>
      </c>
      <c r="AR175" s="142" t="s">
        <v>394</v>
      </c>
      <c r="AT175" s="142" t="s">
        <v>561</v>
      </c>
      <c r="AU175" s="142" t="s">
        <v>94</v>
      </c>
      <c r="AY175" s="17" t="s">
        <v>181</v>
      </c>
      <c r="BE175" s="143">
        <f t="shared" si="24"/>
        <v>0</v>
      </c>
      <c r="BF175" s="143">
        <f t="shared" si="25"/>
        <v>0</v>
      </c>
      <c r="BG175" s="143">
        <f t="shared" si="26"/>
        <v>0</v>
      </c>
      <c r="BH175" s="143">
        <f t="shared" si="27"/>
        <v>0</v>
      </c>
      <c r="BI175" s="143">
        <f t="shared" si="28"/>
        <v>0</v>
      </c>
      <c r="BJ175" s="17" t="s">
        <v>80</v>
      </c>
      <c r="BK175" s="143">
        <f t="shared" si="29"/>
        <v>0</v>
      </c>
      <c r="BL175" s="17" t="s">
        <v>286</v>
      </c>
      <c r="BM175" s="142" t="s">
        <v>5180</v>
      </c>
    </row>
    <row r="176" spans="2:65" s="1" customFormat="1" ht="16.5" customHeight="1">
      <c r="B176" s="32"/>
      <c r="C176" s="180" t="s">
        <v>825</v>
      </c>
      <c r="D176" s="180" t="s">
        <v>561</v>
      </c>
      <c r="E176" s="181" t="s">
        <v>5181</v>
      </c>
      <c r="F176" s="182" t="s">
        <v>5182</v>
      </c>
      <c r="G176" s="183" t="s">
        <v>199</v>
      </c>
      <c r="H176" s="184">
        <v>121</v>
      </c>
      <c r="I176" s="185"/>
      <c r="J176" s="186">
        <f t="shared" si="20"/>
        <v>0</v>
      </c>
      <c r="K176" s="182" t="s">
        <v>187</v>
      </c>
      <c r="L176" s="187"/>
      <c r="M176" s="188" t="s">
        <v>19</v>
      </c>
      <c r="N176" s="189" t="s">
        <v>43</v>
      </c>
      <c r="P176" s="140">
        <f t="shared" si="21"/>
        <v>0</v>
      </c>
      <c r="Q176" s="140">
        <v>4E-05</v>
      </c>
      <c r="R176" s="140">
        <f t="shared" si="22"/>
        <v>0.0048400000000000006</v>
      </c>
      <c r="S176" s="140">
        <v>0</v>
      </c>
      <c r="T176" s="141">
        <f t="shared" si="23"/>
        <v>0</v>
      </c>
      <c r="AR176" s="142" t="s">
        <v>394</v>
      </c>
      <c r="AT176" s="142" t="s">
        <v>561</v>
      </c>
      <c r="AU176" s="142" t="s">
        <v>94</v>
      </c>
      <c r="AY176" s="17" t="s">
        <v>181</v>
      </c>
      <c r="BE176" s="143">
        <f t="shared" si="24"/>
        <v>0</v>
      </c>
      <c r="BF176" s="143">
        <f t="shared" si="25"/>
        <v>0</v>
      </c>
      <c r="BG176" s="143">
        <f t="shared" si="26"/>
        <v>0</v>
      </c>
      <c r="BH176" s="143">
        <f t="shared" si="27"/>
        <v>0</v>
      </c>
      <c r="BI176" s="143">
        <f t="shared" si="28"/>
        <v>0</v>
      </c>
      <c r="BJ176" s="17" t="s">
        <v>80</v>
      </c>
      <c r="BK176" s="143">
        <f t="shared" si="29"/>
        <v>0</v>
      </c>
      <c r="BL176" s="17" t="s">
        <v>286</v>
      </c>
      <c r="BM176" s="142" t="s">
        <v>5183</v>
      </c>
    </row>
    <row r="177" spans="2:65" s="1" customFormat="1" ht="16.5" customHeight="1">
      <c r="B177" s="32"/>
      <c r="C177" s="180" t="s">
        <v>830</v>
      </c>
      <c r="D177" s="180" t="s">
        <v>561</v>
      </c>
      <c r="E177" s="181" t="s">
        <v>5039</v>
      </c>
      <c r="F177" s="182" t="s">
        <v>5040</v>
      </c>
      <c r="G177" s="183" t="s">
        <v>199</v>
      </c>
      <c r="H177" s="184">
        <v>121</v>
      </c>
      <c r="I177" s="185"/>
      <c r="J177" s="186">
        <f t="shared" si="20"/>
        <v>0</v>
      </c>
      <c r="K177" s="182" t="s">
        <v>187</v>
      </c>
      <c r="L177" s="187"/>
      <c r="M177" s="188" t="s">
        <v>19</v>
      </c>
      <c r="N177" s="189" t="s">
        <v>43</v>
      </c>
      <c r="P177" s="140">
        <f t="shared" si="21"/>
        <v>0</v>
      </c>
      <c r="Q177" s="140">
        <v>1E-05</v>
      </c>
      <c r="R177" s="140">
        <f t="shared" si="22"/>
        <v>0.0012100000000000001</v>
      </c>
      <c r="S177" s="140">
        <v>0</v>
      </c>
      <c r="T177" s="141">
        <f t="shared" si="23"/>
        <v>0</v>
      </c>
      <c r="AR177" s="142" t="s">
        <v>394</v>
      </c>
      <c r="AT177" s="142" t="s">
        <v>561</v>
      </c>
      <c r="AU177" s="142" t="s">
        <v>94</v>
      </c>
      <c r="AY177" s="17" t="s">
        <v>181</v>
      </c>
      <c r="BE177" s="143">
        <f t="shared" si="24"/>
        <v>0</v>
      </c>
      <c r="BF177" s="143">
        <f t="shared" si="25"/>
        <v>0</v>
      </c>
      <c r="BG177" s="143">
        <f t="shared" si="26"/>
        <v>0</v>
      </c>
      <c r="BH177" s="143">
        <f t="shared" si="27"/>
        <v>0</v>
      </c>
      <c r="BI177" s="143">
        <f t="shared" si="28"/>
        <v>0</v>
      </c>
      <c r="BJ177" s="17" t="s">
        <v>80</v>
      </c>
      <c r="BK177" s="143">
        <f t="shared" si="29"/>
        <v>0</v>
      </c>
      <c r="BL177" s="17" t="s">
        <v>286</v>
      </c>
      <c r="BM177" s="142" t="s">
        <v>5184</v>
      </c>
    </row>
    <row r="178" spans="2:65" s="1" customFormat="1" ht="24.1" customHeight="1">
      <c r="B178" s="32"/>
      <c r="C178" s="131" t="s">
        <v>837</v>
      </c>
      <c r="D178" s="131" t="s">
        <v>183</v>
      </c>
      <c r="E178" s="132" t="s">
        <v>5185</v>
      </c>
      <c r="F178" s="133" t="s">
        <v>5186</v>
      </c>
      <c r="G178" s="134" t="s">
        <v>199</v>
      </c>
      <c r="H178" s="135">
        <v>100</v>
      </c>
      <c r="I178" s="136"/>
      <c r="J178" s="137">
        <f t="shared" si="20"/>
        <v>0</v>
      </c>
      <c r="K178" s="133" t="s">
        <v>187</v>
      </c>
      <c r="L178" s="32"/>
      <c r="M178" s="138" t="s">
        <v>19</v>
      </c>
      <c r="N178" s="139" t="s">
        <v>43</v>
      </c>
      <c r="P178" s="140">
        <f t="shared" si="21"/>
        <v>0</v>
      </c>
      <c r="Q178" s="140">
        <v>0</v>
      </c>
      <c r="R178" s="140">
        <f t="shared" si="22"/>
        <v>0</v>
      </c>
      <c r="S178" s="140">
        <v>0</v>
      </c>
      <c r="T178" s="141">
        <f t="shared" si="23"/>
        <v>0</v>
      </c>
      <c r="AR178" s="142" t="s">
        <v>286</v>
      </c>
      <c r="AT178" s="142" t="s">
        <v>183</v>
      </c>
      <c r="AU178" s="142" t="s">
        <v>94</v>
      </c>
      <c r="AY178" s="17" t="s">
        <v>181</v>
      </c>
      <c r="BE178" s="143">
        <f t="shared" si="24"/>
        <v>0</v>
      </c>
      <c r="BF178" s="143">
        <f t="shared" si="25"/>
        <v>0</v>
      </c>
      <c r="BG178" s="143">
        <f t="shared" si="26"/>
        <v>0</v>
      </c>
      <c r="BH178" s="143">
        <f t="shared" si="27"/>
        <v>0</v>
      </c>
      <c r="BI178" s="143">
        <f t="shared" si="28"/>
        <v>0</v>
      </c>
      <c r="BJ178" s="17" t="s">
        <v>80</v>
      </c>
      <c r="BK178" s="143">
        <f t="shared" si="29"/>
        <v>0</v>
      </c>
      <c r="BL178" s="17" t="s">
        <v>286</v>
      </c>
      <c r="BM178" s="142" t="s">
        <v>5187</v>
      </c>
    </row>
    <row r="179" spans="2:47" s="1" customFormat="1" ht="12">
      <c r="B179" s="32"/>
      <c r="D179" s="144" t="s">
        <v>190</v>
      </c>
      <c r="F179" s="145" t="s">
        <v>5188</v>
      </c>
      <c r="I179" s="146"/>
      <c r="L179" s="32"/>
      <c r="M179" s="147"/>
      <c r="T179" s="53"/>
      <c r="AT179" s="17" t="s">
        <v>190</v>
      </c>
      <c r="AU179" s="17" t="s">
        <v>94</v>
      </c>
    </row>
    <row r="180" spans="2:65" s="1" customFormat="1" ht="16.5" customHeight="1">
      <c r="B180" s="32"/>
      <c r="C180" s="131" t="s">
        <v>852</v>
      </c>
      <c r="D180" s="131" t="s">
        <v>183</v>
      </c>
      <c r="E180" s="132" t="s">
        <v>5189</v>
      </c>
      <c r="F180" s="133" t="s">
        <v>5190</v>
      </c>
      <c r="G180" s="134" t="s">
        <v>199</v>
      </c>
      <c r="H180" s="135">
        <v>21</v>
      </c>
      <c r="I180" s="136"/>
      <c r="J180" s="137">
        <f>ROUND(I180*H180,2)</f>
        <v>0</v>
      </c>
      <c r="K180" s="133" t="s">
        <v>187</v>
      </c>
      <c r="L180" s="32"/>
      <c r="M180" s="138" t="s">
        <v>19</v>
      </c>
      <c r="N180" s="139" t="s">
        <v>43</v>
      </c>
      <c r="P180" s="140">
        <f>O180*H180</f>
        <v>0</v>
      </c>
      <c r="Q180" s="140">
        <v>0</v>
      </c>
      <c r="R180" s="140">
        <f>Q180*H180</f>
        <v>0</v>
      </c>
      <c r="S180" s="140">
        <v>0</v>
      </c>
      <c r="T180" s="141">
        <f>S180*H180</f>
        <v>0</v>
      </c>
      <c r="AR180" s="142" t="s">
        <v>286</v>
      </c>
      <c r="AT180" s="142" t="s">
        <v>183</v>
      </c>
      <c r="AU180" s="142" t="s">
        <v>94</v>
      </c>
      <c r="AY180" s="17" t="s">
        <v>181</v>
      </c>
      <c r="BE180" s="143">
        <f>IF(N180="základní",J180,0)</f>
        <v>0</v>
      </c>
      <c r="BF180" s="143">
        <f>IF(N180="snížená",J180,0)</f>
        <v>0</v>
      </c>
      <c r="BG180" s="143">
        <f>IF(N180="zákl. přenesená",J180,0)</f>
        <v>0</v>
      </c>
      <c r="BH180" s="143">
        <f>IF(N180="sníž. přenesená",J180,0)</f>
        <v>0</v>
      </c>
      <c r="BI180" s="143">
        <f>IF(N180="nulová",J180,0)</f>
        <v>0</v>
      </c>
      <c r="BJ180" s="17" t="s">
        <v>80</v>
      </c>
      <c r="BK180" s="143">
        <f>ROUND(I180*H180,2)</f>
        <v>0</v>
      </c>
      <c r="BL180" s="17" t="s">
        <v>286</v>
      </c>
      <c r="BM180" s="142" t="s">
        <v>5191</v>
      </c>
    </row>
    <row r="181" spans="2:47" s="1" customFormat="1" ht="12">
      <c r="B181" s="32"/>
      <c r="D181" s="144" t="s">
        <v>190</v>
      </c>
      <c r="F181" s="145" t="s">
        <v>5192</v>
      </c>
      <c r="I181" s="146"/>
      <c r="L181" s="32"/>
      <c r="M181" s="147"/>
      <c r="T181" s="53"/>
      <c r="AT181" s="17" t="s">
        <v>190</v>
      </c>
      <c r="AU181" s="17" t="s">
        <v>94</v>
      </c>
    </row>
    <row r="182" spans="2:65" s="1" customFormat="1" ht="48.95" customHeight="1">
      <c r="B182" s="32"/>
      <c r="C182" s="180" t="s">
        <v>860</v>
      </c>
      <c r="D182" s="180" t="s">
        <v>561</v>
      </c>
      <c r="E182" s="181" t="s">
        <v>5162</v>
      </c>
      <c r="F182" s="182" t="s">
        <v>5163</v>
      </c>
      <c r="G182" s="183" t="s">
        <v>199</v>
      </c>
      <c r="H182" s="184">
        <v>211</v>
      </c>
      <c r="I182" s="185"/>
      <c r="J182" s="186">
        <f>ROUND(I182*H182,2)</f>
        <v>0</v>
      </c>
      <c r="K182" s="182" t="s">
        <v>19</v>
      </c>
      <c r="L182" s="187"/>
      <c r="M182" s="188" t="s">
        <v>19</v>
      </c>
      <c r="N182" s="189" t="s">
        <v>43</v>
      </c>
      <c r="P182" s="140">
        <f>O182*H182</f>
        <v>0</v>
      </c>
      <c r="Q182" s="140">
        <v>0</v>
      </c>
      <c r="R182" s="140">
        <f>Q182*H182</f>
        <v>0</v>
      </c>
      <c r="S182" s="140">
        <v>0</v>
      </c>
      <c r="T182" s="141">
        <f>S182*H182</f>
        <v>0</v>
      </c>
      <c r="AR182" s="142" t="s">
        <v>394</v>
      </c>
      <c r="AT182" s="142" t="s">
        <v>561</v>
      </c>
      <c r="AU182" s="142" t="s">
        <v>94</v>
      </c>
      <c r="AY182" s="17" t="s">
        <v>181</v>
      </c>
      <c r="BE182" s="143">
        <f>IF(N182="základní",J182,0)</f>
        <v>0</v>
      </c>
      <c r="BF182" s="143">
        <f>IF(N182="snížená",J182,0)</f>
        <v>0</v>
      </c>
      <c r="BG182" s="143">
        <f>IF(N182="zákl. přenesená",J182,0)</f>
        <v>0</v>
      </c>
      <c r="BH182" s="143">
        <f>IF(N182="sníž. přenesená",J182,0)</f>
        <v>0</v>
      </c>
      <c r="BI182" s="143">
        <f>IF(N182="nulová",J182,0)</f>
        <v>0</v>
      </c>
      <c r="BJ182" s="17" t="s">
        <v>80</v>
      </c>
      <c r="BK182" s="143">
        <f>ROUND(I182*H182,2)</f>
        <v>0</v>
      </c>
      <c r="BL182" s="17" t="s">
        <v>286</v>
      </c>
      <c r="BM182" s="142" t="s">
        <v>5193</v>
      </c>
    </row>
    <row r="183" spans="2:65" s="1" customFormat="1" ht="16.5" customHeight="1">
      <c r="B183" s="32"/>
      <c r="C183" s="131" t="s">
        <v>870</v>
      </c>
      <c r="D183" s="131" t="s">
        <v>183</v>
      </c>
      <c r="E183" s="132" t="s">
        <v>5165</v>
      </c>
      <c r="F183" s="133" t="s">
        <v>5166</v>
      </c>
      <c r="G183" s="134" t="s">
        <v>199</v>
      </c>
      <c r="H183" s="135">
        <v>211</v>
      </c>
      <c r="I183" s="136"/>
      <c r="J183" s="137">
        <f>ROUND(I183*H183,2)</f>
        <v>0</v>
      </c>
      <c r="K183" s="133" t="s">
        <v>19</v>
      </c>
      <c r="L183" s="32"/>
      <c r="M183" s="138" t="s">
        <v>19</v>
      </c>
      <c r="N183" s="139" t="s">
        <v>43</v>
      </c>
      <c r="P183" s="140">
        <f>O183*H183</f>
        <v>0</v>
      </c>
      <c r="Q183" s="140">
        <v>0</v>
      </c>
      <c r="R183" s="140">
        <f>Q183*H183</f>
        <v>0</v>
      </c>
      <c r="S183" s="140">
        <v>0</v>
      </c>
      <c r="T183" s="141">
        <f>S183*H183</f>
        <v>0</v>
      </c>
      <c r="AR183" s="142" t="s">
        <v>286</v>
      </c>
      <c r="AT183" s="142" t="s">
        <v>183</v>
      </c>
      <c r="AU183" s="142" t="s">
        <v>94</v>
      </c>
      <c r="AY183" s="17" t="s">
        <v>181</v>
      </c>
      <c r="BE183" s="143">
        <f>IF(N183="základní",J183,0)</f>
        <v>0</v>
      </c>
      <c r="BF183" s="143">
        <f>IF(N183="snížená",J183,0)</f>
        <v>0</v>
      </c>
      <c r="BG183" s="143">
        <f>IF(N183="zákl. přenesená",J183,0)</f>
        <v>0</v>
      </c>
      <c r="BH183" s="143">
        <f>IF(N183="sníž. přenesená",J183,0)</f>
        <v>0</v>
      </c>
      <c r="BI183" s="143">
        <f>IF(N183="nulová",J183,0)</f>
        <v>0</v>
      </c>
      <c r="BJ183" s="17" t="s">
        <v>80</v>
      </c>
      <c r="BK183" s="143">
        <f>ROUND(I183*H183,2)</f>
        <v>0</v>
      </c>
      <c r="BL183" s="17" t="s">
        <v>286</v>
      </c>
      <c r="BM183" s="142" t="s">
        <v>5194</v>
      </c>
    </row>
    <row r="184" spans="2:65" s="1" customFormat="1" ht="16.5" customHeight="1">
      <c r="B184" s="32"/>
      <c r="C184" s="180" t="s">
        <v>879</v>
      </c>
      <c r="D184" s="180" t="s">
        <v>561</v>
      </c>
      <c r="E184" s="181" t="s">
        <v>5195</v>
      </c>
      <c r="F184" s="182" t="s">
        <v>5196</v>
      </c>
      <c r="G184" s="183" t="s">
        <v>199</v>
      </c>
      <c r="H184" s="184">
        <v>75</v>
      </c>
      <c r="I184" s="185"/>
      <c r="J184" s="186">
        <f>ROUND(I184*H184,2)</f>
        <v>0</v>
      </c>
      <c r="K184" s="182" t="s">
        <v>187</v>
      </c>
      <c r="L184" s="187"/>
      <c r="M184" s="188" t="s">
        <v>19</v>
      </c>
      <c r="N184" s="189" t="s">
        <v>43</v>
      </c>
      <c r="P184" s="140">
        <f>O184*H184</f>
        <v>0</v>
      </c>
      <c r="Q184" s="140">
        <v>5E-05</v>
      </c>
      <c r="R184" s="140">
        <f>Q184*H184</f>
        <v>0.0037500000000000003</v>
      </c>
      <c r="S184" s="140">
        <v>0</v>
      </c>
      <c r="T184" s="141">
        <f>S184*H184</f>
        <v>0</v>
      </c>
      <c r="AR184" s="142" t="s">
        <v>394</v>
      </c>
      <c r="AT184" s="142" t="s">
        <v>561</v>
      </c>
      <c r="AU184" s="142" t="s">
        <v>94</v>
      </c>
      <c r="AY184" s="17" t="s">
        <v>181</v>
      </c>
      <c r="BE184" s="143">
        <f>IF(N184="základní",J184,0)</f>
        <v>0</v>
      </c>
      <c r="BF184" s="143">
        <f>IF(N184="snížená",J184,0)</f>
        <v>0</v>
      </c>
      <c r="BG184" s="143">
        <f>IF(N184="zákl. přenesená",J184,0)</f>
        <v>0</v>
      </c>
      <c r="BH184" s="143">
        <f>IF(N184="sníž. přenesená",J184,0)</f>
        <v>0</v>
      </c>
      <c r="BI184" s="143">
        <f>IF(N184="nulová",J184,0)</f>
        <v>0</v>
      </c>
      <c r="BJ184" s="17" t="s">
        <v>80</v>
      </c>
      <c r="BK184" s="143">
        <f>ROUND(I184*H184,2)</f>
        <v>0</v>
      </c>
      <c r="BL184" s="17" t="s">
        <v>286</v>
      </c>
      <c r="BM184" s="142" t="s">
        <v>5197</v>
      </c>
    </row>
    <row r="185" spans="2:65" s="1" customFormat="1" ht="16.5" customHeight="1">
      <c r="B185" s="32"/>
      <c r="C185" s="131" t="s">
        <v>890</v>
      </c>
      <c r="D185" s="131" t="s">
        <v>183</v>
      </c>
      <c r="E185" s="132" t="s">
        <v>5198</v>
      </c>
      <c r="F185" s="133" t="s">
        <v>5199</v>
      </c>
      <c r="G185" s="134" t="s">
        <v>199</v>
      </c>
      <c r="H185" s="135">
        <v>75</v>
      </c>
      <c r="I185" s="136"/>
      <c r="J185" s="137">
        <f>ROUND(I185*H185,2)</f>
        <v>0</v>
      </c>
      <c r="K185" s="133" t="s">
        <v>187</v>
      </c>
      <c r="L185" s="32"/>
      <c r="M185" s="138" t="s">
        <v>19</v>
      </c>
      <c r="N185" s="139" t="s">
        <v>43</v>
      </c>
      <c r="P185" s="140">
        <f>O185*H185</f>
        <v>0</v>
      </c>
      <c r="Q185" s="140">
        <v>0</v>
      </c>
      <c r="R185" s="140">
        <f>Q185*H185</f>
        <v>0</v>
      </c>
      <c r="S185" s="140">
        <v>0</v>
      </c>
      <c r="T185" s="141">
        <f>S185*H185</f>
        <v>0</v>
      </c>
      <c r="AR185" s="142" t="s">
        <v>286</v>
      </c>
      <c r="AT185" s="142" t="s">
        <v>183</v>
      </c>
      <c r="AU185" s="142" t="s">
        <v>94</v>
      </c>
      <c r="AY185" s="17" t="s">
        <v>181</v>
      </c>
      <c r="BE185" s="143">
        <f>IF(N185="základní",J185,0)</f>
        <v>0</v>
      </c>
      <c r="BF185" s="143">
        <f>IF(N185="snížená",J185,0)</f>
        <v>0</v>
      </c>
      <c r="BG185" s="143">
        <f>IF(N185="zákl. přenesená",J185,0)</f>
        <v>0</v>
      </c>
      <c r="BH185" s="143">
        <f>IF(N185="sníž. přenesená",J185,0)</f>
        <v>0</v>
      </c>
      <c r="BI185" s="143">
        <f>IF(N185="nulová",J185,0)</f>
        <v>0</v>
      </c>
      <c r="BJ185" s="17" t="s">
        <v>80</v>
      </c>
      <c r="BK185" s="143">
        <f>ROUND(I185*H185,2)</f>
        <v>0</v>
      </c>
      <c r="BL185" s="17" t="s">
        <v>286</v>
      </c>
      <c r="BM185" s="142" t="s">
        <v>5200</v>
      </c>
    </row>
    <row r="186" spans="2:47" s="1" customFormat="1" ht="12">
      <c r="B186" s="32"/>
      <c r="D186" s="144" t="s">
        <v>190</v>
      </c>
      <c r="F186" s="145" t="s">
        <v>5201</v>
      </c>
      <c r="I186" s="146"/>
      <c r="L186" s="32"/>
      <c r="M186" s="147"/>
      <c r="T186" s="53"/>
      <c r="AT186" s="17" t="s">
        <v>190</v>
      </c>
      <c r="AU186" s="17" t="s">
        <v>94</v>
      </c>
    </row>
    <row r="187" spans="2:65" s="1" customFormat="1" ht="16.5" customHeight="1">
      <c r="B187" s="32"/>
      <c r="C187" s="180" t="s">
        <v>908</v>
      </c>
      <c r="D187" s="180" t="s">
        <v>561</v>
      </c>
      <c r="E187" s="181" t="s">
        <v>5202</v>
      </c>
      <c r="F187" s="182" t="s">
        <v>5203</v>
      </c>
      <c r="G187" s="183" t="s">
        <v>199</v>
      </c>
      <c r="H187" s="184">
        <v>75</v>
      </c>
      <c r="I187" s="185"/>
      <c r="J187" s="186">
        <f>ROUND(I187*H187,2)</f>
        <v>0</v>
      </c>
      <c r="K187" s="182" t="s">
        <v>19</v>
      </c>
      <c r="L187" s="187"/>
      <c r="M187" s="188" t="s">
        <v>19</v>
      </c>
      <c r="N187" s="189" t="s">
        <v>43</v>
      </c>
      <c r="P187" s="140">
        <f>O187*H187</f>
        <v>0</v>
      </c>
      <c r="Q187" s="140">
        <v>0</v>
      </c>
      <c r="R187" s="140">
        <f>Q187*H187</f>
        <v>0</v>
      </c>
      <c r="S187" s="140">
        <v>0</v>
      </c>
      <c r="T187" s="141">
        <f>S187*H187</f>
        <v>0</v>
      </c>
      <c r="AR187" s="142" t="s">
        <v>394</v>
      </c>
      <c r="AT187" s="142" t="s">
        <v>561</v>
      </c>
      <c r="AU187" s="142" t="s">
        <v>94</v>
      </c>
      <c r="AY187" s="17" t="s">
        <v>181</v>
      </c>
      <c r="BE187" s="143">
        <f>IF(N187="základní",J187,0)</f>
        <v>0</v>
      </c>
      <c r="BF187" s="143">
        <f>IF(N187="snížená",J187,0)</f>
        <v>0</v>
      </c>
      <c r="BG187" s="143">
        <f>IF(N187="zákl. přenesená",J187,0)</f>
        <v>0</v>
      </c>
      <c r="BH187" s="143">
        <f>IF(N187="sníž. přenesená",J187,0)</f>
        <v>0</v>
      </c>
      <c r="BI187" s="143">
        <f>IF(N187="nulová",J187,0)</f>
        <v>0</v>
      </c>
      <c r="BJ187" s="17" t="s">
        <v>80</v>
      </c>
      <c r="BK187" s="143">
        <f>ROUND(I187*H187,2)</f>
        <v>0</v>
      </c>
      <c r="BL187" s="17" t="s">
        <v>286</v>
      </c>
      <c r="BM187" s="142" t="s">
        <v>5204</v>
      </c>
    </row>
    <row r="188" spans="2:65" s="1" customFormat="1" ht="16.5" customHeight="1">
      <c r="B188" s="32"/>
      <c r="C188" s="131" t="s">
        <v>923</v>
      </c>
      <c r="D188" s="131" t="s">
        <v>183</v>
      </c>
      <c r="E188" s="132" t="s">
        <v>5205</v>
      </c>
      <c r="F188" s="133" t="s">
        <v>5206</v>
      </c>
      <c r="G188" s="134" t="s">
        <v>199</v>
      </c>
      <c r="H188" s="135">
        <v>75</v>
      </c>
      <c r="I188" s="136"/>
      <c r="J188" s="137">
        <f>ROUND(I188*H188,2)</f>
        <v>0</v>
      </c>
      <c r="K188" s="133" t="s">
        <v>19</v>
      </c>
      <c r="L188" s="32"/>
      <c r="M188" s="138" t="s">
        <v>19</v>
      </c>
      <c r="N188" s="139" t="s">
        <v>43</v>
      </c>
      <c r="P188" s="140">
        <f>O188*H188</f>
        <v>0</v>
      </c>
      <c r="Q188" s="140">
        <v>0</v>
      </c>
      <c r="R188" s="140">
        <f>Q188*H188</f>
        <v>0</v>
      </c>
      <c r="S188" s="140">
        <v>0</v>
      </c>
      <c r="T188" s="141">
        <f>S188*H188</f>
        <v>0</v>
      </c>
      <c r="AR188" s="142" t="s">
        <v>286</v>
      </c>
      <c r="AT188" s="142" t="s">
        <v>183</v>
      </c>
      <c r="AU188" s="142" t="s">
        <v>94</v>
      </c>
      <c r="AY188" s="17" t="s">
        <v>181</v>
      </c>
      <c r="BE188" s="143">
        <f>IF(N188="základní",J188,0)</f>
        <v>0</v>
      </c>
      <c r="BF188" s="143">
        <f>IF(N188="snížená",J188,0)</f>
        <v>0</v>
      </c>
      <c r="BG188" s="143">
        <f>IF(N188="zákl. přenesená",J188,0)</f>
        <v>0</v>
      </c>
      <c r="BH188" s="143">
        <f>IF(N188="sníž. přenesená",J188,0)</f>
        <v>0</v>
      </c>
      <c r="BI188" s="143">
        <f>IF(N188="nulová",J188,0)</f>
        <v>0</v>
      </c>
      <c r="BJ188" s="17" t="s">
        <v>80</v>
      </c>
      <c r="BK188" s="143">
        <f>ROUND(I188*H188,2)</f>
        <v>0</v>
      </c>
      <c r="BL188" s="17" t="s">
        <v>286</v>
      </c>
      <c r="BM188" s="142" t="s">
        <v>5207</v>
      </c>
    </row>
    <row r="189" spans="2:65" s="1" customFormat="1" ht="44.3" customHeight="1">
      <c r="B189" s="32"/>
      <c r="C189" s="180" t="s">
        <v>928</v>
      </c>
      <c r="D189" s="180" t="s">
        <v>561</v>
      </c>
      <c r="E189" s="181" t="s">
        <v>5208</v>
      </c>
      <c r="F189" s="182" t="s">
        <v>5209</v>
      </c>
      <c r="G189" s="183" t="s">
        <v>305</v>
      </c>
      <c r="H189" s="184">
        <v>8712</v>
      </c>
      <c r="I189" s="185"/>
      <c r="J189" s="186">
        <f>ROUND(I189*H189,2)</f>
        <v>0</v>
      </c>
      <c r="K189" s="182" t="s">
        <v>19</v>
      </c>
      <c r="L189" s="187"/>
      <c r="M189" s="188" t="s">
        <v>19</v>
      </c>
      <c r="N189" s="189" t="s">
        <v>43</v>
      </c>
      <c r="P189" s="140">
        <f>O189*H189</f>
        <v>0</v>
      </c>
      <c r="Q189" s="140">
        <v>0</v>
      </c>
      <c r="R189" s="140">
        <f>Q189*H189</f>
        <v>0</v>
      </c>
      <c r="S189" s="140">
        <v>0</v>
      </c>
      <c r="T189" s="141">
        <f>S189*H189</f>
        <v>0</v>
      </c>
      <c r="AR189" s="142" t="s">
        <v>394</v>
      </c>
      <c r="AT189" s="142" t="s">
        <v>561</v>
      </c>
      <c r="AU189" s="142" t="s">
        <v>94</v>
      </c>
      <c r="AY189" s="17" t="s">
        <v>181</v>
      </c>
      <c r="BE189" s="143">
        <f>IF(N189="základní",J189,0)</f>
        <v>0</v>
      </c>
      <c r="BF189" s="143">
        <f>IF(N189="snížená",J189,0)</f>
        <v>0</v>
      </c>
      <c r="BG189" s="143">
        <f>IF(N189="zákl. přenesená",J189,0)</f>
        <v>0</v>
      </c>
      <c r="BH189" s="143">
        <f>IF(N189="sníž. přenesená",J189,0)</f>
        <v>0</v>
      </c>
      <c r="BI189" s="143">
        <f>IF(N189="nulová",J189,0)</f>
        <v>0</v>
      </c>
      <c r="BJ189" s="17" t="s">
        <v>80</v>
      </c>
      <c r="BK189" s="143">
        <f>ROUND(I189*H189,2)</f>
        <v>0</v>
      </c>
      <c r="BL189" s="17" t="s">
        <v>286</v>
      </c>
      <c r="BM189" s="142" t="s">
        <v>5210</v>
      </c>
    </row>
    <row r="190" spans="2:65" s="1" customFormat="1" ht="16.5" customHeight="1">
      <c r="B190" s="32"/>
      <c r="C190" s="180" t="s">
        <v>941</v>
      </c>
      <c r="D190" s="180" t="s">
        <v>561</v>
      </c>
      <c r="E190" s="181" t="s">
        <v>5211</v>
      </c>
      <c r="F190" s="182" t="s">
        <v>5212</v>
      </c>
      <c r="G190" s="183" t="s">
        <v>305</v>
      </c>
      <c r="H190" s="184">
        <v>157</v>
      </c>
      <c r="I190" s="185"/>
      <c r="J190" s="186">
        <f>ROUND(I190*H190,2)</f>
        <v>0</v>
      </c>
      <c r="K190" s="182" t="s">
        <v>187</v>
      </c>
      <c r="L190" s="187"/>
      <c r="M190" s="188" t="s">
        <v>19</v>
      </c>
      <c r="N190" s="189" t="s">
        <v>43</v>
      </c>
      <c r="P190" s="140">
        <f>O190*H190</f>
        <v>0</v>
      </c>
      <c r="Q190" s="140">
        <v>5E-05</v>
      </c>
      <c r="R190" s="140">
        <f>Q190*H190</f>
        <v>0.007850000000000001</v>
      </c>
      <c r="S190" s="140">
        <v>0</v>
      </c>
      <c r="T190" s="141">
        <f>S190*H190</f>
        <v>0</v>
      </c>
      <c r="AR190" s="142" t="s">
        <v>394</v>
      </c>
      <c r="AT190" s="142" t="s">
        <v>561</v>
      </c>
      <c r="AU190" s="142" t="s">
        <v>94</v>
      </c>
      <c r="AY190" s="17" t="s">
        <v>181</v>
      </c>
      <c r="BE190" s="143">
        <f>IF(N190="základní",J190,0)</f>
        <v>0</v>
      </c>
      <c r="BF190" s="143">
        <f>IF(N190="snížená",J190,0)</f>
        <v>0</v>
      </c>
      <c r="BG190" s="143">
        <f>IF(N190="zákl. přenesená",J190,0)</f>
        <v>0</v>
      </c>
      <c r="BH190" s="143">
        <f>IF(N190="sníž. přenesená",J190,0)</f>
        <v>0</v>
      </c>
      <c r="BI190" s="143">
        <f>IF(N190="nulová",J190,0)</f>
        <v>0</v>
      </c>
      <c r="BJ190" s="17" t="s">
        <v>80</v>
      </c>
      <c r="BK190" s="143">
        <f>ROUND(I190*H190,2)</f>
        <v>0</v>
      </c>
      <c r="BL190" s="17" t="s">
        <v>286</v>
      </c>
      <c r="BM190" s="142" t="s">
        <v>5213</v>
      </c>
    </row>
    <row r="191" spans="2:65" s="1" customFormat="1" ht="16.5" customHeight="1">
      <c r="B191" s="32"/>
      <c r="C191" s="131" t="s">
        <v>946</v>
      </c>
      <c r="D191" s="131" t="s">
        <v>183</v>
      </c>
      <c r="E191" s="132" t="s">
        <v>5214</v>
      </c>
      <c r="F191" s="133" t="s">
        <v>5215</v>
      </c>
      <c r="G191" s="134" t="s">
        <v>305</v>
      </c>
      <c r="H191" s="135">
        <v>509</v>
      </c>
      <c r="I191" s="136"/>
      <c r="J191" s="137">
        <f>ROUND(I191*H191,2)</f>
        <v>0</v>
      </c>
      <c r="K191" s="133" t="s">
        <v>187</v>
      </c>
      <c r="L191" s="32"/>
      <c r="M191" s="138" t="s">
        <v>19</v>
      </c>
      <c r="N191" s="139" t="s">
        <v>43</v>
      </c>
      <c r="P191" s="140">
        <f>O191*H191</f>
        <v>0</v>
      </c>
      <c r="Q191" s="140">
        <v>0</v>
      </c>
      <c r="R191" s="140">
        <f>Q191*H191</f>
        <v>0</v>
      </c>
      <c r="S191" s="140">
        <v>0</v>
      </c>
      <c r="T191" s="141">
        <f>S191*H191</f>
        <v>0</v>
      </c>
      <c r="AR191" s="142" t="s">
        <v>286</v>
      </c>
      <c r="AT191" s="142" t="s">
        <v>183</v>
      </c>
      <c r="AU191" s="142" t="s">
        <v>94</v>
      </c>
      <c r="AY191" s="17" t="s">
        <v>181</v>
      </c>
      <c r="BE191" s="143">
        <f>IF(N191="základní",J191,0)</f>
        <v>0</v>
      </c>
      <c r="BF191" s="143">
        <f>IF(N191="snížená",J191,0)</f>
        <v>0</v>
      </c>
      <c r="BG191" s="143">
        <f>IF(N191="zákl. přenesená",J191,0)</f>
        <v>0</v>
      </c>
      <c r="BH191" s="143">
        <f>IF(N191="sníž. přenesená",J191,0)</f>
        <v>0</v>
      </c>
      <c r="BI191" s="143">
        <f>IF(N191="nulová",J191,0)</f>
        <v>0</v>
      </c>
      <c r="BJ191" s="17" t="s">
        <v>80</v>
      </c>
      <c r="BK191" s="143">
        <f>ROUND(I191*H191,2)</f>
        <v>0</v>
      </c>
      <c r="BL191" s="17" t="s">
        <v>286</v>
      </c>
      <c r="BM191" s="142" t="s">
        <v>5216</v>
      </c>
    </row>
    <row r="192" spans="2:47" s="1" customFormat="1" ht="12">
      <c r="B192" s="32"/>
      <c r="D192" s="144" t="s">
        <v>190</v>
      </c>
      <c r="F192" s="145" t="s">
        <v>5217</v>
      </c>
      <c r="I192" s="146"/>
      <c r="L192" s="32"/>
      <c r="M192" s="147"/>
      <c r="T192" s="53"/>
      <c r="AT192" s="17" t="s">
        <v>190</v>
      </c>
      <c r="AU192" s="17" t="s">
        <v>94</v>
      </c>
    </row>
    <row r="193" spans="2:65" s="1" customFormat="1" ht="16.5" customHeight="1">
      <c r="B193" s="32"/>
      <c r="C193" s="131" t="s">
        <v>952</v>
      </c>
      <c r="D193" s="131" t="s">
        <v>183</v>
      </c>
      <c r="E193" s="132" t="s">
        <v>5218</v>
      </c>
      <c r="F193" s="133" t="s">
        <v>5219</v>
      </c>
      <c r="G193" s="134" t="s">
        <v>305</v>
      </c>
      <c r="H193" s="135">
        <v>8360</v>
      </c>
      <c r="I193" s="136"/>
      <c r="J193" s="137">
        <f>ROUND(I193*H193,2)</f>
        <v>0</v>
      </c>
      <c r="K193" s="133" t="s">
        <v>187</v>
      </c>
      <c r="L193" s="32"/>
      <c r="M193" s="138" t="s">
        <v>19</v>
      </c>
      <c r="N193" s="139" t="s">
        <v>43</v>
      </c>
      <c r="P193" s="140">
        <f>O193*H193</f>
        <v>0</v>
      </c>
      <c r="Q193" s="140">
        <v>0</v>
      </c>
      <c r="R193" s="140">
        <f>Q193*H193</f>
        <v>0</v>
      </c>
      <c r="S193" s="140">
        <v>0</v>
      </c>
      <c r="T193" s="141">
        <f>S193*H193</f>
        <v>0</v>
      </c>
      <c r="AR193" s="142" t="s">
        <v>286</v>
      </c>
      <c r="AT193" s="142" t="s">
        <v>183</v>
      </c>
      <c r="AU193" s="142" t="s">
        <v>94</v>
      </c>
      <c r="AY193" s="17" t="s">
        <v>181</v>
      </c>
      <c r="BE193" s="143">
        <f>IF(N193="základní",J193,0)</f>
        <v>0</v>
      </c>
      <c r="BF193" s="143">
        <f>IF(N193="snížená",J193,0)</f>
        <v>0</v>
      </c>
      <c r="BG193" s="143">
        <f>IF(N193="zákl. přenesená",J193,0)</f>
        <v>0</v>
      </c>
      <c r="BH193" s="143">
        <f>IF(N193="sníž. přenesená",J193,0)</f>
        <v>0</v>
      </c>
      <c r="BI193" s="143">
        <f>IF(N193="nulová",J193,0)</f>
        <v>0</v>
      </c>
      <c r="BJ193" s="17" t="s">
        <v>80</v>
      </c>
      <c r="BK193" s="143">
        <f>ROUND(I193*H193,2)</f>
        <v>0</v>
      </c>
      <c r="BL193" s="17" t="s">
        <v>286</v>
      </c>
      <c r="BM193" s="142" t="s">
        <v>5220</v>
      </c>
    </row>
    <row r="194" spans="2:47" s="1" customFormat="1" ht="12">
      <c r="B194" s="32"/>
      <c r="D194" s="144" t="s">
        <v>190</v>
      </c>
      <c r="F194" s="145" t="s">
        <v>5221</v>
      </c>
      <c r="I194" s="146"/>
      <c r="L194" s="32"/>
      <c r="M194" s="147"/>
      <c r="T194" s="53"/>
      <c r="AT194" s="17" t="s">
        <v>190</v>
      </c>
      <c r="AU194" s="17" t="s">
        <v>94</v>
      </c>
    </row>
    <row r="195" spans="2:65" s="1" customFormat="1" ht="16.5" customHeight="1">
      <c r="B195" s="32"/>
      <c r="C195" s="180" t="s">
        <v>966</v>
      </c>
      <c r="D195" s="180" t="s">
        <v>561</v>
      </c>
      <c r="E195" s="181" t="s">
        <v>5222</v>
      </c>
      <c r="F195" s="182" t="s">
        <v>5223</v>
      </c>
      <c r="G195" s="183" t="s">
        <v>199</v>
      </c>
      <c r="H195" s="184">
        <v>496</v>
      </c>
      <c r="I195" s="185"/>
      <c r="J195" s="186">
        <f aca="true" t="shared" si="30" ref="J195:J201">ROUND(I195*H195,2)</f>
        <v>0</v>
      </c>
      <c r="K195" s="182" t="s">
        <v>19</v>
      </c>
      <c r="L195" s="187"/>
      <c r="M195" s="188" t="s">
        <v>19</v>
      </c>
      <c r="N195" s="189" t="s">
        <v>43</v>
      </c>
      <c r="P195" s="140">
        <f aca="true" t="shared" si="31" ref="P195:P201">O195*H195</f>
        <v>0</v>
      </c>
      <c r="Q195" s="140">
        <v>0</v>
      </c>
      <c r="R195" s="140">
        <f aca="true" t="shared" si="32" ref="R195:R201">Q195*H195</f>
        <v>0</v>
      </c>
      <c r="S195" s="140">
        <v>0</v>
      </c>
      <c r="T195" s="141">
        <f aca="true" t="shared" si="33" ref="T195:T201">S195*H195</f>
        <v>0</v>
      </c>
      <c r="AR195" s="142" t="s">
        <v>394</v>
      </c>
      <c r="AT195" s="142" t="s">
        <v>561</v>
      </c>
      <c r="AU195" s="142" t="s">
        <v>94</v>
      </c>
      <c r="AY195" s="17" t="s">
        <v>181</v>
      </c>
      <c r="BE195" s="143">
        <f aca="true" t="shared" si="34" ref="BE195:BE201">IF(N195="základní",J195,0)</f>
        <v>0</v>
      </c>
      <c r="BF195" s="143">
        <f aca="true" t="shared" si="35" ref="BF195:BF201">IF(N195="snížená",J195,0)</f>
        <v>0</v>
      </c>
      <c r="BG195" s="143">
        <f aca="true" t="shared" si="36" ref="BG195:BG201">IF(N195="zákl. přenesená",J195,0)</f>
        <v>0</v>
      </c>
      <c r="BH195" s="143">
        <f aca="true" t="shared" si="37" ref="BH195:BH201">IF(N195="sníž. přenesená",J195,0)</f>
        <v>0</v>
      </c>
      <c r="BI195" s="143">
        <f aca="true" t="shared" si="38" ref="BI195:BI201">IF(N195="nulová",J195,0)</f>
        <v>0</v>
      </c>
      <c r="BJ195" s="17" t="s">
        <v>80</v>
      </c>
      <c r="BK195" s="143">
        <f aca="true" t="shared" si="39" ref="BK195:BK201">ROUND(I195*H195,2)</f>
        <v>0</v>
      </c>
      <c r="BL195" s="17" t="s">
        <v>286</v>
      </c>
      <c r="BM195" s="142" t="s">
        <v>5224</v>
      </c>
    </row>
    <row r="196" spans="2:65" s="1" customFormat="1" ht="16.5" customHeight="1">
      <c r="B196" s="32"/>
      <c r="C196" s="131" t="s">
        <v>975</v>
      </c>
      <c r="D196" s="131" t="s">
        <v>183</v>
      </c>
      <c r="E196" s="132" t="s">
        <v>5225</v>
      </c>
      <c r="F196" s="133" t="s">
        <v>5226</v>
      </c>
      <c r="G196" s="134" t="s">
        <v>199</v>
      </c>
      <c r="H196" s="135">
        <v>496</v>
      </c>
      <c r="I196" s="136"/>
      <c r="J196" s="137">
        <f t="shared" si="30"/>
        <v>0</v>
      </c>
      <c r="K196" s="133" t="s">
        <v>19</v>
      </c>
      <c r="L196" s="32"/>
      <c r="M196" s="138" t="s">
        <v>19</v>
      </c>
      <c r="N196" s="139" t="s">
        <v>43</v>
      </c>
      <c r="P196" s="140">
        <f t="shared" si="31"/>
        <v>0</v>
      </c>
      <c r="Q196" s="140">
        <v>0</v>
      </c>
      <c r="R196" s="140">
        <f t="shared" si="32"/>
        <v>0</v>
      </c>
      <c r="S196" s="140">
        <v>0</v>
      </c>
      <c r="T196" s="141">
        <f t="shared" si="33"/>
        <v>0</v>
      </c>
      <c r="AR196" s="142" t="s">
        <v>286</v>
      </c>
      <c r="AT196" s="142" t="s">
        <v>183</v>
      </c>
      <c r="AU196" s="142" t="s">
        <v>94</v>
      </c>
      <c r="AY196" s="17" t="s">
        <v>181</v>
      </c>
      <c r="BE196" s="143">
        <f t="shared" si="34"/>
        <v>0</v>
      </c>
      <c r="BF196" s="143">
        <f t="shared" si="35"/>
        <v>0</v>
      </c>
      <c r="BG196" s="143">
        <f t="shared" si="36"/>
        <v>0</v>
      </c>
      <c r="BH196" s="143">
        <f t="shared" si="37"/>
        <v>0</v>
      </c>
      <c r="BI196" s="143">
        <f t="shared" si="38"/>
        <v>0</v>
      </c>
      <c r="BJ196" s="17" t="s">
        <v>80</v>
      </c>
      <c r="BK196" s="143">
        <f t="shared" si="39"/>
        <v>0</v>
      </c>
      <c r="BL196" s="17" t="s">
        <v>286</v>
      </c>
      <c r="BM196" s="142" t="s">
        <v>5227</v>
      </c>
    </row>
    <row r="197" spans="2:65" s="1" customFormat="1" ht="55.55" customHeight="1">
      <c r="B197" s="32"/>
      <c r="C197" s="180" t="s">
        <v>980</v>
      </c>
      <c r="D197" s="180" t="s">
        <v>561</v>
      </c>
      <c r="E197" s="181" t="s">
        <v>5228</v>
      </c>
      <c r="F197" s="182" t="s">
        <v>5229</v>
      </c>
      <c r="G197" s="183" t="s">
        <v>199</v>
      </c>
      <c r="H197" s="184">
        <v>19</v>
      </c>
      <c r="I197" s="185"/>
      <c r="J197" s="186">
        <f t="shared" si="30"/>
        <v>0</v>
      </c>
      <c r="K197" s="182" t="s">
        <v>19</v>
      </c>
      <c r="L197" s="187"/>
      <c r="M197" s="188" t="s">
        <v>19</v>
      </c>
      <c r="N197" s="189" t="s">
        <v>43</v>
      </c>
      <c r="P197" s="140">
        <f t="shared" si="31"/>
        <v>0</v>
      </c>
      <c r="Q197" s="140">
        <v>0</v>
      </c>
      <c r="R197" s="140">
        <f t="shared" si="32"/>
        <v>0</v>
      </c>
      <c r="S197" s="140">
        <v>0</v>
      </c>
      <c r="T197" s="141">
        <f t="shared" si="33"/>
        <v>0</v>
      </c>
      <c r="AR197" s="142" t="s">
        <v>394</v>
      </c>
      <c r="AT197" s="142" t="s">
        <v>561</v>
      </c>
      <c r="AU197" s="142" t="s">
        <v>94</v>
      </c>
      <c r="AY197" s="17" t="s">
        <v>181</v>
      </c>
      <c r="BE197" s="143">
        <f t="shared" si="34"/>
        <v>0</v>
      </c>
      <c r="BF197" s="143">
        <f t="shared" si="35"/>
        <v>0</v>
      </c>
      <c r="BG197" s="143">
        <f t="shared" si="36"/>
        <v>0</v>
      </c>
      <c r="BH197" s="143">
        <f t="shared" si="37"/>
        <v>0</v>
      </c>
      <c r="BI197" s="143">
        <f t="shared" si="38"/>
        <v>0</v>
      </c>
      <c r="BJ197" s="17" t="s">
        <v>80</v>
      </c>
      <c r="BK197" s="143">
        <f t="shared" si="39"/>
        <v>0</v>
      </c>
      <c r="BL197" s="17" t="s">
        <v>286</v>
      </c>
      <c r="BM197" s="142" t="s">
        <v>5230</v>
      </c>
    </row>
    <row r="198" spans="2:65" s="1" customFormat="1" ht="55.55" customHeight="1">
      <c r="B198" s="32"/>
      <c r="C198" s="180" t="s">
        <v>986</v>
      </c>
      <c r="D198" s="180" t="s">
        <v>561</v>
      </c>
      <c r="E198" s="181" t="s">
        <v>5231</v>
      </c>
      <c r="F198" s="182" t="s">
        <v>5232</v>
      </c>
      <c r="G198" s="183" t="s">
        <v>199</v>
      </c>
      <c r="H198" s="184">
        <v>128</v>
      </c>
      <c r="I198" s="185"/>
      <c r="J198" s="186">
        <f t="shared" si="30"/>
        <v>0</v>
      </c>
      <c r="K198" s="182" t="s">
        <v>19</v>
      </c>
      <c r="L198" s="187"/>
      <c r="M198" s="188" t="s">
        <v>19</v>
      </c>
      <c r="N198" s="189" t="s">
        <v>43</v>
      </c>
      <c r="P198" s="140">
        <f t="shared" si="31"/>
        <v>0</v>
      </c>
      <c r="Q198" s="140">
        <v>0</v>
      </c>
      <c r="R198" s="140">
        <f t="shared" si="32"/>
        <v>0</v>
      </c>
      <c r="S198" s="140">
        <v>0</v>
      </c>
      <c r="T198" s="141">
        <f t="shared" si="33"/>
        <v>0</v>
      </c>
      <c r="AR198" s="142" t="s">
        <v>394</v>
      </c>
      <c r="AT198" s="142" t="s">
        <v>561</v>
      </c>
      <c r="AU198" s="142" t="s">
        <v>94</v>
      </c>
      <c r="AY198" s="17" t="s">
        <v>181</v>
      </c>
      <c r="BE198" s="143">
        <f t="shared" si="34"/>
        <v>0</v>
      </c>
      <c r="BF198" s="143">
        <f t="shared" si="35"/>
        <v>0</v>
      </c>
      <c r="BG198" s="143">
        <f t="shared" si="36"/>
        <v>0</v>
      </c>
      <c r="BH198" s="143">
        <f t="shared" si="37"/>
        <v>0</v>
      </c>
      <c r="BI198" s="143">
        <f t="shared" si="38"/>
        <v>0</v>
      </c>
      <c r="BJ198" s="17" t="s">
        <v>80</v>
      </c>
      <c r="BK198" s="143">
        <f t="shared" si="39"/>
        <v>0</v>
      </c>
      <c r="BL198" s="17" t="s">
        <v>286</v>
      </c>
      <c r="BM198" s="142" t="s">
        <v>5233</v>
      </c>
    </row>
    <row r="199" spans="2:65" s="1" customFormat="1" ht="55.55" customHeight="1">
      <c r="B199" s="32"/>
      <c r="C199" s="180" t="s">
        <v>991</v>
      </c>
      <c r="D199" s="180" t="s">
        <v>561</v>
      </c>
      <c r="E199" s="181" t="s">
        <v>5234</v>
      </c>
      <c r="F199" s="182" t="s">
        <v>5235</v>
      </c>
      <c r="G199" s="183" t="s">
        <v>199</v>
      </c>
      <c r="H199" s="184">
        <v>64</v>
      </c>
      <c r="I199" s="185"/>
      <c r="J199" s="186">
        <f t="shared" si="30"/>
        <v>0</v>
      </c>
      <c r="K199" s="182" t="s">
        <v>19</v>
      </c>
      <c r="L199" s="187"/>
      <c r="M199" s="188" t="s">
        <v>19</v>
      </c>
      <c r="N199" s="189" t="s">
        <v>43</v>
      </c>
      <c r="P199" s="140">
        <f t="shared" si="31"/>
        <v>0</v>
      </c>
      <c r="Q199" s="140">
        <v>0</v>
      </c>
      <c r="R199" s="140">
        <f t="shared" si="32"/>
        <v>0</v>
      </c>
      <c r="S199" s="140">
        <v>0</v>
      </c>
      <c r="T199" s="141">
        <f t="shared" si="33"/>
        <v>0</v>
      </c>
      <c r="AR199" s="142" t="s">
        <v>394</v>
      </c>
      <c r="AT199" s="142" t="s">
        <v>561</v>
      </c>
      <c r="AU199" s="142" t="s">
        <v>94</v>
      </c>
      <c r="AY199" s="17" t="s">
        <v>181</v>
      </c>
      <c r="BE199" s="143">
        <f t="shared" si="34"/>
        <v>0</v>
      </c>
      <c r="BF199" s="143">
        <f t="shared" si="35"/>
        <v>0</v>
      </c>
      <c r="BG199" s="143">
        <f t="shared" si="36"/>
        <v>0</v>
      </c>
      <c r="BH199" s="143">
        <f t="shared" si="37"/>
        <v>0</v>
      </c>
      <c r="BI199" s="143">
        <f t="shared" si="38"/>
        <v>0</v>
      </c>
      <c r="BJ199" s="17" t="s">
        <v>80</v>
      </c>
      <c r="BK199" s="143">
        <f t="shared" si="39"/>
        <v>0</v>
      </c>
      <c r="BL199" s="17" t="s">
        <v>286</v>
      </c>
      <c r="BM199" s="142" t="s">
        <v>5236</v>
      </c>
    </row>
    <row r="200" spans="2:65" s="1" customFormat="1" ht="55.55" customHeight="1">
      <c r="B200" s="32"/>
      <c r="C200" s="180" t="s">
        <v>1002</v>
      </c>
      <c r="D200" s="180" t="s">
        <v>561</v>
      </c>
      <c r="E200" s="181" t="s">
        <v>5237</v>
      </c>
      <c r="F200" s="182" t="s">
        <v>5238</v>
      </c>
      <c r="G200" s="183" t="s">
        <v>199</v>
      </c>
      <c r="H200" s="184">
        <v>88</v>
      </c>
      <c r="I200" s="185"/>
      <c r="J200" s="186">
        <f t="shared" si="30"/>
        <v>0</v>
      </c>
      <c r="K200" s="182" t="s">
        <v>19</v>
      </c>
      <c r="L200" s="187"/>
      <c r="M200" s="188" t="s">
        <v>19</v>
      </c>
      <c r="N200" s="189" t="s">
        <v>43</v>
      </c>
      <c r="P200" s="140">
        <f t="shared" si="31"/>
        <v>0</v>
      </c>
      <c r="Q200" s="140">
        <v>0</v>
      </c>
      <c r="R200" s="140">
        <f t="shared" si="32"/>
        <v>0</v>
      </c>
      <c r="S200" s="140">
        <v>0</v>
      </c>
      <c r="T200" s="141">
        <f t="shared" si="33"/>
        <v>0</v>
      </c>
      <c r="AR200" s="142" t="s">
        <v>394</v>
      </c>
      <c r="AT200" s="142" t="s">
        <v>561</v>
      </c>
      <c r="AU200" s="142" t="s">
        <v>94</v>
      </c>
      <c r="AY200" s="17" t="s">
        <v>181</v>
      </c>
      <c r="BE200" s="143">
        <f t="shared" si="34"/>
        <v>0</v>
      </c>
      <c r="BF200" s="143">
        <f t="shared" si="35"/>
        <v>0</v>
      </c>
      <c r="BG200" s="143">
        <f t="shared" si="36"/>
        <v>0</v>
      </c>
      <c r="BH200" s="143">
        <f t="shared" si="37"/>
        <v>0</v>
      </c>
      <c r="BI200" s="143">
        <f t="shared" si="38"/>
        <v>0</v>
      </c>
      <c r="BJ200" s="17" t="s">
        <v>80</v>
      </c>
      <c r="BK200" s="143">
        <f t="shared" si="39"/>
        <v>0</v>
      </c>
      <c r="BL200" s="17" t="s">
        <v>286</v>
      </c>
      <c r="BM200" s="142" t="s">
        <v>5239</v>
      </c>
    </row>
    <row r="201" spans="2:65" s="1" customFormat="1" ht="55.55" customHeight="1">
      <c r="B201" s="32"/>
      <c r="C201" s="180" t="s">
        <v>1009</v>
      </c>
      <c r="D201" s="180" t="s">
        <v>561</v>
      </c>
      <c r="E201" s="181" t="s">
        <v>5240</v>
      </c>
      <c r="F201" s="182" t="s">
        <v>5241</v>
      </c>
      <c r="G201" s="183" t="s">
        <v>199</v>
      </c>
      <c r="H201" s="184">
        <v>160</v>
      </c>
      <c r="I201" s="185"/>
      <c r="J201" s="186">
        <f t="shared" si="30"/>
        <v>0</v>
      </c>
      <c r="K201" s="182" t="s">
        <v>19</v>
      </c>
      <c r="L201" s="187"/>
      <c r="M201" s="188" t="s">
        <v>19</v>
      </c>
      <c r="N201" s="189" t="s">
        <v>43</v>
      </c>
      <c r="P201" s="140">
        <f t="shared" si="31"/>
        <v>0</v>
      </c>
      <c r="Q201" s="140">
        <v>0</v>
      </c>
      <c r="R201" s="140">
        <f t="shared" si="32"/>
        <v>0</v>
      </c>
      <c r="S201" s="140">
        <v>0</v>
      </c>
      <c r="T201" s="141">
        <f t="shared" si="33"/>
        <v>0</v>
      </c>
      <c r="AR201" s="142" t="s">
        <v>394</v>
      </c>
      <c r="AT201" s="142" t="s">
        <v>561</v>
      </c>
      <c r="AU201" s="142" t="s">
        <v>94</v>
      </c>
      <c r="AY201" s="17" t="s">
        <v>181</v>
      </c>
      <c r="BE201" s="143">
        <f t="shared" si="34"/>
        <v>0</v>
      </c>
      <c r="BF201" s="143">
        <f t="shared" si="35"/>
        <v>0</v>
      </c>
      <c r="BG201" s="143">
        <f t="shared" si="36"/>
        <v>0</v>
      </c>
      <c r="BH201" s="143">
        <f t="shared" si="37"/>
        <v>0</v>
      </c>
      <c r="BI201" s="143">
        <f t="shared" si="38"/>
        <v>0</v>
      </c>
      <c r="BJ201" s="17" t="s">
        <v>80</v>
      </c>
      <c r="BK201" s="143">
        <f t="shared" si="39"/>
        <v>0</v>
      </c>
      <c r="BL201" s="17" t="s">
        <v>286</v>
      </c>
      <c r="BM201" s="142" t="s">
        <v>5242</v>
      </c>
    </row>
    <row r="202" spans="2:63" s="11" customFormat="1" ht="20.85" customHeight="1">
      <c r="B202" s="119"/>
      <c r="D202" s="120" t="s">
        <v>71</v>
      </c>
      <c r="E202" s="129" t="s">
        <v>5243</v>
      </c>
      <c r="F202" s="129" t="s">
        <v>5244</v>
      </c>
      <c r="I202" s="122"/>
      <c r="J202" s="130">
        <f>BK202</f>
        <v>0</v>
      </c>
      <c r="L202" s="119"/>
      <c r="M202" s="124"/>
      <c r="P202" s="125">
        <f>SUM(P203:P204)</f>
        <v>0</v>
      </c>
      <c r="R202" s="125">
        <f>SUM(R203:R204)</f>
        <v>0</v>
      </c>
      <c r="T202" s="126">
        <f>SUM(T203:T204)</f>
        <v>0</v>
      </c>
      <c r="AR202" s="120" t="s">
        <v>82</v>
      </c>
      <c r="AT202" s="127" t="s">
        <v>71</v>
      </c>
      <c r="AU202" s="127" t="s">
        <v>82</v>
      </c>
      <c r="AY202" s="120" t="s">
        <v>181</v>
      </c>
      <c r="BK202" s="128">
        <f>SUM(BK203:BK204)</f>
        <v>0</v>
      </c>
    </row>
    <row r="203" spans="2:65" s="1" customFormat="1" ht="24.1" customHeight="1">
      <c r="B203" s="32"/>
      <c r="C203" s="180" t="s">
        <v>1014</v>
      </c>
      <c r="D203" s="180" t="s">
        <v>561</v>
      </c>
      <c r="E203" s="181" t="s">
        <v>5245</v>
      </c>
      <c r="F203" s="182" t="s">
        <v>5246</v>
      </c>
      <c r="G203" s="183" t="s">
        <v>199</v>
      </c>
      <c r="H203" s="184">
        <v>8</v>
      </c>
      <c r="I203" s="185"/>
      <c r="J203" s="186">
        <f>ROUND(I203*H203,2)</f>
        <v>0</v>
      </c>
      <c r="K203" s="182" t="s">
        <v>19</v>
      </c>
      <c r="L203" s="187"/>
      <c r="M203" s="188" t="s">
        <v>19</v>
      </c>
      <c r="N203" s="189" t="s">
        <v>43</v>
      </c>
      <c r="P203" s="140">
        <f>O203*H203</f>
        <v>0</v>
      </c>
      <c r="Q203" s="140">
        <v>0</v>
      </c>
      <c r="R203" s="140">
        <f>Q203*H203</f>
        <v>0</v>
      </c>
      <c r="S203" s="140">
        <v>0</v>
      </c>
      <c r="T203" s="141">
        <f>S203*H203</f>
        <v>0</v>
      </c>
      <c r="AR203" s="142" t="s">
        <v>394</v>
      </c>
      <c r="AT203" s="142" t="s">
        <v>561</v>
      </c>
      <c r="AU203" s="142" t="s">
        <v>94</v>
      </c>
      <c r="AY203" s="17" t="s">
        <v>181</v>
      </c>
      <c r="BE203" s="143">
        <f>IF(N203="základní",J203,0)</f>
        <v>0</v>
      </c>
      <c r="BF203" s="143">
        <f>IF(N203="snížená",J203,0)</f>
        <v>0</v>
      </c>
      <c r="BG203" s="143">
        <f>IF(N203="zákl. přenesená",J203,0)</f>
        <v>0</v>
      </c>
      <c r="BH203" s="143">
        <f>IF(N203="sníž. přenesená",J203,0)</f>
        <v>0</v>
      </c>
      <c r="BI203" s="143">
        <f>IF(N203="nulová",J203,0)</f>
        <v>0</v>
      </c>
      <c r="BJ203" s="17" t="s">
        <v>80</v>
      </c>
      <c r="BK203" s="143">
        <f>ROUND(I203*H203,2)</f>
        <v>0</v>
      </c>
      <c r="BL203" s="17" t="s">
        <v>286</v>
      </c>
      <c r="BM203" s="142" t="s">
        <v>5247</v>
      </c>
    </row>
    <row r="204" spans="2:65" s="1" customFormat="1" ht="16.5" customHeight="1">
      <c r="B204" s="32"/>
      <c r="C204" s="131" t="s">
        <v>1056</v>
      </c>
      <c r="D204" s="131" t="s">
        <v>183</v>
      </c>
      <c r="E204" s="132" t="s">
        <v>5248</v>
      </c>
      <c r="F204" s="133" t="s">
        <v>5249</v>
      </c>
      <c r="G204" s="134" t="s">
        <v>199</v>
      </c>
      <c r="H204" s="135">
        <v>8</v>
      </c>
      <c r="I204" s="136"/>
      <c r="J204" s="137">
        <f>ROUND(I204*H204,2)</f>
        <v>0</v>
      </c>
      <c r="K204" s="133" t="s">
        <v>19</v>
      </c>
      <c r="L204" s="32"/>
      <c r="M204" s="138" t="s">
        <v>19</v>
      </c>
      <c r="N204" s="139" t="s">
        <v>43</v>
      </c>
      <c r="P204" s="140">
        <f>O204*H204</f>
        <v>0</v>
      </c>
      <c r="Q204" s="140">
        <v>0</v>
      </c>
      <c r="R204" s="140">
        <f>Q204*H204</f>
        <v>0</v>
      </c>
      <c r="S204" s="140">
        <v>0</v>
      </c>
      <c r="T204" s="141">
        <f>S204*H204</f>
        <v>0</v>
      </c>
      <c r="AR204" s="142" t="s">
        <v>286</v>
      </c>
      <c r="AT204" s="142" t="s">
        <v>183</v>
      </c>
      <c r="AU204" s="142" t="s">
        <v>94</v>
      </c>
      <c r="AY204" s="17" t="s">
        <v>181</v>
      </c>
      <c r="BE204" s="143">
        <f>IF(N204="základní",J204,0)</f>
        <v>0</v>
      </c>
      <c r="BF204" s="143">
        <f>IF(N204="snížená",J204,0)</f>
        <v>0</v>
      </c>
      <c r="BG204" s="143">
        <f>IF(N204="zákl. přenesená",J204,0)</f>
        <v>0</v>
      </c>
      <c r="BH204" s="143">
        <f>IF(N204="sníž. přenesená",J204,0)</f>
        <v>0</v>
      </c>
      <c r="BI204" s="143">
        <f>IF(N204="nulová",J204,0)</f>
        <v>0</v>
      </c>
      <c r="BJ204" s="17" t="s">
        <v>80</v>
      </c>
      <c r="BK204" s="143">
        <f>ROUND(I204*H204,2)</f>
        <v>0</v>
      </c>
      <c r="BL204" s="17" t="s">
        <v>286</v>
      </c>
      <c r="BM204" s="142" t="s">
        <v>5250</v>
      </c>
    </row>
    <row r="205" spans="2:63" s="11" customFormat="1" ht="22.8" customHeight="1">
      <c r="B205" s="119"/>
      <c r="D205" s="120" t="s">
        <v>71</v>
      </c>
      <c r="E205" s="129" t="s">
        <v>3877</v>
      </c>
      <c r="F205" s="129" t="s">
        <v>5251</v>
      </c>
      <c r="I205" s="122"/>
      <c r="J205" s="130">
        <f>BK205</f>
        <v>0</v>
      </c>
      <c r="L205" s="119"/>
      <c r="M205" s="124"/>
      <c r="P205" s="125">
        <f>P206+SUM(P207:P218)+P242</f>
        <v>0</v>
      </c>
      <c r="R205" s="125">
        <f>R206+SUM(R207:R218)+R242</f>
        <v>0.31523999999999996</v>
      </c>
      <c r="T205" s="126">
        <f>T206+SUM(T207:T218)+T242</f>
        <v>0.432</v>
      </c>
      <c r="AR205" s="120" t="s">
        <v>82</v>
      </c>
      <c r="AT205" s="127" t="s">
        <v>71</v>
      </c>
      <c r="AU205" s="127" t="s">
        <v>80</v>
      </c>
      <c r="AY205" s="120" t="s">
        <v>181</v>
      </c>
      <c r="BK205" s="128">
        <f>BK206+SUM(BK207:BK218)+BK242</f>
        <v>0</v>
      </c>
    </row>
    <row r="206" spans="2:65" s="1" customFormat="1" ht="21.75" customHeight="1">
      <c r="B206" s="32"/>
      <c r="C206" s="180" t="s">
        <v>1063</v>
      </c>
      <c r="D206" s="180" t="s">
        <v>561</v>
      </c>
      <c r="E206" s="181" t="s">
        <v>5252</v>
      </c>
      <c r="F206" s="182" t="s">
        <v>5253</v>
      </c>
      <c r="G206" s="183" t="s">
        <v>199</v>
      </c>
      <c r="H206" s="184">
        <v>2</v>
      </c>
      <c r="I206" s="185"/>
      <c r="J206" s="186">
        <f>ROUND(I206*H206,2)</f>
        <v>0</v>
      </c>
      <c r="K206" s="182" t="s">
        <v>19</v>
      </c>
      <c r="L206" s="187"/>
      <c r="M206" s="188" t="s">
        <v>19</v>
      </c>
      <c r="N206" s="189" t="s">
        <v>43</v>
      </c>
      <c r="P206" s="140">
        <f>O206*H206</f>
        <v>0</v>
      </c>
      <c r="Q206" s="140">
        <v>0</v>
      </c>
      <c r="R206" s="140">
        <f>Q206*H206</f>
        <v>0</v>
      </c>
      <c r="S206" s="140">
        <v>0</v>
      </c>
      <c r="T206" s="141">
        <f>S206*H206</f>
        <v>0</v>
      </c>
      <c r="AR206" s="142" t="s">
        <v>394</v>
      </c>
      <c r="AT206" s="142" t="s">
        <v>561</v>
      </c>
      <c r="AU206" s="142" t="s">
        <v>82</v>
      </c>
      <c r="AY206" s="17" t="s">
        <v>181</v>
      </c>
      <c r="BE206" s="143">
        <f>IF(N206="základní",J206,0)</f>
        <v>0</v>
      </c>
      <c r="BF206" s="143">
        <f>IF(N206="snížená",J206,0)</f>
        <v>0</v>
      </c>
      <c r="BG206" s="143">
        <f>IF(N206="zákl. přenesená",J206,0)</f>
        <v>0</v>
      </c>
      <c r="BH206" s="143">
        <f>IF(N206="sníž. přenesená",J206,0)</f>
        <v>0</v>
      </c>
      <c r="BI206" s="143">
        <f>IF(N206="nulová",J206,0)</f>
        <v>0</v>
      </c>
      <c r="BJ206" s="17" t="s">
        <v>80</v>
      </c>
      <c r="BK206" s="143">
        <f>ROUND(I206*H206,2)</f>
        <v>0</v>
      </c>
      <c r="BL206" s="17" t="s">
        <v>286</v>
      </c>
      <c r="BM206" s="142" t="s">
        <v>5254</v>
      </c>
    </row>
    <row r="207" spans="2:65" s="1" customFormat="1" ht="16.5" customHeight="1">
      <c r="B207" s="32"/>
      <c r="C207" s="131" t="s">
        <v>1070</v>
      </c>
      <c r="D207" s="131" t="s">
        <v>183</v>
      </c>
      <c r="E207" s="132" t="s">
        <v>5255</v>
      </c>
      <c r="F207" s="133" t="s">
        <v>5256</v>
      </c>
      <c r="G207" s="134" t="s">
        <v>199</v>
      </c>
      <c r="H207" s="135">
        <v>2</v>
      </c>
      <c r="I207" s="136"/>
      <c r="J207" s="137">
        <f>ROUND(I207*H207,2)</f>
        <v>0</v>
      </c>
      <c r="K207" s="133" t="s">
        <v>19</v>
      </c>
      <c r="L207" s="32"/>
      <c r="M207" s="138" t="s">
        <v>19</v>
      </c>
      <c r="N207" s="139" t="s">
        <v>43</v>
      </c>
      <c r="P207" s="140">
        <f>O207*H207</f>
        <v>0</v>
      </c>
      <c r="Q207" s="140">
        <v>0</v>
      </c>
      <c r="R207" s="140">
        <f>Q207*H207</f>
        <v>0</v>
      </c>
      <c r="S207" s="140">
        <v>0</v>
      </c>
      <c r="T207" s="141">
        <f>S207*H207</f>
        <v>0</v>
      </c>
      <c r="AR207" s="142" t="s">
        <v>286</v>
      </c>
      <c r="AT207" s="142" t="s">
        <v>183</v>
      </c>
      <c r="AU207" s="142" t="s">
        <v>82</v>
      </c>
      <c r="AY207" s="17" t="s">
        <v>181</v>
      </c>
      <c r="BE207" s="143">
        <f>IF(N207="základní",J207,0)</f>
        <v>0</v>
      </c>
      <c r="BF207" s="143">
        <f>IF(N207="snížená",J207,0)</f>
        <v>0</v>
      </c>
      <c r="BG207" s="143">
        <f>IF(N207="zákl. přenesená",J207,0)</f>
        <v>0</v>
      </c>
      <c r="BH207" s="143">
        <f>IF(N207="sníž. přenesená",J207,0)</f>
        <v>0</v>
      </c>
      <c r="BI207" s="143">
        <f>IF(N207="nulová",J207,0)</f>
        <v>0</v>
      </c>
      <c r="BJ207" s="17" t="s">
        <v>80</v>
      </c>
      <c r="BK207" s="143">
        <f>ROUND(I207*H207,2)</f>
        <v>0</v>
      </c>
      <c r="BL207" s="17" t="s">
        <v>286</v>
      </c>
      <c r="BM207" s="142" t="s">
        <v>5257</v>
      </c>
    </row>
    <row r="208" spans="2:65" s="1" customFormat="1" ht="16.5" customHeight="1">
      <c r="B208" s="32"/>
      <c r="C208" s="180" t="s">
        <v>1078</v>
      </c>
      <c r="D208" s="180" t="s">
        <v>561</v>
      </c>
      <c r="E208" s="181" t="s">
        <v>5258</v>
      </c>
      <c r="F208" s="182" t="s">
        <v>5259</v>
      </c>
      <c r="G208" s="183" t="s">
        <v>199</v>
      </c>
      <c r="H208" s="184">
        <v>21</v>
      </c>
      <c r="I208" s="185"/>
      <c r="J208" s="186">
        <f>ROUND(I208*H208,2)</f>
        <v>0</v>
      </c>
      <c r="K208" s="182" t="s">
        <v>187</v>
      </c>
      <c r="L208" s="187"/>
      <c r="M208" s="188" t="s">
        <v>19</v>
      </c>
      <c r="N208" s="189" t="s">
        <v>43</v>
      </c>
      <c r="P208" s="140">
        <f>O208*H208</f>
        <v>0</v>
      </c>
      <c r="Q208" s="140">
        <v>5E-05</v>
      </c>
      <c r="R208" s="140">
        <f>Q208*H208</f>
        <v>0.0010500000000000002</v>
      </c>
      <c r="S208" s="140">
        <v>0</v>
      </c>
      <c r="T208" s="141">
        <f>S208*H208</f>
        <v>0</v>
      </c>
      <c r="AR208" s="142" t="s">
        <v>394</v>
      </c>
      <c r="AT208" s="142" t="s">
        <v>561</v>
      </c>
      <c r="AU208" s="142" t="s">
        <v>82</v>
      </c>
      <c r="AY208" s="17" t="s">
        <v>181</v>
      </c>
      <c r="BE208" s="143">
        <f>IF(N208="základní",J208,0)</f>
        <v>0</v>
      </c>
      <c r="BF208" s="143">
        <f>IF(N208="snížená",J208,0)</f>
        <v>0</v>
      </c>
      <c r="BG208" s="143">
        <f>IF(N208="zákl. přenesená",J208,0)</f>
        <v>0</v>
      </c>
      <c r="BH208" s="143">
        <f>IF(N208="sníž. přenesená",J208,0)</f>
        <v>0</v>
      </c>
      <c r="BI208" s="143">
        <f>IF(N208="nulová",J208,0)</f>
        <v>0</v>
      </c>
      <c r="BJ208" s="17" t="s">
        <v>80</v>
      </c>
      <c r="BK208" s="143">
        <f>ROUND(I208*H208,2)</f>
        <v>0</v>
      </c>
      <c r="BL208" s="17" t="s">
        <v>286</v>
      </c>
      <c r="BM208" s="142" t="s">
        <v>5260</v>
      </c>
    </row>
    <row r="209" spans="2:65" s="1" customFormat="1" ht="24.1" customHeight="1">
      <c r="B209" s="32"/>
      <c r="C209" s="131" t="s">
        <v>1082</v>
      </c>
      <c r="D209" s="131" t="s">
        <v>183</v>
      </c>
      <c r="E209" s="132" t="s">
        <v>5261</v>
      </c>
      <c r="F209" s="133" t="s">
        <v>5262</v>
      </c>
      <c r="G209" s="134" t="s">
        <v>199</v>
      </c>
      <c r="H209" s="135">
        <v>21</v>
      </c>
      <c r="I209" s="136"/>
      <c r="J209" s="137">
        <f>ROUND(I209*H209,2)</f>
        <v>0</v>
      </c>
      <c r="K209" s="133" t="s">
        <v>187</v>
      </c>
      <c r="L209" s="32"/>
      <c r="M209" s="138" t="s">
        <v>19</v>
      </c>
      <c r="N209" s="139" t="s">
        <v>43</v>
      </c>
      <c r="P209" s="140">
        <f>O209*H209</f>
        <v>0</v>
      </c>
      <c r="Q209" s="140">
        <v>0</v>
      </c>
      <c r="R209" s="140">
        <f>Q209*H209</f>
        <v>0</v>
      </c>
      <c r="S209" s="140">
        <v>0</v>
      </c>
      <c r="T209" s="141">
        <f>S209*H209</f>
        <v>0</v>
      </c>
      <c r="AR209" s="142" t="s">
        <v>286</v>
      </c>
      <c r="AT209" s="142" t="s">
        <v>183</v>
      </c>
      <c r="AU209" s="142" t="s">
        <v>82</v>
      </c>
      <c r="AY209" s="17" t="s">
        <v>181</v>
      </c>
      <c r="BE209" s="143">
        <f>IF(N209="základní",J209,0)</f>
        <v>0</v>
      </c>
      <c r="BF209" s="143">
        <f>IF(N209="snížená",J209,0)</f>
        <v>0</v>
      </c>
      <c r="BG209" s="143">
        <f>IF(N209="zákl. přenesená",J209,0)</f>
        <v>0</v>
      </c>
      <c r="BH209" s="143">
        <f>IF(N209="sníž. přenesená",J209,0)</f>
        <v>0</v>
      </c>
      <c r="BI209" s="143">
        <f>IF(N209="nulová",J209,0)</f>
        <v>0</v>
      </c>
      <c r="BJ209" s="17" t="s">
        <v>80</v>
      </c>
      <c r="BK209" s="143">
        <f>ROUND(I209*H209,2)</f>
        <v>0</v>
      </c>
      <c r="BL209" s="17" t="s">
        <v>286</v>
      </c>
      <c r="BM209" s="142" t="s">
        <v>5263</v>
      </c>
    </row>
    <row r="210" spans="2:47" s="1" customFormat="1" ht="12">
      <c r="B210" s="32"/>
      <c r="D210" s="144" t="s">
        <v>190</v>
      </c>
      <c r="F210" s="145" t="s">
        <v>5264</v>
      </c>
      <c r="I210" s="146"/>
      <c r="L210" s="32"/>
      <c r="M210" s="147"/>
      <c r="T210" s="53"/>
      <c r="AT210" s="17" t="s">
        <v>190</v>
      </c>
      <c r="AU210" s="17" t="s">
        <v>82</v>
      </c>
    </row>
    <row r="211" spans="2:65" s="1" customFormat="1" ht="16.5" customHeight="1">
      <c r="B211" s="32"/>
      <c r="C211" s="180" t="s">
        <v>1093</v>
      </c>
      <c r="D211" s="180" t="s">
        <v>561</v>
      </c>
      <c r="E211" s="181" t="s">
        <v>5265</v>
      </c>
      <c r="F211" s="182" t="s">
        <v>5266</v>
      </c>
      <c r="G211" s="183" t="s">
        <v>199</v>
      </c>
      <c r="H211" s="184">
        <v>21</v>
      </c>
      <c r="I211" s="185"/>
      <c r="J211" s="186">
        <f>ROUND(I211*H211,2)</f>
        <v>0</v>
      </c>
      <c r="K211" s="182" t="s">
        <v>19</v>
      </c>
      <c r="L211" s="187"/>
      <c r="M211" s="188" t="s">
        <v>19</v>
      </c>
      <c r="N211" s="189" t="s">
        <v>43</v>
      </c>
      <c r="P211" s="140">
        <f>O211*H211</f>
        <v>0</v>
      </c>
      <c r="Q211" s="140">
        <v>0</v>
      </c>
      <c r="R211" s="140">
        <f>Q211*H211</f>
        <v>0</v>
      </c>
      <c r="S211" s="140">
        <v>0</v>
      </c>
      <c r="T211" s="141">
        <f>S211*H211</f>
        <v>0</v>
      </c>
      <c r="AR211" s="142" t="s">
        <v>394</v>
      </c>
      <c r="AT211" s="142" t="s">
        <v>561</v>
      </c>
      <c r="AU211" s="142" t="s">
        <v>82</v>
      </c>
      <c r="AY211" s="17" t="s">
        <v>181</v>
      </c>
      <c r="BE211" s="143">
        <f>IF(N211="základní",J211,0)</f>
        <v>0</v>
      </c>
      <c r="BF211" s="143">
        <f>IF(N211="snížená",J211,0)</f>
        <v>0</v>
      </c>
      <c r="BG211" s="143">
        <f>IF(N211="zákl. přenesená",J211,0)</f>
        <v>0</v>
      </c>
      <c r="BH211" s="143">
        <f>IF(N211="sníž. přenesená",J211,0)</f>
        <v>0</v>
      </c>
      <c r="BI211" s="143">
        <f>IF(N211="nulová",J211,0)</f>
        <v>0</v>
      </c>
      <c r="BJ211" s="17" t="s">
        <v>80</v>
      </c>
      <c r="BK211" s="143">
        <f>ROUND(I211*H211,2)</f>
        <v>0</v>
      </c>
      <c r="BL211" s="17" t="s">
        <v>286</v>
      </c>
      <c r="BM211" s="142" t="s">
        <v>5267</v>
      </c>
    </row>
    <row r="212" spans="2:65" s="1" customFormat="1" ht="16.5" customHeight="1">
      <c r="B212" s="32"/>
      <c r="C212" s="131" t="s">
        <v>1098</v>
      </c>
      <c r="D212" s="131" t="s">
        <v>183</v>
      </c>
      <c r="E212" s="132" t="s">
        <v>5268</v>
      </c>
      <c r="F212" s="133" t="s">
        <v>5269</v>
      </c>
      <c r="G212" s="134" t="s">
        <v>199</v>
      </c>
      <c r="H212" s="135">
        <v>21</v>
      </c>
      <c r="I212" s="136"/>
      <c r="J212" s="137">
        <f>ROUND(I212*H212,2)</f>
        <v>0</v>
      </c>
      <c r="K212" s="133" t="s">
        <v>19</v>
      </c>
      <c r="L212" s="32"/>
      <c r="M212" s="138" t="s">
        <v>19</v>
      </c>
      <c r="N212" s="139" t="s">
        <v>43</v>
      </c>
      <c r="P212" s="140">
        <f>O212*H212</f>
        <v>0</v>
      </c>
      <c r="Q212" s="140">
        <v>0</v>
      </c>
      <c r="R212" s="140">
        <f>Q212*H212</f>
        <v>0</v>
      </c>
      <c r="S212" s="140">
        <v>0</v>
      </c>
      <c r="T212" s="141">
        <f>S212*H212</f>
        <v>0</v>
      </c>
      <c r="AR212" s="142" t="s">
        <v>286</v>
      </c>
      <c r="AT212" s="142" t="s">
        <v>183</v>
      </c>
      <c r="AU212" s="142" t="s">
        <v>82</v>
      </c>
      <c r="AY212" s="17" t="s">
        <v>181</v>
      </c>
      <c r="BE212" s="143">
        <f>IF(N212="základní",J212,0)</f>
        <v>0</v>
      </c>
      <c r="BF212" s="143">
        <f>IF(N212="snížená",J212,0)</f>
        <v>0</v>
      </c>
      <c r="BG212" s="143">
        <f>IF(N212="zákl. přenesená",J212,0)</f>
        <v>0</v>
      </c>
      <c r="BH212" s="143">
        <f>IF(N212="sníž. přenesená",J212,0)</f>
        <v>0</v>
      </c>
      <c r="BI212" s="143">
        <f>IF(N212="nulová",J212,0)</f>
        <v>0</v>
      </c>
      <c r="BJ212" s="17" t="s">
        <v>80</v>
      </c>
      <c r="BK212" s="143">
        <f>ROUND(I212*H212,2)</f>
        <v>0</v>
      </c>
      <c r="BL212" s="17" t="s">
        <v>286</v>
      </c>
      <c r="BM212" s="142" t="s">
        <v>5270</v>
      </c>
    </row>
    <row r="213" spans="2:65" s="1" customFormat="1" ht="16.5" customHeight="1">
      <c r="B213" s="32"/>
      <c r="C213" s="180" t="s">
        <v>1107</v>
      </c>
      <c r="D213" s="180" t="s">
        <v>561</v>
      </c>
      <c r="E213" s="181" t="s">
        <v>5271</v>
      </c>
      <c r="F213" s="182" t="s">
        <v>5272</v>
      </c>
      <c r="G213" s="183" t="s">
        <v>199</v>
      </c>
      <c r="H213" s="184">
        <v>102</v>
      </c>
      <c r="I213" s="185"/>
      <c r="J213" s="186">
        <f>ROUND(I213*H213,2)</f>
        <v>0</v>
      </c>
      <c r="K213" s="182" t="s">
        <v>187</v>
      </c>
      <c r="L213" s="187"/>
      <c r="M213" s="188" t="s">
        <v>19</v>
      </c>
      <c r="N213" s="189" t="s">
        <v>43</v>
      </c>
      <c r="P213" s="140">
        <f>O213*H213</f>
        <v>0</v>
      </c>
      <c r="Q213" s="140">
        <v>5E-05</v>
      </c>
      <c r="R213" s="140">
        <f>Q213*H213</f>
        <v>0.0051</v>
      </c>
      <c r="S213" s="140">
        <v>0</v>
      </c>
      <c r="T213" s="141">
        <f>S213*H213</f>
        <v>0</v>
      </c>
      <c r="AR213" s="142" t="s">
        <v>394</v>
      </c>
      <c r="AT213" s="142" t="s">
        <v>561</v>
      </c>
      <c r="AU213" s="142" t="s">
        <v>82</v>
      </c>
      <c r="AY213" s="17" t="s">
        <v>181</v>
      </c>
      <c r="BE213" s="143">
        <f>IF(N213="základní",J213,0)</f>
        <v>0</v>
      </c>
      <c r="BF213" s="143">
        <f>IF(N213="snížená",J213,0)</f>
        <v>0</v>
      </c>
      <c r="BG213" s="143">
        <f>IF(N213="zákl. přenesená",J213,0)</f>
        <v>0</v>
      </c>
      <c r="BH213" s="143">
        <f>IF(N213="sníž. přenesená",J213,0)</f>
        <v>0</v>
      </c>
      <c r="BI213" s="143">
        <f>IF(N213="nulová",J213,0)</f>
        <v>0</v>
      </c>
      <c r="BJ213" s="17" t="s">
        <v>80</v>
      </c>
      <c r="BK213" s="143">
        <f>ROUND(I213*H213,2)</f>
        <v>0</v>
      </c>
      <c r="BL213" s="17" t="s">
        <v>286</v>
      </c>
      <c r="BM213" s="142" t="s">
        <v>5273</v>
      </c>
    </row>
    <row r="214" spans="2:65" s="1" customFormat="1" ht="24.1" customHeight="1">
      <c r="B214" s="32"/>
      <c r="C214" s="131" t="s">
        <v>1112</v>
      </c>
      <c r="D214" s="131" t="s">
        <v>183</v>
      </c>
      <c r="E214" s="132" t="s">
        <v>5274</v>
      </c>
      <c r="F214" s="133" t="s">
        <v>5275</v>
      </c>
      <c r="G214" s="134" t="s">
        <v>199</v>
      </c>
      <c r="H214" s="135">
        <v>102</v>
      </c>
      <c r="I214" s="136"/>
      <c r="J214" s="137">
        <f>ROUND(I214*H214,2)</f>
        <v>0</v>
      </c>
      <c r="K214" s="133" t="s">
        <v>187</v>
      </c>
      <c r="L214" s="32"/>
      <c r="M214" s="138" t="s">
        <v>19</v>
      </c>
      <c r="N214" s="139" t="s">
        <v>43</v>
      </c>
      <c r="P214" s="140">
        <f>O214*H214</f>
        <v>0</v>
      </c>
      <c r="Q214" s="140">
        <v>0</v>
      </c>
      <c r="R214" s="140">
        <f>Q214*H214</f>
        <v>0</v>
      </c>
      <c r="S214" s="140">
        <v>0</v>
      </c>
      <c r="T214" s="141">
        <f>S214*H214</f>
        <v>0</v>
      </c>
      <c r="AR214" s="142" t="s">
        <v>286</v>
      </c>
      <c r="AT214" s="142" t="s">
        <v>183</v>
      </c>
      <c r="AU214" s="142" t="s">
        <v>82</v>
      </c>
      <c r="AY214" s="17" t="s">
        <v>181</v>
      </c>
      <c r="BE214" s="143">
        <f>IF(N214="základní",J214,0)</f>
        <v>0</v>
      </c>
      <c r="BF214" s="143">
        <f>IF(N214="snížená",J214,0)</f>
        <v>0</v>
      </c>
      <c r="BG214" s="143">
        <f>IF(N214="zákl. přenesená",J214,0)</f>
        <v>0</v>
      </c>
      <c r="BH214" s="143">
        <f>IF(N214="sníž. přenesená",J214,0)</f>
        <v>0</v>
      </c>
      <c r="BI214" s="143">
        <f>IF(N214="nulová",J214,0)</f>
        <v>0</v>
      </c>
      <c r="BJ214" s="17" t="s">
        <v>80</v>
      </c>
      <c r="BK214" s="143">
        <f>ROUND(I214*H214,2)</f>
        <v>0</v>
      </c>
      <c r="BL214" s="17" t="s">
        <v>286</v>
      </c>
      <c r="BM214" s="142" t="s">
        <v>5276</v>
      </c>
    </row>
    <row r="215" spans="2:47" s="1" customFormat="1" ht="12">
      <c r="B215" s="32"/>
      <c r="D215" s="144" t="s">
        <v>190</v>
      </c>
      <c r="F215" s="145" t="s">
        <v>5277</v>
      </c>
      <c r="I215" s="146"/>
      <c r="L215" s="32"/>
      <c r="M215" s="147"/>
      <c r="T215" s="53"/>
      <c r="AT215" s="17" t="s">
        <v>190</v>
      </c>
      <c r="AU215" s="17" t="s">
        <v>82</v>
      </c>
    </row>
    <row r="216" spans="2:65" s="1" customFormat="1" ht="16.5" customHeight="1">
      <c r="B216" s="32"/>
      <c r="C216" s="180" t="s">
        <v>1117</v>
      </c>
      <c r="D216" s="180" t="s">
        <v>561</v>
      </c>
      <c r="E216" s="181" t="s">
        <v>5278</v>
      </c>
      <c r="F216" s="182" t="s">
        <v>5279</v>
      </c>
      <c r="G216" s="183" t="s">
        <v>199</v>
      </c>
      <c r="H216" s="184">
        <v>9</v>
      </c>
      <c r="I216" s="185"/>
      <c r="J216" s="186">
        <f>ROUND(I216*H216,2)</f>
        <v>0</v>
      </c>
      <c r="K216" s="182" t="s">
        <v>187</v>
      </c>
      <c r="L216" s="187"/>
      <c r="M216" s="188" t="s">
        <v>19</v>
      </c>
      <c r="N216" s="189" t="s">
        <v>43</v>
      </c>
      <c r="P216" s="140">
        <f>O216*H216</f>
        <v>0</v>
      </c>
      <c r="Q216" s="140">
        <v>0.0004</v>
      </c>
      <c r="R216" s="140">
        <f>Q216*H216</f>
        <v>0.0036000000000000003</v>
      </c>
      <c r="S216" s="140">
        <v>0</v>
      </c>
      <c r="T216" s="141">
        <f>S216*H216</f>
        <v>0</v>
      </c>
      <c r="AR216" s="142" t="s">
        <v>394</v>
      </c>
      <c r="AT216" s="142" t="s">
        <v>561</v>
      </c>
      <c r="AU216" s="142" t="s">
        <v>82</v>
      </c>
      <c r="AY216" s="17" t="s">
        <v>181</v>
      </c>
      <c r="BE216" s="143">
        <f>IF(N216="základní",J216,0)</f>
        <v>0</v>
      </c>
      <c r="BF216" s="143">
        <f>IF(N216="snížená",J216,0)</f>
        <v>0</v>
      </c>
      <c r="BG216" s="143">
        <f>IF(N216="zákl. přenesená",J216,0)</f>
        <v>0</v>
      </c>
      <c r="BH216" s="143">
        <f>IF(N216="sníž. přenesená",J216,0)</f>
        <v>0</v>
      </c>
      <c r="BI216" s="143">
        <f>IF(N216="nulová",J216,0)</f>
        <v>0</v>
      </c>
      <c r="BJ216" s="17" t="s">
        <v>80</v>
      </c>
      <c r="BK216" s="143">
        <f>ROUND(I216*H216,2)</f>
        <v>0</v>
      </c>
      <c r="BL216" s="17" t="s">
        <v>286</v>
      </c>
      <c r="BM216" s="142" t="s">
        <v>5280</v>
      </c>
    </row>
    <row r="217" spans="2:65" s="1" customFormat="1" ht="16.5" customHeight="1">
      <c r="B217" s="32"/>
      <c r="C217" s="131" t="s">
        <v>1130</v>
      </c>
      <c r="D217" s="131" t="s">
        <v>183</v>
      </c>
      <c r="E217" s="132" t="s">
        <v>5281</v>
      </c>
      <c r="F217" s="133" t="s">
        <v>5282</v>
      </c>
      <c r="G217" s="134" t="s">
        <v>199</v>
      </c>
      <c r="H217" s="135">
        <v>9</v>
      </c>
      <c r="I217" s="136"/>
      <c r="J217" s="137">
        <f>ROUND(I217*H217,2)</f>
        <v>0</v>
      </c>
      <c r="K217" s="133" t="s">
        <v>19</v>
      </c>
      <c r="L217" s="32"/>
      <c r="M217" s="138" t="s">
        <v>19</v>
      </c>
      <c r="N217" s="139" t="s">
        <v>43</v>
      </c>
      <c r="P217" s="140">
        <f>O217*H217</f>
        <v>0</v>
      </c>
      <c r="Q217" s="140">
        <v>0</v>
      </c>
      <c r="R217" s="140">
        <f>Q217*H217</f>
        <v>0</v>
      </c>
      <c r="S217" s="140">
        <v>0</v>
      </c>
      <c r="T217" s="141">
        <f>S217*H217</f>
        <v>0</v>
      </c>
      <c r="AR217" s="142" t="s">
        <v>286</v>
      </c>
      <c r="AT217" s="142" t="s">
        <v>183</v>
      </c>
      <c r="AU217" s="142" t="s">
        <v>82</v>
      </c>
      <c r="AY217" s="17" t="s">
        <v>181</v>
      </c>
      <c r="BE217" s="143">
        <f>IF(N217="základní",J217,0)</f>
        <v>0</v>
      </c>
      <c r="BF217" s="143">
        <f>IF(N217="snížená",J217,0)</f>
        <v>0</v>
      </c>
      <c r="BG217" s="143">
        <f>IF(N217="zákl. přenesená",J217,0)</f>
        <v>0</v>
      </c>
      <c r="BH217" s="143">
        <f>IF(N217="sníž. přenesená",J217,0)</f>
        <v>0</v>
      </c>
      <c r="BI217" s="143">
        <f>IF(N217="nulová",J217,0)</f>
        <v>0</v>
      </c>
      <c r="BJ217" s="17" t="s">
        <v>80</v>
      </c>
      <c r="BK217" s="143">
        <f>ROUND(I217*H217,2)</f>
        <v>0</v>
      </c>
      <c r="BL217" s="17" t="s">
        <v>286</v>
      </c>
      <c r="BM217" s="142" t="s">
        <v>5283</v>
      </c>
    </row>
    <row r="218" spans="2:63" s="11" customFormat="1" ht="20.85" customHeight="1">
      <c r="B218" s="119"/>
      <c r="D218" s="120" t="s">
        <v>71</v>
      </c>
      <c r="E218" s="129" t="s">
        <v>5284</v>
      </c>
      <c r="F218" s="129" t="s">
        <v>5285</v>
      </c>
      <c r="I218" s="122"/>
      <c r="J218" s="130">
        <f>BK218</f>
        <v>0</v>
      </c>
      <c r="L218" s="119"/>
      <c r="M218" s="124"/>
      <c r="P218" s="125">
        <f>SUM(P219:P241)</f>
        <v>0</v>
      </c>
      <c r="R218" s="125">
        <f>SUM(R219:R241)</f>
        <v>0.26959</v>
      </c>
      <c r="T218" s="126">
        <f>SUM(T219:T241)</f>
        <v>0</v>
      </c>
      <c r="AR218" s="120" t="s">
        <v>82</v>
      </c>
      <c r="AT218" s="127" t="s">
        <v>71</v>
      </c>
      <c r="AU218" s="127" t="s">
        <v>82</v>
      </c>
      <c r="AY218" s="120" t="s">
        <v>181</v>
      </c>
      <c r="BK218" s="128">
        <f>SUM(BK219:BK241)</f>
        <v>0</v>
      </c>
    </row>
    <row r="219" spans="2:65" s="1" customFormat="1" ht="16.5" customHeight="1">
      <c r="B219" s="32"/>
      <c r="C219" s="180" t="s">
        <v>1141</v>
      </c>
      <c r="D219" s="180" t="s">
        <v>561</v>
      </c>
      <c r="E219" s="181" t="s">
        <v>5286</v>
      </c>
      <c r="F219" s="182" t="s">
        <v>5287</v>
      </c>
      <c r="G219" s="183" t="s">
        <v>305</v>
      </c>
      <c r="H219" s="184">
        <v>130</v>
      </c>
      <c r="I219" s="185"/>
      <c r="J219" s="186">
        <f>ROUND(I219*H219,2)</f>
        <v>0</v>
      </c>
      <c r="K219" s="182" t="s">
        <v>187</v>
      </c>
      <c r="L219" s="187"/>
      <c r="M219" s="188" t="s">
        <v>19</v>
      </c>
      <c r="N219" s="189" t="s">
        <v>43</v>
      </c>
      <c r="P219" s="140">
        <f>O219*H219</f>
        <v>0</v>
      </c>
      <c r="Q219" s="140">
        <v>0.0015</v>
      </c>
      <c r="R219" s="140">
        <f>Q219*H219</f>
        <v>0.195</v>
      </c>
      <c r="S219" s="140">
        <v>0</v>
      </c>
      <c r="T219" s="141">
        <f>S219*H219</f>
        <v>0</v>
      </c>
      <c r="AR219" s="142" t="s">
        <v>394</v>
      </c>
      <c r="AT219" s="142" t="s">
        <v>561</v>
      </c>
      <c r="AU219" s="142" t="s">
        <v>94</v>
      </c>
      <c r="AY219" s="17" t="s">
        <v>181</v>
      </c>
      <c r="BE219" s="143">
        <f>IF(N219="základní",J219,0)</f>
        <v>0</v>
      </c>
      <c r="BF219" s="143">
        <f>IF(N219="snížená",J219,0)</f>
        <v>0</v>
      </c>
      <c r="BG219" s="143">
        <f>IF(N219="zákl. přenesená",J219,0)</f>
        <v>0</v>
      </c>
      <c r="BH219" s="143">
        <f>IF(N219="sníž. přenesená",J219,0)</f>
        <v>0</v>
      </c>
      <c r="BI219" s="143">
        <f>IF(N219="nulová",J219,0)</f>
        <v>0</v>
      </c>
      <c r="BJ219" s="17" t="s">
        <v>80</v>
      </c>
      <c r="BK219" s="143">
        <f>ROUND(I219*H219,2)</f>
        <v>0</v>
      </c>
      <c r="BL219" s="17" t="s">
        <v>286</v>
      </c>
      <c r="BM219" s="142" t="s">
        <v>5288</v>
      </c>
    </row>
    <row r="220" spans="2:65" s="1" customFormat="1" ht="16.5" customHeight="1">
      <c r="B220" s="32"/>
      <c r="C220" s="180" t="s">
        <v>1153</v>
      </c>
      <c r="D220" s="180" t="s">
        <v>561</v>
      </c>
      <c r="E220" s="181" t="s">
        <v>5289</v>
      </c>
      <c r="F220" s="182" t="s">
        <v>5290</v>
      </c>
      <c r="G220" s="183" t="s">
        <v>305</v>
      </c>
      <c r="H220" s="184">
        <v>4</v>
      </c>
      <c r="I220" s="185"/>
      <c r="J220" s="186">
        <f>ROUND(I220*H220,2)</f>
        <v>0</v>
      </c>
      <c r="K220" s="182" t="s">
        <v>187</v>
      </c>
      <c r="L220" s="187"/>
      <c r="M220" s="188" t="s">
        <v>19</v>
      </c>
      <c r="N220" s="189" t="s">
        <v>43</v>
      </c>
      <c r="P220" s="140">
        <f>O220*H220</f>
        <v>0</v>
      </c>
      <c r="Q220" s="140">
        <v>0.0019</v>
      </c>
      <c r="R220" s="140">
        <f>Q220*H220</f>
        <v>0.0076</v>
      </c>
      <c r="S220" s="140">
        <v>0</v>
      </c>
      <c r="T220" s="141">
        <f>S220*H220</f>
        <v>0</v>
      </c>
      <c r="AR220" s="142" t="s">
        <v>394</v>
      </c>
      <c r="AT220" s="142" t="s">
        <v>561</v>
      </c>
      <c r="AU220" s="142" t="s">
        <v>94</v>
      </c>
      <c r="AY220" s="17" t="s">
        <v>181</v>
      </c>
      <c r="BE220" s="143">
        <f>IF(N220="základní",J220,0)</f>
        <v>0</v>
      </c>
      <c r="BF220" s="143">
        <f>IF(N220="snížená",J220,0)</f>
        <v>0</v>
      </c>
      <c r="BG220" s="143">
        <f>IF(N220="zákl. přenesená",J220,0)</f>
        <v>0</v>
      </c>
      <c r="BH220" s="143">
        <f>IF(N220="sníž. přenesená",J220,0)</f>
        <v>0</v>
      </c>
      <c r="BI220" s="143">
        <f>IF(N220="nulová",J220,0)</f>
        <v>0</v>
      </c>
      <c r="BJ220" s="17" t="s">
        <v>80</v>
      </c>
      <c r="BK220" s="143">
        <f>ROUND(I220*H220,2)</f>
        <v>0</v>
      </c>
      <c r="BL220" s="17" t="s">
        <v>286</v>
      </c>
      <c r="BM220" s="142" t="s">
        <v>5291</v>
      </c>
    </row>
    <row r="221" spans="2:65" s="1" customFormat="1" ht="16.5" customHeight="1">
      <c r="B221" s="32"/>
      <c r="C221" s="131" t="s">
        <v>1160</v>
      </c>
      <c r="D221" s="131" t="s">
        <v>183</v>
      </c>
      <c r="E221" s="132" t="s">
        <v>5292</v>
      </c>
      <c r="F221" s="133" t="s">
        <v>5293</v>
      </c>
      <c r="G221" s="134" t="s">
        <v>305</v>
      </c>
      <c r="H221" s="135">
        <v>134</v>
      </c>
      <c r="I221" s="136"/>
      <c r="J221" s="137">
        <f>ROUND(I221*H221,2)</f>
        <v>0</v>
      </c>
      <c r="K221" s="133" t="s">
        <v>187</v>
      </c>
      <c r="L221" s="32"/>
      <c r="M221" s="138" t="s">
        <v>19</v>
      </c>
      <c r="N221" s="139" t="s">
        <v>43</v>
      </c>
      <c r="P221" s="140">
        <f>O221*H221</f>
        <v>0</v>
      </c>
      <c r="Q221" s="140">
        <v>0</v>
      </c>
      <c r="R221" s="140">
        <f>Q221*H221</f>
        <v>0</v>
      </c>
      <c r="S221" s="140">
        <v>0</v>
      </c>
      <c r="T221" s="141">
        <f>S221*H221</f>
        <v>0</v>
      </c>
      <c r="AR221" s="142" t="s">
        <v>286</v>
      </c>
      <c r="AT221" s="142" t="s">
        <v>183</v>
      </c>
      <c r="AU221" s="142" t="s">
        <v>94</v>
      </c>
      <c r="AY221" s="17" t="s">
        <v>181</v>
      </c>
      <c r="BE221" s="143">
        <f>IF(N221="základní",J221,0)</f>
        <v>0</v>
      </c>
      <c r="BF221" s="143">
        <f>IF(N221="snížená",J221,0)</f>
        <v>0</v>
      </c>
      <c r="BG221" s="143">
        <f>IF(N221="zákl. přenesená",J221,0)</f>
        <v>0</v>
      </c>
      <c r="BH221" s="143">
        <f>IF(N221="sníž. přenesená",J221,0)</f>
        <v>0</v>
      </c>
      <c r="BI221" s="143">
        <f>IF(N221="nulová",J221,0)</f>
        <v>0</v>
      </c>
      <c r="BJ221" s="17" t="s">
        <v>80</v>
      </c>
      <c r="BK221" s="143">
        <f>ROUND(I221*H221,2)</f>
        <v>0</v>
      </c>
      <c r="BL221" s="17" t="s">
        <v>286</v>
      </c>
      <c r="BM221" s="142" t="s">
        <v>5294</v>
      </c>
    </row>
    <row r="222" spans="2:47" s="1" customFormat="1" ht="12">
      <c r="B222" s="32"/>
      <c r="D222" s="144" t="s">
        <v>190</v>
      </c>
      <c r="F222" s="145" t="s">
        <v>5295</v>
      </c>
      <c r="I222" s="146"/>
      <c r="L222" s="32"/>
      <c r="M222" s="147"/>
      <c r="T222" s="53"/>
      <c r="AT222" s="17" t="s">
        <v>190</v>
      </c>
      <c r="AU222" s="17" t="s">
        <v>94</v>
      </c>
    </row>
    <row r="223" spans="2:65" s="1" customFormat="1" ht="24.1" customHeight="1">
      <c r="B223" s="32"/>
      <c r="C223" s="180" t="s">
        <v>1170</v>
      </c>
      <c r="D223" s="180" t="s">
        <v>561</v>
      </c>
      <c r="E223" s="181" t="s">
        <v>5296</v>
      </c>
      <c r="F223" s="182" t="s">
        <v>5297</v>
      </c>
      <c r="G223" s="183" t="s">
        <v>199</v>
      </c>
      <c r="H223" s="184">
        <v>178</v>
      </c>
      <c r="I223" s="185"/>
      <c r="J223" s="186">
        <f aca="true" t="shared" si="40" ref="J223:J232">ROUND(I223*H223,2)</f>
        <v>0</v>
      </c>
      <c r="K223" s="182" t="s">
        <v>19</v>
      </c>
      <c r="L223" s="187"/>
      <c r="M223" s="188" t="s">
        <v>19</v>
      </c>
      <c r="N223" s="189" t="s">
        <v>43</v>
      </c>
      <c r="P223" s="140">
        <f aca="true" t="shared" si="41" ref="P223:P232">O223*H223</f>
        <v>0</v>
      </c>
      <c r="Q223" s="140">
        <v>0</v>
      </c>
      <c r="R223" s="140">
        <f aca="true" t="shared" si="42" ref="R223:R232">Q223*H223</f>
        <v>0</v>
      </c>
      <c r="S223" s="140">
        <v>0</v>
      </c>
      <c r="T223" s="141">
        <f aca="true" t="shared" si="43" ref="T223:T232">S223*H223</f>
        <v>0</v>
      </c>
      <c r="AR223" s="142" t="s">
        <v>394</v>
      </c>
      <c r="AT223" s="142" t="s">
        <v>561</v>
      </c>
      <c r="AU223" s="142" t="s">
        <v>94</v>
      </c>
      <c r="AY223" s="17" t="s">
        <v>181</v>
      </c>
      <c r="BE223" s="143">
        <f aca="true" t="shared" si="44" ref="BE223:BE232">IF(N223="základní",J223,0)</f>
        <v>0</v>
      </c>
      <c r="BF223" s="143">
        <f aca="true" t="shared" si="45" ref="BF223:BF232">IF(N223="snížená",J223,0)</f>
        <v>0</v>
      </c>
      <c r="BG223" s="143">
        <f aca="true" t="shared" si="46" ref="BG223:BG232">IF(N223="zákl. přenesená",J223,0)</f>
        <v>0</v>
      </c>
      <c r="BH223" s="143">
        <f aca="true" t="shared" si="47" ref="BH223:BH232">IF(N223="sníž. přenesená",J223,0)</f>
        <v>0</v>
      </c>
      <c r="BI223" s="143">
        <f aca="true" t="shared" si="48" ref="BI223:BI232">IF(N223="nulová",J223,0)</f>
        <v>0</v>
      </c>
      <c r="BJ223" s="17" t="s">
        <v>80</v>
      </c>
      <c r="BK223" s="143">
        <f aca="true" t="shared" si="49" ref="BK223:BK232">ROUND(I223*H223,2)</f>
        <v>0</v>
      </c>
      <c r="BL223" s="17" t="s">
        <v>286</v>
      </c>
      <c r="BM223" s="142" t="s">
        <v>5298</v>
      </c>
    </row>
    <row r="224" spans="2:65" s="1" customFormat="1" ht="24.1" customHeight="1">
      <c r="B224" s="32"/>
      <c r="C224" s="180" t="s">
        <v>1179</v>
      </c>
      <c r="D224" s="180" t="s">
        <v>561</v>
      </c>
      <c r="E224" s="181" t="s">
        <v>5299</v>
      </c>
      <c r="F224" s="182" t="s">
        <v>5300</v>
      </c>
      <c r="G224" s="183" t="s">
        <v>199</v>
      </c>
      <c r="H224" s="184">
        <v>12</v>
      </c>
      <c r="I224" s="185"/>
      <c r="J224" s="186">
        <f t="shared" si="40"/>
        <v>0</v>
      </c>
      <c r="K224" s="182" t="s">
        <v>19</v>
      </c>
      <c r="L224" s="187"/>
      <c r="M224" s="188" t="s">
        <v>19</v>
      </c>
      <c r="N224" s="189" t="s">
        <v>43</v>
      </c>
      <c r="P224" s="140">
        <f t="shared" si="41"/>
        <v>0</v>
      </c>
      <c r="Q224" s="140">
        <v>0</v>
      </c>
      <c r="R224" s="140">
        <f t="shared" si="42"/>
        <v>0</v>
      </c>
      <c r="S224" s="140">
        <v>0</v>
      </c>
      <c r="T224" s="141">
        <f t="shared" si="43"/>
        <v>0</v>
      </c>
      <c r="AR224" s="142" t="s">
        <v>394</v>
      </c>
      <c r="AT224" s="142" t="s">
        <v>561</v>
      </c>
      <c r="AU224" s="142" t="s">
        <v>94</v>
      </c>
      <c r="AY224" s="17" t="s">
        <v>181</v>
      </c>
      <c r="BE224" s="143">
        <f t="shared" si="44"/>
        <v>0</v>
      </c>
      <c r="BF224" s="143">
        <f t="shared" si="45"/>
        <v>0</v>
      </c>
      <c r="BG224" s="143">
        <f t="shared" si="46"/>
        <v>0</v>
      </c>
      <c r="BH224" s="143">
        <f t="shared" si="47"/>
        <v>0</v>
      </c>
      <c r="BI224" s="143">
        <f t="shared" si="48"/>
        <v>0</v>
      </c>
      <c r="BJ224" s="17" t="s">
        <v>80</v>
      </c>
      <c r="BK224" s="143">
        <f t="shared" si="49"/>
        <v>0</v>
      </c>
      <c r="BL224" s="17" t="s">
        <v>286</v>
      </c>
      <c r="BM224" s="142" t="s">
        <v>5301</v>
      </c>
    </row>
    <row r="225" spans="2:65" s="1" customFormat="1" ht="24.1" customHeight="1">
      <c r="B225" s="32"/>
      <c r="C225" s="180" t="s">
        <v>1186</v>
      </c>
      <c r="D225" s="180" t="s">
        <v>561</v>
      </c>
      <c r="E225" s="181" t="s">
        <v>5302</v>
      </c>
      <c r="F225" s="182" t="s">
        <v>5303</v>
      </c>
      <c r="G225" s="183" t="s">
        <v>199</v>
      </c>
      <c r="H225" s="184">
        <v>4</v>
      </c>
      <c r="I225" s="185"/>
      <c r="J225" s="186">
        <f t="shared" si="40"/>
        <v>0</v>
      </c>
      <c r="K225" s="182" t="s">
        <v>19</v>
      </c>
      <c r="L225" s="187"/>
      <c r="M225" s="188" t="s">
        <v>19</v>
      </c>
      <c r="N225" s="189" t="s">
        <v>43</v>
      </c>
      <c r="P225" s="140">
        <f t="shared" si="41"/>
        <v>0</v>
      </c>
      <c r="Q225" s="140">
        <v>0</v>
      </c>
      <c r="R225" s="140">
        <f t="shared" si="42"/>
        <v>0</v>
      </c>
      <c r="S225" s="140">
        <v>0</v>
      </c>
      <c r="T225" s="141">
        <f t="shared" si="43"/>
        <v>0</v>
      </c>
      <c r="AR225" s="142" t="s">
        <v>394</v>
      </c>
      <c r="AT225" s="142" t="s">
        <v>561</v>
      </c>
      <c r="AU225" s="142" t="s">
        <v>94</v>
      </c>
      <c r="AY225" s="17" t="s">
        <v>181</v>
      </c>
      <c r="BE225" s="143">
        <f t="shared" si="44"/>
        <v>0</v>
      </c>
      <c r="BF225" s="143">
        <f t="shared" si="45"/>
        <v>0</v>
      </c>
      <c r="BG225" s="143">
        <f t="shared" si="46"/>
        <v>0</v>
      </c>
      <c r="BH225" s="143">
        <f t="shared" si="47"/>
        <v>0</v>
      </c>
      <c r="BI225" s="143">
        <f t="shared" si="48"/>
        <v>0</v>
      </c>
      <c r="BJ225" s="17" t="s">
        <v>80</v>
      </c>
      <c r="BK225" s="143">
        <f t="shared" si="49"/>
        <v>0</v>
      </c>
      <c r="BL225" s="17" t="s">
        <v>286</v>
      </c>
      <c r="BM225" s="142" t="s">
        <v>5304</v>
      </c>
    </row>
    <row r="226" spans="2:65" s="1" customFormat="1" ht="16.5" customHeight="1">
      <c r="B226" s="32"/>
      <c r="C226" s="131" t="s">
        <v>1191</v>
      </c>
      <c r="D226" s="131" t="s">
        <v>183</v>
      </c>
      <c r="E226" s="132" t="s">
        <v>5299</v>
      </c>
      <c r="F226" s="133" t="s">
        <v>5305</v>
      </c>
      <c r="G226" s="134" t="s">
        <v>199</v>
      </c>
      <c r="H226" s="135">
        <v>16</v>
      </c>
      <c r="I226" s="136"/>
      <c r="J226" s="137">
        <f t="shared" si="40"/>
        <v>0</v>
      </c>
      <c r="K226" s="133" t="s">
        <v>19</v>
      </c>
      <c r="L226" s="32"/>
      <c r="M226" s="138" t="s">
        <v>19</v>
      </c>
      <c r="N226" s="139" t="s">
        <v>43</v>
      </c>
      <c r="P226" s="140">
        <f t="shared" si="41"/>
        <v>0</v>
      </c>
      <c r="Q226" s="140">
        <v>0</v>
      </c>
      <c r="R226" s="140">
        <f t="shared" si="42"/>
        <v>0</v>
      </c>
      <c r="S226" s="140">
        <v>0</v>
      </c>
      <c r="T226" s="141">
        <f t="shared" si="43"/>
        <v>0</v>
      </c>
      <c r="AR226" s="142" t="s">
        <v>286</v>
      </c>
      <c r="AT226" s="142" t="s">
        <v>183</v>
      </c>
      <c r="AU226" s="142" t="s">
        <v>94</v>
      </c>
      <c r="AY226" s="17" t="s">
        <v>181</v>
      </c>
      <c r="BE226" s="143">
        <f t="shared" si="44"/>
        <v>0</v>
      </c>
      <c r="BF226" s="143">
        <f t="shared" si="45"/>
        <v>0</v>
      </c>
      <c r="BG226" s="143">
        <f t="shared" si="46"/>
        <v>0</v>
      </c>
      <c r="BH226" s="143">
        <f t="shared" si="47"/>
        <v>0</v>
      </c>
      <c r="BI226" s="143">
        <f t="shared" si="48"/>
        <v>0</v>
      </c>
      <c r="BJ226" s="17" t="s">
        <v>80</v>
      </c>
      <c r="BK226" s="143">
        <f t="shared" si="49"/>
        <v>0</v>
      </c>
      <c r="BL226" s="17" t="s">
        <v>286</v>
      </c>
      <c r="BM226" s="142" t="s">
        <v>5306</v>
      </c>
    </row>
    <row r="227" spans="2:65" s="1" customFormat="1" ht="16.5" customHeight="1">
      <c r="B227" s="32"/>
      <c r="C227" s="180" t="s">
        <v>1202</v>
      </c>
      <c r="D227" s="180" t="s">
        <v>561</v>
      </c>
      <c r="E227" s="181" t="s">
        <v>5307</v>
      </c>
      <c r="F227" s="182" t="s">
        <v>5308</v>
      </c>
      <c r="G227" s="183" t="s">
        <v>199</v>
      </c>
      <c r="H227" s="184">
        <v>116</v>
      </c>
      <c r="I227" s="185"/>
      <c r="J227" s="186">
        <f t="shared" si="40"/>
        <v>0</v>
      </c>
      <c r="K227" s="182" t="s">
        <v>19</v>
      </c>
      <c r="L227" s="187"/>
      <c r="M227" s="188" t="s">
        <v>19</v>
      </c>
      <c r="N227" s="189" t="s">
        <v>43</v>
      </c>
      <c r="P227" s="140">
        <f t="shared" si="41"/>
        <v>0</v>
      </c>
      <c r="Q227" s="140">
        <v>0</v>
      </c>
      <c r="R227" s="140">
        <f t="shared" si="42"/>
        <v>0</v>
      </c>
      <c r="S227" s="140">
        <v>0</v>
      </c>
      <c r="T227" s="141">
        <f t="shared" si="43"/>
        <v>0</v>
      </c>
      <c r="AR227" s="142" t="s">
        <v>394</v>
      </c>
      <c r="AT227" s="142" t="s">
        <v>561</v>
      </c>
      <c r="AU227" s="142" t="s">
        <v>94</v>
      </c>
      <c r="AY227" s="17" t="s">
        <v>181</v>
      </c>
      <c r="BE227" s="143">
        <f t="shared" si="44"/>
        <v>0</v>
      </c>
      <c r="BF227" s="143">
        <f t="shared" si="45"/>
        <v>0</v>
      </c>
      <c r="BG227" s="143">
        <f t="shared" si="46"/>
        <v>0</v>
      </c>
      <c r="BH227" s="143">
        <f t="shared" si="47"/>
        <v>0</v>
      </c>
      <c r="BI227" s="143">
        <f t="shared" si="48"/>
        <v>0</v>
      </c>
      <c r="BJ227" s="17" t="s">
        <v>80</v>
      </c>
      <c r="BK227" s="143">
        <f t="shared" si="49"/>
        <v>0</v>
      </c>
      <c r="BL227" s="17" t="s">
        <v>286</v>
      </c>
      <c r="BM227" s="142" t="s">
        <v>5309</v>
      </c>
    </row>
    <row r="228" spans="2:65" s="1" customFormat="1" ht="16.5" customHeight="1">
      <c r="B228" s="32"/>
      <c r="C228" s="180" t="s">
        <v>1208</v>
      </c>
      <c r="D228" s="180" t="s">
        <v>561</v>
      </c>
      <c r="E228" s="181" t="s">
        <v>5310</v>
      </c>
      <c r="F228" s="182" t="s">
        <v>5311</v>
      </c>
      <c r="G228" s="183" t="s">
        <v>305</v>
      </c>
      <c r="H228" s="184">
        <v>231</v>
      </c>
      <c r="I228" s="185"/>
      <c r="J228" s="186">
        <f t="shared" si="40"/>
        <v>0</v>
      </c>
      <c r="K228" s="182" t="s">
        <v>187</v>
      </c>
      <c r="L228" s="187"/>
      <c r="M228" s="188" t="s">
        <v>19</v>
      </c>
      <c r="N228" s="189" t="s">
        <v>43</v>
      </c>
      <c r="P228" s="140">
        <f t="shared" si="41"/>
        <v>0</v>
      </c>
      <c r="Q228" s="140">
        <v>0.00029</v>
      </c>
      <c r="R228" s="140">
        <f t="shared" si="42"/>
        <v>0.06699</v>
      </c>
      <c r="S228" s="140">
        <v>0</v>
      </c>
      <c r="T228" s="141">
        <f t="shared" si="43"/>
        <v>0</v>
      </c>
      <c r="AR228" s="142" t="s">
        <v>394</v>
      </c>
      <c r="AT228" s="142" t="s">
        <v>561</v>
      </c>
      <c r="AU228" s="142" t="s">
        <v>94</v>
      </c>
      <c r="AY228" s="17" t="s">
        <v>181</v>
      </c>
      <c r="BE228" s="143">
        <f t="shared" si="44"/>
        <v>0</v>
      </c>
      <c r="BF228" s="143">
        <f t="shared" si="45"/>
        <v>0</v>
      </c>
      <c r="BG228" s="143">
        <f t="shared" si="46"/>
        <v>0</v>
      </c>
      <c r="BH228" s="143">
        <f t="shared" si="47"/>
        <v>0</v>
      </c>
      <c r="BI228" s="143">
        <f t="shared" si="48"/>
        <v>0</v>
      </c>
      <c r="BJ228" s="17" t="s">
        <v>80</v>
      </c>
      <c r="BK228" s="143">
        <f t="shared" si="49"/>
        <v>0</v>
      </c>
      <c r="BL228" s="17" t="s">
        <v>286</v>
      </c>
      <c r="BM228" s="142" t="s">
        <v>5312</v>
      </c>
    </row>
    <row r="229" spans="2:65" s="1" customFormat="1" ht="16.5" customHeight="1">
      <c r="B229" s="32"/>
      <c r="C229" s="180" t="s">
        <v>1214</v>
      </c>
      <c r="D229" s="180" t="s">
        <v>561</v>
      </c>
      <c r="E229" s="181" t="s">
        <v>5313</v>
      </c>
      <c r="F229" s="182" t="s">
        <v>5314</v>
      </c>
      <c r="G229" s="183" t="s">
        <v>199</v>
      </c>
      <c r="H229" s="184">
        <v>231</v>
      </c>
      <c r="I229" s="185"/>
      <c r="J229" s="186">
        <f t="shared" si="40"/>
        <v>0</v>
      </c>
      <c r="K229" s="182" t="s">
        <v>19</v>
      </c>
      <c r="L229" s="187"/>
      <c r="M229" s="188" t="s">
        <v>19</v>
      </c>
      <c r="N229" s="189" t="s">
        <v>43</v>
      </c>
      <c r="P229" s="140">
        <f t="shared" si="41"/>
        <v>0</v>
      </c>
      <c r="Q229" s="140">
        <v>0</v>
      </c>
      <c r="R229" s="140">
        <f t="shared" si="42"/>
        <v>0</v>
      </c>
      <c r="S229" s="140">
        <v>0</v>
      </c>
      <c r="T229" s="141">
        <f t="shared" si="43"/>
        <v>0</v>
      </c>
      <c r="AR229" s="142" t="s">
        <v>394</v>
      </c>
      <c r="AT229" s="142" t="s">
        <v>561</v>
      </c>
      <c r="AU229" s="142" t="s">
        <v>94</v>
      </c>
      <c r="AY229" s="17" t="s">
        <v>181</v>
      </c>
      <c r="BE229" s="143">
        <f t="shared" si="44"/>
        <v>0</v>
      </c>
      <c r="BF229" s="143">
        <f t="shared" si="45"/>
        <v>0</v>
      </c>
      <c r="BG229" s="143">
        <f t="shared" si="46"/>
        <v>0</v>
      </c>
      <c r="BH229" s="143">
        <f t="shared" si="47"/>
        <v>0</v>
      </c>
      <c r="BI229" s="143">
        <f t="shared" si="48"/>
        <v>0</v>
      </c>
      <c r="BJ229" s="17" t="s">
        <v>80</v>
      </c>
      <c r="BK229" s="143">
        <f t="shared" si="49"/>
        <v>0</v>
      </c>
      <c r="BL229" s="17" t="s">
        <v>286</v>
      </c>
      <c r="BM229" s="142" t="s">
        <v>5315</v>
      </c>
    </row>
    <row r="230" spans="2:65" s="1" customFormat="1" ht="16.5" customHeight="1">
      <c r="B230" s="32"/>
      <c r="C230" s="180" t="s">
        <v>309</v>
      </c>
      <c r="D230" s="180" t="s">
        <v>561</v>
      </c>
      <c r="E230" s="181" t="s">
        <v>5316</v>
      </c>
      <c r="F230" s="182" t="s">
        <v>5317</v>
      </c>
      <c r="G230" s="183" t="s">
        <v>5318</v>
      </c>
      <c r="H230" s="184">
        <v>1</v>
      </c>
      <c r="I230" s="185"/>
      <c r="J230" s="186">
        <f t="shared" si="40"/>
        <v>0</v>
      </c>
      <c r="K230" s="182" t="s">
        <v>19</v>
      </c>
      <c r="L230" s="187"/>
      <c r="M230" s="188" t="s">
        <v>19</v>
      </c>
      <c r="N230" s="189" t="s">
        <v>43</v>
      </c>
      <c r="P230" s="140">
        <f t="shared" si="41"/>
        <v>0</v>
      </c>
      <c r="Q230" s="140">
        <v>0</v>
      </c>
      <c r="R230" s="140">
        <f t="shared" si="42"/>
        <v>0</v>
      </c>
      <c r="S230" s="140">
        <v>0</v>
      </c>
      <c r="T230" s="141">
        <f t="shared" si="43"/>
        <v>0</v>
      </c>
      <c r="AR230" s="142" t="s">
        <v>394</v>
      </c>
      <c r="AT230" s="142" t="s">
        <v>561</v>
      </c>
      <c r="AU230" s="142" t="s">
        <v>94</v>
      </c>
      <c r="AY230" s="17" t="s">
        <v>181</v>
      </c>
      <c r="BE230" s="143">
        <f t="shared" si="44"/>
        <v>0</v>
      </c>
      <c r="BF230" s="143">
        <f t="shared" si="45"/>
        <v>0</v>
      </c>
      <c r="BG230" s="143">
        <f t="shared" si="46"/>
        <v>0</v>
      </c>
      <c r="BH230" s="143">
        <f t="shared" si="47"/>
        <v>0</v>
      </c>
      <c r="BI230" s="143">
        <f t="shared" si="48"/>
        <v>0</v>
      </c>
      <c r="BJ230" s="17" t="s">
        <v>80</v>
      </c>
      <c r="BK230" s="143">
        <f t="shared" si="49"/>
        <v>0</v>
      </c>
      <c r="BL230" s="17" t="s">
        <v>286</v>
      </c>
      <c r="BM230" s="142" t="s">
        <v>5319</v>
      </c>
    </row>
    <row r="231" spans="2:65" s="1" customFormat="1" ht="16.5" customHeight="1">
      <c r="B231" s="32"/>
      <c r="C231" s="180" t="s">
        <v>1225</v>
      </c>
      <c r="D231" s="180" t="s">
        <v>561</v>
      </c>
      <c r="E231" s="181" t="s">
        <v>5320</v>
      </c>
      <c r="F231" s="182" t="s">
        <v>5321</v>
      </c>
      <c r="G231" s="183" t="s">
        <v>5318</v>
      </c>
      <c r="H231" s="184">
        <v>1</v>
      </c>
      <c r="I231" s="185"/>
      <c r="J231" s="186">
        <f t="shared" si="40"/>
        <v>0</v>
      </c>
      <c r="K231" s="182" t="s">
        <v>19</v>
      </c>
      <c r="L231" s="187"/>
      <c r="M231" s="188" t="s">
        <v>19</v>
      </c>
      <c r="N231" s="189" t="s">
        <v>43</v>
      </c>
      <c r="P231" s="140">
        <f t="shared" si="41"/>
        <v>0</v>
      </c>
      <c r="Q231" s="140">
        <v>0</v>
      </c>
      <c r="R231" s="140">
        <f t="shared" si="42"/>
        <v>0</v>
      </c>
      <c r="S231" s="140">
        <v>0</v>
      </c>
      <c r="T231" s="141">
        <f t="shared" si="43"/>
        <v>0</v>
      </c>
      <c r="AR231" s="142" t="s">
        <v>394</v>
      </c>
      <c r="AT231" s="142" t="s">
        <v>561</v>
      </c>
      <c r="AU231" s="142" t="s">
        <v>94</v>
      </c>
      <c r="AY231" s="17" t="s">
        <v>181</v>
      </c>
      <c r="BE231" s="143">
        <f t="shared" si="44"/>
        <v>0</v>
      </c>
      <c r="BF231" s="143">
        <f t="shared" si="45"/>
        <v>0</v>
      </c>
      <c r="BG231" s="143">
        <f t="shared" si="46"/>
        <v>0</v>
      </c>
      <c r="BH231" s="143">
        <f t="shared" si="47"/>
        <v>0</v>
      </c>
      <c r="BI231" s="143">
        <f t="shared" si="48"/>
        <v>0</v>
      </c>
      <c r="BJ231" s="17" t="s">
        <v>80</v>
      </c>
      <c r="BK231" s="143">
        <f t="shared" si="49"/>
        <v>0</v>
      </c>
      <c r="BL231" s="17" t="s">
        <v>286</v>
      </c>
      <c r="BM231" s="142" t="s">
        <v>5322</v>
      </c>
    </row>
    <row r="232" spans="2:65" s="1" customFormat="1" ht="16.5" customHeight="1">
      <c r="B232" s="32"/>
      <c r="C232" s="131" t="s">
        <v>216</v>
      </c>
      <c r="D232" s="131" t="s">
        <v>183</v>
      </c>
      <c r="E232" s="132" t="s">
        <v>5323</v>
      </c>
      <c r="F232" s="133" t="s">
        <v>5324</v>
      </c>
      <c r="G232" s="134" t="s">
        <v>199</v>
      </c>
      <c r="H232" s="135">
        <v>116</v>
      </c>
      <c r="I232" s="136"/>
      <c r="J232" s="137">
        <f t="shared" si="40"/>
        <v>0</v>
      </c>
      <c r="K232" s="133" t="s">
        <v>187</v>
      </c>
      <c r="L232" s="32"/>
      <c r="M232" s="138" t="s">
        <v>19</v>
      </c>
      <c r="N232" s="139" t="s">
        <v>43</v>
      </c>
      <c r="P232" s="140">
        <f t="shared" si="41"/>
        <v>0</v>
      </c>
      <c r="Q232" s="140">
        <v>0</v>
      </c>
      <c r="R232" s="140">
        <f t="shared" si="42"/>
        <v>0</v>
      </c>
      <c r="S232" s="140">
        <v>0</v>
      </c>
      <c r="T232" s="141">
        <f t="shared" si="43"/>
        <v>0</v>
      </c>
      <c r="AR232" s="142" t="s">
        <v>286</v>
      </c>
      <c r="AT232" s="142" t="s">
        <v>183</v>
      </c>
      <c r="AU232" s="142" t="s">
        <v>94</v>
      </c>
      <c r="AY232" s="17" t="s">
        <v>181</v>
      </c>
      <c r="BE232" s="143">
        <f t="shared" si="44"/>
        <v>0</v>
      </c>
      <c r="BF232" s="143">
        <f t="shared" si="45"/>
        <v>0</v>
      </c>
      <c r="BG232" s="143">
        <f t="shared" si="46"/>
        <v>0</v>
      </c>
      <c r="BH232" s="143">
        <f t="shared" si="47"/>
        <v>0</v>
      </c>
      <c r="BI232" s="143">
        <f t="shared" si="48"/>
        <v>0</v>
      </c>
      <c r="BJ232" s="17" t="s">
        <v>80</v>
      </c>
      <c r="BK232" s="143">
        <f t="shared" si="49"/>
        <v>0</v>
      </c>
      <c r="BL232" s="17" t="s">
        <v>286</v>
      </c>
      <c r="BM232" s="142" t="s">
        <v>5325</v>
      </c>
    </row>
    <row r="233" spans="2:47" s="1" customFormat="1" ht="12">
      <c r="B233" s="32"/>
      <c r="D233" s="144" t="s">
        <v>190</v>
      </c>
      <c r="F233" s="145" t="s">
        <v>5326</v>
      </c>
      <c r="I233" s="146"/>
      <c r="L233" s="32"/>
      <c r="M233" s="147"/>
      <c r="T233" s="53"/>
      <c r="AT233" s="17" t="s">
        <v>190</v>
      </c>
      <c r="AU233" s="17" t="s">
        <v>94</v>
      </c>
    </row>
    <row r="234" spans="2:65" s="1" customFormat="1" ht="16.5" customHeight="1">
      <c r="B234" s="32"/>
      <c r="C234" s="180" t="s">
        <v>1241</v>
      </c>
      <c r="D234" s="180" t="s">
        <v>561</v>
      </c>
      <c r="E234" s="181" t="s">
        <v>5327</v>
      </c>
      <c r="F234" s="182" t="s">
        <v>5328</v>
      </c>
      <c r="G234" s="183" t="s">
        <v>199</v>
      </c>
      <c r="H234" s="184">
        <v>6</v>
      </c>
      <c r="I234" s="185"/>
      <c r="J234" s="186">
        <f>ROUND(I234*H234,2)</f>
        <v>0</v>
      </c>
      <c r="K234" s="182" t="s">
        <v>19</v>
      </c>
      <c r="L234" s="187"/>
      <c r="M234" s="188" t="s">
        <v>19</v>
      </c>
      <c r="N234" s="189" t="s">
        <v>43</v>
      </c>
      <c r="P234" s="140">
        <f>O234*H234</f>
        <v>0</v>
      </c>
      <c r="Q234" s="140">
        <v>0</v>
      </c>
      <c r="R234" s="140">
        <f>Q234*H234</f>
        <v>0</v>
      </c>
      <c r="S234" s="140">
        <v>0</v>
      </c>
      <c r="T234" s="141">
        <f>S234*H234</f>
        <v>0</v>
      </c>
      <c r="AR234" s="142" t="s">
        <v>394</v>
      </c>
      <c r="AT234" s="142" t="s">
        <v>561</v>
      </c>
      <c r="AU234" s="142" t="s">
        <v>94</v>
      </c>
      <c r="AY234" s="17" t="s">
        <v>181</v>
      </c>
      <c r="BE234" s="143">
        <f>IF(N234="základní",J234,0)</f>
        <v>0</v>
      </c>
      <c r="BF234" s="143">
        <f>IF(N234="snížená",J234,0)</f>
        <v>0</v>
      </c>
      <c r="BG234" s="143">
        <f>IF(N234="zákl. přenesená",J234,0)</f>
        <v>0</v>
      </c>
      <c r="BH234" s="143">
        <f>IF(N234="sníž. přenesená",J234,0)</f>
        <v>0</v>
      </c>
      <c r="BI234" s="143">
        <f>IF(N234="nulová",J234,0)</f>
        <v>0</v>
      </c>
      <c r="BJ234" s="17" t="s">
        <v>80</v>
      </c>
      <c r="BK234" s="143">
        <f>ROUND(I234*H234,2)</f>
        <v>0</v>
      </c>
      <c r="BL234" s="17" t="s">
        <v>286</v>
      </c>
      <c r="BM234" s="142" t="s">
        <v>5329</v>
      </c>
    </row>
    <row r="235" spans="2:65" s="1" customFormat="1" ht="16.5" customHeight="1">
      <c r="B235" s="32"/>
      <c r="C235" s="131" t="s">
        <v>1252</v>
      </c>
      <c r="D235" s="131" t="s">
        <v>183</v>
      </c>
      <c r="E235" s="132" t="s">
        <v>5330</v>
      </c>
      <c r="F235" s="133" t="s">
        <v>5331</v>
      </c>
      <c r="G235" s="134" t="s">
        <v>199</v>
      </c>
      <c r="H235" s="135">
        <v>6</v>
      </c>
      <c r="I235" s="136"/>
      <c r="J235" s="137">
        <f>ROUND(I235*H235,2)</f>
        <v>0</v>
      </c>
      <c r="K235" s="133" t="s">
        <v>187</v>
      </c>
      <c r="L235" s="32"/>
      <c r="M235" s="138" t="s">
        <v>19</v>
      </c>
      <c r="N235" s="139" t="s">
        <v>43</v>
      </c>
      <c r="P235" s="140">
        <f>O235*H235</f>
        <v>0</v>
      </c>
      <c r="Q235" s="140">
        <v>0</v>
      </c>
      <c r="R235" s="140">
        <f>Q235*H235</f>
        <v>0</v>
      </c>
      <c r="S235" s="140">
        <v>0</v>
      </c>
      <c r="T235" s="141">
        <f>S235*H235</f>
        <v>0</v>
      </c>
      <c r="AR235" s="142" t="s">
        <v>286</v>
      </c>
      <c r="AT235" s="142" t="s">
        <v>183</v>
      </c>
      <c r="AU235" s="142" t="s">
        <v>94</v>
      </c>
      <c r="AY235" s="17" t="s">
        <v>181</v>
      </c>
      <c r="BE235" s="143">
        <f>IF(N235="základní",J235,0)</f>
        <v>0</v>
      </c>
      <c r="BF235" s="143">
        <f>IF(N235="snížená",J235,0)</f>
        <v>0</v>
      </c>
      <c r="BG235" s="143">
        <f>IF(N235="zákl. přenesená",J235,0)</f>
        <v>0</v>
      </c>
      <c r="BH235" s="143">
        <f>IF(N235="sníž. přenesená",J235,0)</f>
        <v>0</v>
      </c>
      <c r="BI235" s="143">
        <f>IF(N235="nulová",J235,0)</f>
        <v>0</v>
      </c>
      <c r="BJ235" s="17" t="s">
        <v>80</v>
      </c>
      <c r="BK235" s="143">
        <f>ROUND(I235*H235,2)</f>
        <v>0</v>
      </c>
      <c r="BL235" s="17" t="s">
        <v>286</v>
      </c>
      <c r="BM235" s="142" t="s">
        <v>5332</v>
      </c>
    </row>
    <row r="236" spans="2:47" s="1" customFormat="1" ht="12">
      <c r="B236" s="32"/>
      <c r="D236" s="144" t="s">
        <v>190</v>
      </c>
      <c r="F236" s="145" t="s">
        <v>5333</v>
      </c>
      <c r="I236" s="146"/>
      <c r="L236" s="32"/>
      <c r="M236" s="147"/>
      <c r="T236" s="53"/>
      <c r="AT236" s="17" t="s">
        <v>190</v>
      </c>
      <c r="AU236" s="17" t="s">
        <v>94</v>
      </c>
    </row>
    <row r="237" spans="2:65" s="1" customFormat="1" ht="24.1" customHeight="1">
      <c r="B237" s="32"/>
      <c r="C237" s="180" t="s">
        <v>1257</v>
      </c>
      <c r="D237" s="180" t="s">
        <v>561</v>
      </c>
      <c r="E237" s="181" t="s">
        <v>5334</v>
      </c>
      <c r="F237" s="182" t="s">
        <v>5335</v>
      </c>
      <c r="G237" s="183" t="s">
        <v>199</v>
      </c>
      <c r="H237" s="184">
        <v>4</v>
      </c>
      <c r="I237" s="185"/>
      <c r="J237" s="186">
        <f>ROUND(I237*H237,2)</f>
        <v>0</v>
      </c>
      <c r="K237" s="182" t="s">
        <v>19</v>
      </c>
      <c r="L237" s="187"/>
      <c r="M237" s="188" t="s">
        <v>19</v>
      </c>
      <c r="N237" s="189" t="s">
        <v>43</v>
      </c>
      <c r="P237" s="140">
        <f>O237*H237</f>
        <v>0</v>
      </c>
      <c r="Q237" s="140">
        <v>0</v>
      </c>
      <c r="R237" s="140">
        <f>Q237*H237</f>
        <v>0</v>
      </c>
      <c r="S237" s="140">
        <v>0</v>
      </c>
      <c r="T237" s="141">
        <f>S237*H237</f>
        <v>0</v>
      </c>
      <c r="AR237" s="142" t="s">
        <v>394</v>
      </c>
      <c r="AT237" s="142" t="s">
        <v>561</v>
      </c>
      <c r="AU237" s="142" t="s">
        <v>94</v>
      </c>
      <c r="AY237" s="17" t="s">
        <v>181</v>
      </c>
      <c r="BE237" s="143">
        <f>IF(N237="základní",J237,0)</f>
        <v>0</v>
      </c>
      <c r="BF237" s="143">
        <f>IF(N237="snížená",J237,0)</f>
        <v>0</v>
      </c>
      <c r="BG237" s="143">
        <f>IF(N237="zákl. přenesená",J237,0)</f>
        <v>0</v>
      </c>
      <c r="BH237" s="143">
        <f>IF(N237="sníž. přenesená",J237,0)</f>
        <v>0</v>
      </c>
      <c r="BI237" s="143">
        <f>IF(N237="nulová",J237,0)</f>
        <v>0</v>
      </c>
      <c r="BJ237" s="17" t="s">
        <v>80</v>
      </c>
      <c r="BK237" s="143">
        <f>ROUND(I237*H237,2)</f>
        <v>0</v>
      </c>
      <c r="BL237" s="17" t="s">
        <v>286</v>
      </c>
      <c r="BM237" s="142" t="s">
        <v>5336</v>
      </c>
    </row>
    <row r="238" spans="2:65" s="1" customFormat="1" ht="16.5" customHeight="1">
      <c r="B238" s="32"/>
      <c r="C238" s="131" t="s">
        <v>1262</v>
      </c>
      <c r="D238" s="131" t="s">
        <v>183</v>
      </c>
      <c r="E238" s="132" t="s">
        <v>5337</v>
      </c>
      <c r="F238" s="133" t="s">
        <v>5338</v>
      </c>
      <c r="G238" s="134" t="s">
        <v>199</v>
      </c>
      <c r="H238" s="135">
        <v>4</v>
      </c>
      <c r="I238" s="136"/>
      <c r="J238" s="137">
        <f>ROUND(I238*H238,2)</f>
        <v>0</v>
      </c>
      <c r="K238" s="133" t="s">
        <v>19</v>
      </c>
      <c r="L238" s="32"/>
      <c r="M238" s="138" t="s">
        <v>19</v>
      </c>
      <c r="N238" s="139" t="s">
        <v>43</v>
      </c>
      <c r="P238" s="140">
        <f>O238*H238</f>
        <v>0</v>
      </c>
      <c r="Q238" s="140">
        <v>0</v>
      </c>
      <c r="R238" s="140">
        <f>Q238*H238</f>
        <v>0</v>
      </c>
      <c r="S238" s="140">
        <v>0</v>
      </c>
      <c r="T238" s="141">
        <f>S238*H238</f>
        <v>0</v>
      </c>
      <c r="AR238" s="142" t="s">
        <v>286</v>
      </c>
      <c r="AT238" s="142" t="s">
        <v>183</v>
      </c>
      <c r="AU238" s="142" t="s">
        <v>94</v>
      </c>
      <c r="AY238" s="17" t="s">
        <v>181</v>
      </c>
      <c r="BE238" s="143">
        <f>IF(N238="základní",J238,0)</f>
        <v>0</v>
      </c>
      <c r="BF238" s="143">
        <f>IF(N238="snížená",J238,0)</f>
        <v>0</v>
      </c>
      <c r="BG238" s="143">
        <f>IF(N238="zákl. přenesená",J238,0)</f>
        <v>0</v>
      </c>
      <c r="BH238" s="143">
        <f>IF(N238="sníž. přenesená",J238,0)</f>
        <v>0</v>
      </c>
      <c r="BI238" s="143">
        <f>IF(N238="nulová",J238,0)</f>
        <v>0</v>
      </c>
      <c r="BJ238" s="17" t="s">
        <v>80</v>
      </c>
      <c r="BK238" s="143">
        <f>ROUND(I238*H238,2)</f>
        <v>0</v>
      </c>
      <c r="BL238" s="17" t="s">
        <v>286</v>
      </c>
      <c r="BM238" s="142" t="s">
        <v>5339</v>
      </c>
    </row>
    <row r="239" spans="2:65" s="1" customFormat="1" ht="16.5" customHeight="1">
      <c r="B239" s="32"/>
      <c r="C239" s="180" t="s">
        <v>1268</v>
      </c>
      <c r="D239" s="180" t="s">
        <v>561</v>
      </c>
      <c r="E239" s="181" t="s">
        <v>5340</v>
      </c>
      <c r="F239" s="182" t="s">
        <v>5341</v>
      </c>
      <c r="G239" s="183" t="s">
        <v>199</v>
      </c>
      <c r="H239" s="184">
        <v>2</v>
      </c>
      <c r="I239" s="185"/>
      <c r="J239" s="186">
        <f>ROUND(I239*H239,2)</f>
        <v>0</v>
      </c>
      <c r="K239" s="182" t="s">
        <v>19</v>
      </c>
      <c r="L239" s="187"/>
      <c r="M239" s="188" t="s">
        <v>19</v>
      </c>
      <c r="N239" s="189" t="s">
        <v>43</v>
      </c>
      <c r="P239" s="140">
        <f>O239*H239</f>
        <v>0</v>
      </c>
      <c r="Q239" s="140">
        <v>0</v>
      </c>
      <c r="R239" s="140">
        <f>Q239*H239</f>
        <v>0</v>
      </c>
      <c r="S239" s="140">
        <v>0</v>
      </c>
      <c r="T239" s="141">
        <f>S239*H239</f>
        <v>0</v>
      </c>
      <c r="AR239" s="142" t="s">
        <v>394</v>
      </c>
      <c r="AT239" s="142" t="s">
        <v>561</v>
      </c>
      <c r="AU239" s="142" t="s">
        <v>94</v>
      </c>
      <c r="AY239" s="17" t="s">
        <v>181</v>
      </c>
      <c r="BE239" s="143">
        <f>IF(N239="základní",J239,0)</f>
        <v>0</v>
      </c>
      <c r="BF239" s="143">
        <f>IF(N239="snížená",J239,0)</f>
        <v>0</v>
      </c>
      <c r="BG239" s="143">
        <f>IF(N239="zákl. přenesená",J239,0)</f>
        <v>0</v>
      </c>
      <c r="BH239" s="143">
        <f>IF(N239="sníž. přenesená",J239,0)</f>
        <v>0</v>
      </c>
      <c r="BI239" s="143">
        <f>IF(N239="nulová",J239,0)</f>
        <v>0</v>
      </c>
      <c r="BJ239" s="17" t="s">
        <v>80</v>
      </c>
      <c r="BK239" s="143">
        <f>ROUND(I239*H239,2)</f>
        <v>0</v>
      </c>
      <c r="BL239" s="17" t="s">
        <v>286</v>
      </c>
      <c r="BM239" s="142" t="s">
        <v>5342</v>
      </c>
    </row>
    <row r="240" spans="2:65" s="1" customFormat="1" ht="21.75" customHeight="1">
      <c r="B240" s="32"/>
      <c r="C240" s="180" t="s">
        <v>1274</v>
      </c>
      <c r="D240" s="180" t="s">
        <v>561</v>
      </c>
      <c r="E240" s="181" t="s">
        <v>5343</v>
      </c>
      <c r="F240" s="182" t="s">
        <v>5344</v>
      </c>
      <c r="G240" s="183" t="s">
        <v>199</v>
      </c>
      <c r="H240" s="184">
        <v>469</v>
      </c>
      <c r="I240" s="185"/>
      <c r="J240" s="186">
        <f>ROUND(I240*H240,2)</f>
        <v>0</v>
      </c>
      <c r="K240" s="182" t="s">
        <v>19</v>
      </c>
      <c r="L240" s="187"/>
      <c r="M240" s="188" t="s">
        <v>19</v>
      </c>
      <c r="N240" s="189" t="s">
        <v>43</v>
      </c>
      <c r="P240" s="140">
        <f>O240*H240</f>
        <v>0</v>
      </c>
      <c r="Q240" s="140">
        <v>0</v>
      </c>
      <c r="R240" s="140">
        <f>Q240*H240</f>
        <v>0</v>
      </c>
      <c r="S240" s="140">
        <v>0</v>
      </c>
      <c r="T240" s="141">
        <f>S240*H240</f>
        <v>0</v>
      </c>
      <c r="AR240" s="142" t="s">
        <v>394</v>
      </c>
      <c r="AT240" s="142" t="s">
        <v>561</v>
      </c>
      <c r="AU240" s="142" t="s">
        <v>94</v>
      </c>
      <c r="AY240" s="17" t="s">
        <v>181</v>
      </c>
      <c r="BE240" s="143">
        <f>IF(N240="základní",J240,0)</f>
        <v>0</v>
      </c>
      <c r="BF240" s="143">
        <f>IF(N240="snížená",J240,0)</f>
        <v>0</v>
      </c>
      <c r="BG240" s="143">
        <f>IF(N240="zákl. přenesená",J240,0)</f>
        <v>0</v>
      </c>
      <c r="BH240" s="143">
        <f>IF(N240="sníž. přenesená",J240,0)</f>
        <v>0</v>
      </c>
      <c r="BI240" s="143">
        <f>IF(N240="nulová",J240,0)</f>
        <v>0</v>
      </c>
      <c r="BJ240" s="17" t="s">
        <v>80</v>
      </c>
      <c r="BK240" s="143">
        <f>ROUND(I240*H240,2)</f>
        <v>0</v>
      </c>
      <c r="BL240" s="17" t="s">
        <v>286</v>
      </c>
      <c r="BM240" s="142" t="s">
        <v>5345</v>
      </c>
    </row>
    <row r="241" spans="2:65" s="1" customFormat="1" ht="16.5" customHeight="1">
      <c r="B241" s="32"/>
      <c r="C241" s="131" t="s">
        <v>1280</v>
      </c>
      <c r="D241" s="131" t="s">
        <v>183</v>
      </c>
      <c r="E241" s="132" t="s">
        <v>5346</v>
      </c>
      <c r="F241" s="133" t="s">
        <v>5347</v>
      </c>
      <c r="G241" s="134" t="s">
        <v>199</v>
      </c>
      <c r="H241" s="135">
        <v>469</v>
      </c>
      <c r="I241" s="136"/>
      <c r="J241" s="137">
        <f>ROUND(I241*H241,2)</f>
        <v>0</v>
      </c>
      <c r="K241" s="133" t="s">
        <v>19</v>
      </c>
      <c r="L241" s="32"/>
      <c r="M241" s="138" t="s">
        <v>19</v>
      </c>
      <c r="N241" s="139" t="s">
        <v>43</v>
      </c>
      <c r="P241" s="140">
        <f>O241*H241</f>
        <v>0</v>
      </c>
      <c r="Q241" s="140">
        <v>0</v>
      </c>
      <c r="R241" s="140">
        <f>Q241*H241</f>
        <v>0</v>
      </c>
      <c r="S241" s="140">
        <v>0</v>
      </c>
      <c r="T241" s="141">
        <f>S241*H241</f>
        <v>0</v>
      </c>
      <c r="AR241" s="142" t="s">
        <v>286</v>
      </c>
      <c r="AT241" s="142" t="s">
        <v>183</v>
      </c>
      <c r="AU241" s="142" t="s">
        <v>94</v>
      </c>
      <c r="AY241" s="17" t="s">
        <v>181</v>
      </c>
      <c r="BE241" s="143">
        <f>IF(N241="základní",J241,0)</f>
        <v>0</v>
      </c>
      <c r="BF241" s="143">
        <f>IF(N241="snížená",J241,0)</f>
        <v>0</v>
      </c>
      <c r="BG241" s="143">
        <f>IF(N241="zákl. přenesená",J241,0)</f>
        <v>0</v>
      </c>
      <c r="BH241" s="143">
        <f>IF(N241="sníž. přenesená",J241,0)</f>
        <v>0</v>
      </c>
      <c r="BI241" s="143">
        <f>IF(N241="nulová",J241,0)</f>
        <v>0</v>
      </c>
      <c r="BJ241" s="17" t="s">
        <v>80</v>
      </c>
      <c r="BK241" s="143">
        <f>ROUND(I241*H241,2)</f>
        <v>0</v>
      </c>
      <c r="BL241" s="17" t="s">
        <v>286</v>
      </c>
      <c r="BM241" s="142" t="s">
        <v>5348</v>
      </c>
    </row>
    <row r="242" spans="2:63" s="11" customFormat="1" ht="20.85" customHeight="1">
      <c r="B242" s="119"/>
      <c r="D242" s="120" t="s">
        <v>71</v>
      </c>
      <c r="E242" s="129" t="s">
        <v>5349</v>
      </c>
      <c r="F242" s="129" t="s">
        <v>5350</v>
      </c>
      <c r="I242" s="122"/>
      <c r="J242" s="130">
        <f>BK242</f>
        <v>0</v>
      </c>
      <c r="L242" s="119"/>
      <c r="M242" s="124"/>
      <c r="P242" s="125">
        <f>SUM(P243:P249)</f>
        <v>0</v>
      </c>
      <c r="R242" s="125">
        <f>SUM(R243:R249)</f>
        <v>0.0359</v>
      </c>
      <c r="T242" s="126">
        <f>SUM(T243:T249)</f>
        <v>0.432</v>
      </c>
      <c r="AR242" s="120" t="s">
        <v>82</v>
      </c>
      <c r="AT242" s="127" t="s">
        <v>71</v>
      </c>
      <c r="AU242" s="127" t="s">
        <v>82</v>
      </c>
      <c r="AY242" s="120" t="s">
        <v>181</v>
      </c>
      <c r="BK242" s="128">
        <f>SUM(BK243:BK249)</f>
        <v>0</v>
      </c>
    </row>
    <row r="243" spans="2:65" s="1" customFormat="1" ht="16.5" customHeight="1">
      <c r="B243" s="32"/>
      <c r="C243" s="180" t="s">
        <v>1287</v>
      </c>
      <c r="D243" s="180" t="s">
        <v>561</v>
      </c>
      <c r="E243" s="181" t="s">
        <v>5351</v>
      </c>
      <c r="F243" s="182" t="s">
        <v>5352</v>
      </c>
      <c r="G243" s="183" t="s">
        <v>305</v>
      </c>
      <c r="H243" s="184">
        <v>460</v>
      </c>
      <c r="I243" s="185"/>
      <c r="J243" s="186">
        <f>ROUND(I243*H243,2)</f>
        <v>0</v>
      </c>
      <c r="K243" s="182" t="s">
        <v>187</v>
      </c>
      <c r="L243" s="187"/>
      <c r="M243" s="188" t="s">
        <v>19</v>
      </c>
      <c r="N243" s="189" t="s">
        <v>43</v>
      </c>
      <c r="P243" s="140">
        <f>O243*H243</f>
        <v>0</v>
      </c>
      <c r="Q243" s="140">
        <v>6E-05</v>
      </c>
      <c r="R243" s="140">
        <f>Q243*H243</f>
        <v>0.0276</v>
      </c>
      <c r="S243" s="140">
        <v>0</v>
      </c>
      <c r="T243" s="141">
        <f>S243*H243</f>
        <v>0</v>
      </c>
      <c r="AR243" s="142" t="s">
        <v>394</v>
      </c>
      <c r="AT243" s="142" t="s">
        <v>561</v>
      </c>
      <c r="AU243" s="142" t="s">
        <v>94</v>
      </c>
      <c r="AY243" s="17" t="s">
        <v>181</v>
      </c>
      <c r="BE243" s="143">
        <f>IF(N243="základní",J243,0)</f>
        <v>0</v>
      </c>
      <c r="BF243" s="143">
        <f>IF(N243="snížená",J243,0)</f>
        <v>0</v>
      </c>
      <c r="BG243" s="143">
        <f>IF(N243="zákl. přenesená",J243,0)</f>
        <v>0</v>
      </c>
      <c r="BH243" s="143">
        <f>IF(N243="sníž. přenesená",J243,0)</f>
        <v>0</v>
      </c>
      <c r="BI243" s="143">
        <f>IF(N243="nulová",J243,0)</f>
        <v>0</v>
      </c>
      <c r="BJ243" s="17" t="s">
        <v>80</v>
      </c>
      <c r="BK243" s="143">
        <f>ROUND(I243*H243,2)</f>
        <v>0</v>
      </c>
      <c r="BL243" s="17" t="s">
        <v>286</v>
      </c>
      <c r="BM243" s="142" t="s">
        <v>5353</v>
      </c>
    </row>
    <row r="244" spans="2:65" s="1" customFormat="1" ht="16.5" customHeight="1">
      <c r="B244" s="32"/>
      <c r="C244" s="180" t="s">
        <v>1297</v>
      </c>
      <c r="D244" s="180" t="s">
        <v>561</v>
      </c>
      <c r="E244" s="181" t="s">
        <v>5354</v>
      </c>
      <c r="F244" s="182" t="s">
        <v>5355</v>
      </c>
      <c r="G244" s="183" t="s">
        <v>305</v>
      </c>
      <c r="H244" s="184">
        <v>8</v>
      </c>
      <c r="I244" s="185"/>
      <c r="J244" s="186">
        <f>ROUND(I244*H244,2)</f>
        <v>0</v>
      </c>
      <c r="K244" s="182" t="s">
        <v>187</v>
      </c>
      <c r="L244" s="187"/>
      <c r="M244" s="188" t="s">
        <v>19</v>
      </c>
      <c r="N244" s="189" t="s">
        <v>43</v>
      </c>
      <c r="P244" s="140">
        <f>O244*H244</f>
        <v>0</v>
      </c>
      <c r="Q244" s="140">
        <v>7E-05</v>
      </c>
      <c r="R244" s="140">
        <f>Q244*H244</f>
        <v>0.00056</v>
      </c>
      <c r="S244" s="140">
        <v>0</v>
      </c>
      <c r="T244" s="141">
        <f>S244*H244</f>
        <v>0</v>
      </c>
      <c r="AR244" s="142" t="s">
        <v>394</v>
      </c>
      <c r="AT244" s="142" t="s">
        <v>561</v>
      </c>
      <c r="AU244" s="142" t="s">
        <v>94</v>
      </c>
      <c r="AY244" s="17" t="s">
        <v>181</v>
      </c>
      <c r="BE244" s="143">
        <f>IF(N244="základní",J244,0)</f>
        <v>0</v>
      </c>
      <c r="BF244" s="143">
        <f>IF(N244="snížená",J244,0)</f>
        <v>0</v>
      </c>
      <c r="BG244" s="143">
        <f>IF(N244="zákl. přenesená",J244,0)</f>
        <v>0</v>
      </c>
      <c r="BH244" s="143">
        <f>IF(N244="sníž. přenesená",J244,0)</f>
        <v>0</v>
      </c>
      <c r="BI244" s="143">
        <f>IF(N244="nulová",J244,0)</f>
        <v>0</v>
      </c>
      <c r="BJ244" s="17" t="s">
        <v>80</v>
      </c>
      <c r="BK244" s="143">
        <f>ROUND(I244*H244,2)</f>
        <v>0</v>
      </c>
      <c r="BL244" s="17" t="s">
        <v>286</v>
      </c>
      <c r="BM244" s="142" t="s">
        <v>5356</v>
      </c>
    </row>
    <row r="245" spans="2:65" s="1" customFormat="1" ht="16.5" customHeight="1">
      <c r="B245" s="32"/>
      <c r="C245" s="180" t="s">
        <v>1304</v>
      </c>
      <c r="D245" s="180" t="s">
        <v>561</v>
      </c>
      <c r="E245" s="181" t="s">
        <v>4816</v>
      </c>
      <c r="F245" s="182" t="s">
        <v>4817</v>
      </c>
      <c r="G245" s="183" t="s">
        <v>305</v>
      </c>
      <c r="H245" s="184">
        <v>18</v>
      </c>
      <c r="I245" s="185"/>
      <c r="J245" s="186">
        <f>ROUND(I245*H245,2)</f>
        <v>0</v>
      </c>
      <c r="K245" s="182" t="s">
        <v>187</v>
      </c>
      <c r="L245" s="187"/>
      <c r="M245" s="188" t="s">
        <v>19</v>
      </c>
      <c r="N245" s="189" t="s">
        <v>43</v>
      </c>
      <c r="P245" s="140">
        <f>O245*H245</f>
        <v>0</v>
      </c>
      <c r="Q245" s="140">
        <v>0.00043</v>
      </c>
      <c r="R245" s="140">
        <f>Q245*H245</f>
        <v>0.0077399999999999995</v>
      </c>
      <c r="S245" s="140">
        <v>0</v>
      </c>
      <c r="T245" s="141">
        <f>S245*H245</f>
        <v>0</v>
      </c>
      <c r="AR245" s="142" t="s">
        <v>394</v>
      </c>
      <c r="AT245" s="142" t="s">
        <v>561</v>
      </c>
      <c r="AU245" s="142" t="s">
        <v>94</v>
      </c>
      <c r="AY245" s="17" t="s">
        <v>181</v>
      </c>
      <c r="BE245" s="143">
        <f>IF(N245="základní",J245,0)</f>
        <v>0</v>
      </c>
      <c r="BF245" s="143">
        <f>IF(N245="snížená",J245,0)</f>
        <v>0</v>
      </c>
      <c r="BG245" s="143">
        <f>IF(N245="zákl. přenesená",J245,0)</f>
        <v>0</v>
      </c>
      <c r="BH245" s="143">
        <f>IF(N245="sníž. přenesená",J245,0)</f>
        <v>0</v>
      </c>
      <c r="BI245" s="143">
        <f>IF(N245="nulová",J245,0)</f>
        <v>0</v>
      </c>
      <c r="BJ245" s="17" t="s">
        <v>80</v>
      </c>
      <c r="BK245" s="143">
        <f>ROUND(I245*H245,2)</f>
        <v>0</v>
      </c>
      <c r="BL245" s="17" t="s">
        <v>286</v>
      </c>
      <c r="BM245" s="142" t="s">
        <v>5357</v>
      </c>
    </row>
    <row r="246" spans="2:65" s="1" customFormat="1" ht="24.1" customHeight="1">
      <c r="B246" s="32"/>
      <c r="C246" s="131" t="s">
        <v>1316</v>
      </c>
      <c r="D246" s="131" t="s">
        <v>183</v>
      </c>
      <c r="E246" s="132" t="s">
        <v>5358</v>
      </c>
      <c r="F246" s="133" t="s">
        <v>5359</v>
      </c>
      <c r="G246" s="134" t="s">
        <v>305</v>
      </c>
      <c r="H246" s="135">
        <v>8</v>
      </c>
      <c r="I246" s="136"/>
      <c r="J246" s="137">
        <f>ROUND(I246*H246,2)</f>
        <v>0</v>
      </c>
      <c r="K246" s="133" t="s">
        <v>187</v>
      </c>
      <c r="L246" s="32"/>
      <c r="M246" s="138" t="s">
        <v>19</v>
      </c>
      <c r="N246" s="139" t="s">
        <v>43</v>
      </c>
      <c r="P246" s="140">
        <f>O246*H246</f>
        <v>0</v>
      </c>
      <c r="Q246" s="140">
        <v>0</v>
      </c>
      <c r="R246" s="140">
        <f>Q246*H246</f>
        <v>0</v>
      </c>
      <c r="S246" s="140">
        <v>0.054</v>
      </c>
      <c r="T246" s="141">
        <f>S246*H246</f>
        <v>0.432</v>
      </c>
      <c r="AR246" s="142" t="s">
        <v>286</v>
      </c>
      <c r="AT246" s="142" t="s">
        <v>183</v>
      </c>
      <c r="AU246" s="142" t="s">
        <v>94</v>
      </c>
      <c r="AY246" s="17" t="s">
        <v>181</v>
      </c>
      <c r="BE246" s="143">
        <f>IF(N246="základní",J246,0)</f>
        <v>0</v>
      </c>
      <c r="BF246" s="143">
        <f>IF(N246="snížená",J246,0)</f>
        <v>0</v>
      </c>
      <c r="BG246" s="143">
        <f>IF(N246="zákl. přenesená",J246,0)</f>
        <v>0</v>
      </c>
      <c r="BH246" s="143">
        <f>IF(N246="sníž. přenesená",J246,0)</f>
        <v>0</v>
      </c>
      <c r="BI246" s="143">
        <f>IF(N246="nulová",J246,0)</f>
        <v>0</v>
      </c>
      <c r="BJ246" s="17" t="s">
        <v>80</v>
      </c>
      <c r="BK246" s="143">
        <f>ROUND(I246*H246,2)</f>
        <v>0</v>
      </c>
      <c r="BL246" s="17" t="s">
        <v>286</v>
      </c>
      <c r="BM246" s="142" t="s">
        <v>5360</v>
      </c>
    </row>
    <row r="247" spans="2:47" s="1" customFormat="1" ht="12">
      <c r="B247" s="32"/>
      <c r="D247" s="144" t="s">
        <v>190</v>
      </c>
      <c r="F247" s="145" t="s">
        <v>5361</v>
      </c>
      <c r="I247" s="146"/>
      <c r="L247" s="32"/>
      <c r="M247" s="147"/>
      <c r="T247" s="53"/>
      <c r="AT247" s="17" t="s">
        <v>190</v>
      </c>
      <c r="AU247" s="17" t="s">
        <v>94</v>
      </c>
    </row>
    <row r="248" spans="2:65" s="1" customFormat="1" ht="16.5" customHeight="1">
      <c r="B248" s="32"/>
      <c r="C248" s="131" t="s">
        <v>1322</v>
      </c>
      <c r="D248" s="131" t="s">
        <v>183</v>
      </c>
      <c r="E248" s="132" t="s">
        <v>5362</v>
      </c>
      <c r="F248" s="133" t="s">
        <v>5363</v>
      </c>
      <c r="G248" s="134" t="s">
        <v>305</v>
      </c>
      <c r="H248" s="135">
        <v>486</v>
      </c>
      <c r="I248" s="136"/>
      <c r="J248" s="137">
        <f>ROUND(I248*H248,2)</f>
        <v>0</v>
      </c>
      <c r="K248" s="133" t="s">
        <v>187</v>
      </c>
      <c r="L248" s="32"/>
      <c r="M248" s="138" t="s">
        <v>19</v>
      </c>
      <c r="N248" s="139" t="s">
        <v>43</v>
      </c>
      <c r="P248" s="140">
        <f>O248*H248</f>
        <v>0</v>
      </c>
      <c r="Q248" s="140">
        <v>0</v>
      </c>
      <c r="R248" s="140">
        <f>Q248*H248</f>
        <v>0</v>
      </c>
      <c r="S248" s="140">
        <v>0</v>
      </c>
      <c r="T248" s="141">
        <f>S248*H248</f>
        <v>0</v>
      </c>
      <c r="AR248" s="142" t="s">
        <v>286</v>
      </c>
      <c r="AT248" s="142" t="s">
        <v>183</v>
      </c>
      <c r="AU248" s="142" t="s">
        <v>94</v>
      </c>
      <c r="AY248" s="17" t="s">
        <v>181</v>
      </c>
      <c r="BE248" s="143">
        <f>IF(N248="základní",J248,0)</f>
        <v>0</v>
      </c>
      <c r="BF248" s="143">
        <f>IF(N248="snížená",J248,0)</f>
        <v>0</v>
      </c>
      <c r="BG248" s="143">
        <f>IF(N248="zákl. přenesená",J248,0)</f>
        <v>0</v>
      </c>
      <c r="BH248" s="143">
        <f>IF(N248="sníž. přenesená",J248,0)</f>
        <v>0</v>
      </c>
      <c r="BI248" s="143">
        <f>IF(N248="nulová",J248,0)</f>
        <v>0</v>
      </c>
      <c r="BJ248" s="17" t="s">
        <v>80</v>
      </c>
      <c r="BK248" s="143">
        <f>ROUND(I248*H248,2)</f>
        <v>0</v>
      </c>
      <c r="BL248" s="17" t="s">
        <v>286</v>
      </c>
      <c r="BM248" s="142" t="s">
        <v>5364</v>
      </c>
    </row>
    <row r="249" spans="2:47" s="1" customFormat="1" ht="12">
      <c r="B249" s="32"/>
      <c r="D249" s="144" t="s">
        <v>190</v>
      </c>
      <c r="F249" s="145" t="s">
        <v>5365</v>
      </c>
      <c r="I249" s="146"/>
      <c r="L249" s="32"/>
      <c r="M249" s="147"/>
      <c r="T249" s="53"/>
      <c r="AT249" s="17" t="s">
        <v>190</v>
      </c>
      <c r="AU249" s="17" t="s">
        <v>94</v>
      </c>
    </row>
    <row r="250" spans="2:63" s="11" customFormat="1" ht="22.8" customHeight="1">
      <c r="B250" s="119"/>
      <c r="D250" s="120" t="s">
        <v>71</v>
      </c>
      <c r="E250" s="129" t="s">
        <v>3898</v>
      </c>
      <c r="F250" s="129" t="s">
        <v>5366</v>
      </c>
      <c r="I250" s="122"/>
      <c r="J250" s="130">
        <f>BK250</f>
        <v>0</v>
      </c>
      <c r="L250" s="119"/>
      <c r="M250" s="124"/>
      <c r="P250" s="125">
        <f>SUM(P251:P256)</f>
        <v>0</v>
      </c>
      <c r="R250" s="125">
        <f>SUM(R251:R256)</f>
        <v>0.014569999999999998</v>
      </c>
      <c r="T250" s="126">
        <f>SUM(T251:T256)</f>
        <v>0</v>
      </c>
      <c r="AR250" s="120" t="s">
        <v>82</v>
      </c>
      <c r="AT250" s="127" t="s">
        <v>71</v>
      </c>
      <c r="AU250" s="127" t="s">
        <v>80</v>
      </c>
      <c r="AY250" s="120" t="s">
        <v>181</v>
      </c>
      <c r="BK250" s="128">
        <f>SUM(BK251:BK256)</f>
        <v>0</v>
      </c>
    </row>
    <row r="251" spans="2:65" s="1" customFormat="1" ht="16.5" customHeight="1">
      <c r="B251" s="32"/>
      <c r="C251" s="180" t="s">
        <v>1332</v>
      </c>
      <c r="D251" s="180" t="s">
        <v>561</v>
      </c>
      <c r="E251" s="181" t="s">
        <v>5367</v>
      </c>
      <c r="F251" s="182" t="s">
        <v>5368</v>
      </c>
      <c r="G251" s="183" t="s">
        <v>305</v>
      </c>
      <c r="H251" s="184">
        <v>50</v>
      </c>
      <c r="I251" s="185"/>
      <c r="J251" s="186">
        <f aca="true" t="shared" si="50" ref="J251:J256">ROUND(I251*H251,2)</f>
        <v>0</v>
      </c>
      <c r="K251" s="182" t="s">
        <v>187</v>
      </c>
      <c r="L251" s="187"/>
      <c r="M251" s="188" t="s">
        <v>19</v>
      </c>
      <c r="N251" s="189" t="s">
        <v>43</v>
      </c>
      <c r="P251" s="140">
        <f aca="true" t="shared" si="51" ref="P251:P256">O251*H251</f>
        <v>0</v>
      </c>
      <c r="Q251" s="140">
        <v>0.00028</v>
      </c>
      <c r="R251" s="140">
        <f aca="true" t="shared" si="52" ref="R251:R256">Q251*H251</f>
        <v>0.013999999999999999</v>
      </c>
      <c r="S251" s="140">
        <v>0</v>
      </c>
      <c r="T251" s="141">
        <f aca="true" t="shared" si="53" ref="T251:T256">S251*H251</f>
        <v>0</v>
      </c>
      <c r="AR251" s="142" t="s">
        <v>394</v>
      </c>
      <c r="AT251" s="142" t="s">
        <v>561</v>
      </c>
      <c r="AU251" s="142" t="s">
        <v>82</v>
      </c>
      <c r="AY251" s="17" t="s">
        <v>181</v>
      </c>
      <c r="BE251" s="143">
        <f aca="true" t="shared" si="54" ref="BE251:BE256">IF(N251="základní",J251,0)</f>
        <v>0</v>
      </c>
      <c r="BF251" s="143">
        <f aca="true" t="shared" si="55" ref="BF251:BF256">IF(N251="snížená",J251,0)</f>
        <v>0</v>
      </c>
      <c r="BG251" s="143">
        <f aca="true" t="shared" si="56" ref="BG251:BG256">IF(N251="zákl. přenesená",J251,0)</f>
        <v>0</v>
      </c>
      <c r="BH251" s="143">
        <f aca="true" t="shared" si="57" ref="BH251:BH256">IF(N251="sníž. přenesená",J251,0)</f>
        <v>0</v>
      </c>
      <c r="BI251" s="143">
        <f aca="true" t="shared" si="58" ref="BI251:BI256">IF(N251="nulová",J251,0)</f>
        <v>0</v>
      </c>
      <c r="BJ251" s="17" t="s">
        <v>80</v>
      </c>
      <c r="BK251" s="143">
        <f aca="true" t="shared" si="59" ref="BK251:BK256">ROUND(I251*H251,2)</f>
        <v>0</v>
      </c>
      <c r="BL251" s="17" t="s">
        <v>286</v>
      </c>
      <c r="BM251" s="142" t="s">
        <v>5369</v>
      </c>
    </row>
    <row r="252" spans="2:65" s="1" customFormat="1" ht="16.5" customHeight="1">
      <c r="B252" s="32"/>
      <c r="C252" s="131" t="s">
        <v>1339</v>
      </c>
      <c r="D252" s="131" t="s">
        <v>183</v>
      </c>
      <c r="E252" s="132" t="s">
        <v>4819</v>
      </c>
      <c r="F252" s="133" t="s">
        <v>4820</v>
      </c>
      <c r="G252" s="134" t="s">
        <v>305</v>
      </c>
      <c r="H252" s="135">
        <v>50</v>
      </c>
      <c r="I252" s="136"/>
      <c r="J252" s="137">
        <f t="shared" si="50"/>
        <v>0</v>
      </c>
      <c r="K252" s="133" t="s">
        <v>19</v>
      </c>
      <c r="L252" s="32"/>
      <c r="M252" s="138" t="s">
        <v>19</v>
      </c>
      <c r="N252" s="139" t="s">
        <v>43</v>
      </c>
      <c r="P252" s="140">
        <f t="shared" si="51"/>
        <v>0</v>
      </c>
      <c r="Q252" s="140">
        <v>0</v>
      </c>
      <c r="R252" s="140">
        <f t="shared" si="52"/>
        <v>0</v>
      </c>
      <c r="S252" s="140">
        <v>0</v>
      </c>
      <c r="T252" s="141">
        <f t="shared" si="53"/>
        <v>0</v>
      </c>
      <c r="AR252" s="142" t="s">
        <v>286</v>
      </c>
      <c r="AT252" s="142" t="s">
        <v>183</v>
      </c>
      <c r="AU252" s="142" t="s">
        <v>82</v>
      </c>
      <c r="AY252" s="17" t="s">
        <v>181</v>
      </c>
      <c r="BE252" s="143">
        <f t="shared" si="54"/>
        <v>0</v>
      </c>
      <c r="BF252" s="143">
        <f t="shared" si="55"/>
        <v>0</v>
      </c>
      <c r="BG252" s="143">
        <f t="shared" si="56"/>
        <v>0</v>
      </c>
      <c r="BH252" s="143">
        <f t="shared" si="57"/>
        <v>0</v>
      </c>
      <c r="BI252" s="143">
        <f t="shared" si="58"/>
        <v>0</v>
      </c>
      <c r="BJ252" s="17" t="s">
        <v>80</v>
      </c>
      <c r="BK252" s="143">
        <f t="shared" si="59"/>
        <v>0</v>
      </c>
      <c r="BL252" s="17" t="s">
        <v>286</v>
      </c>
      <c r="BM252" s="142" t="s">
        <v>5370</v>
      </c>
    </row>
    <row r="253" spans="2:65" s="1" customFormat="1" ht="16.5" customHeight="1">
      <c r="B253" s="32"/>
      <c r="C253" s="180" t="s">
        <v>1348</v>
      </c>
      <c r="D253" s="180" t="s">
        <v>561</v>
      </c>
      <c r="E253" s="181" t="s">
        <v>5371</v>
      </c>
      <c r="F253" s="182" t="s">
        <v>5372</v>
      </c>
      <c r="G253" s="183" t="s">
        <v>199</v>
      </c>
      <c r="H253" s="184">
        <v>3</v>
      </c>
      <c r="I253" s="185"/>
      <c r="J253" s="186">
        <f t="shared" si="50"/>
        <v>0</v>
      </c>
      <c r="K253" s="182" t="s">
        <v>187</v>
      </c>
      <c r="L253" s="187"/>
      <c r="M253" s="188" t="s">
        <v>19</v>
      </c>
      <c r="N253" s="189" t="s">
        <v>43</v>
      </c>
      <c r="P253" s="140">
        <f t="shared" si="51"/>
        <v>0</v>
      </c>
      <c r="Q253" s="140">
        <v>9E-05</v>
      </c>
      <c r="R253" s="140">
        <f t="shared" si="52"/>
        <v>0.00027</v>
      </c>
      <c r="S253" s="140">
        <v>0</v>
      </c>
      <c r="T253" s="141">
        <f t="shared" si="53"/>
        <v>0</v>
      </c>
      <c r="AR253" s="142" t="s">
        <v>394</v>
      </c>
      <c r="AT253" s="142" t="s">
        <v>561</v>
      </c>
      <c r="AU253" s="142" t="s">
        <v>82</v>
      </c>
      <c r="AY253" s="17" t="s">
        <v>181</v>
      </c>
      <c r="BE253" s="143">
        <f t="shared" si="54"/>
        <v>0</v>
      </c>
      <c r="BF253" s="143">
        <f t="shared" si="55"/>
        <v>0</v>
      </c>
      <c r="BG253" s="143">
        <f t="shared" si="56"/>
        <v>0</v>
      </c>
      <c r="BH253" s="143">
        <f t="shared" si="57"/>
        <v>0</v>
      </c>
      <c r="BI253" s="143">
        <f t="shared" si="58"/>
        <v>0</v>
      </c>
      <c r="BJ253" s="17" t="s">
        <v>80</v>
      </c>
      <c r="BK253" s="143">
        <f t="shared" si="59"/>
        <v>0</v>
      </c>
      <c r="BL253" s="17" t="s">
        <v>286</v>
      </c>
      <c r="BM253" s="142" t="s">
        <v>5373</v>
      </c>
    </row>
    <row r="254" spans="2:65" s="1" customFormat="1" ht="16.5" customHeight="1">
      <c r="B254" s="32"/>
      <c r="C254" s="131" t="s">
        <v>1356</v>
      </c>
      <c r="D254" s="131" t="s">
        <v>183</v>
      </c>
      <c r="E254" s="132" t="s">
        <v>4837</v>
      </c>
      <c r="F254" s="133" t="s">
        <v>4838</v>
      </c>
      <c r="G254" s="134" t="s">
        <v>199</v>
      </c>
      <c r="H254" s="135">
        <v>3</v>
      </c>
      <c r="I254" s="136"/>
      <c r="J254" s="137">
        <f t="shared" si="50"/>
        <v>0</v>
      </c>
      <c r="K254" s="133" t="s">
        <v>19</v>
      </c>
      <c r="L254" s="32"/>
      <c r="M254" s="138" t="s">
        <v>19</v>
      </c>
      <c r="N254" s="139" t="s">
        <v>43</v>
      </c>
      <c r="P254" s="140">
        <f t="shared" si="51"/>
        <v>0</v>
      </c>
      <c r="Q254" s="140">
        <v>0</v>
      </c>
      <c r="R254" s="140">
        <f t="shared" si="52"/>
        <v>0</v>
      </c>
      <c r="S254" s="140">
        <v>0</v>
      </c>
      <c r="T254" s="141">
        <f t="shared" si="53"/>
        <v>0</v>
      </c>
      <c r="AR254" s="142" t="s">
        <v>286</v>
      </c>
      <c r="AT254" s="142" t="s">
        <v>183</v>
      </c>
      <c r="AU254" s="142" t="s">
        <v>82</v>
      </c>
      <c r="AY254" s="17" t="s">
        <v>181</v>
      </c>
      <c r="BE254" s="143">
        <f t="shared" si="54"/>
        <v>0</v>
      </c>
      <c r="BF254" s="143">
        <f t="shared" si="55"/>
        <v>0</v>
      </c>
      <c r="BG254" s="143">
        <f t="shared" si="56"/>
        <v>0</v>
      </c>
      <c r="BH254" s="143">
        <f t="shared" si="57"/>
        <v>0</v>
      </c>
      <c r="BI254" s="143">
        <f t="shared" si="58"/>
        <v>0</v>
      </c>
      <c r="BJ254" s="17" t="s">
        <v>80</v>
      </c>
      <c r="BK254" s="143">
        <f t="shared" si="59"/>
        <v>0</v>
      </c>
      <c r="BL254" s="17" t="s">
        <v>286</v>
      </c>
      <c r="BM254" s="142" t="s">
        <v>5374</v>
      </c>
    </row>
    <row r="255" spans="2:65" s="1" customFormat="1" ht="16.5" customHeight="1">
      <c r="B255" s="32"/>
      <c r="C255" s="180" t="s">
        <v>1361</v>
      </c>
      <c r="D255" s="180" t="s">
        <v>561</v>
      </c>
      <c r="E255" s="181" t="s">
        <v>5375</v>
      </c>
      <c r="F255" s="182" t="s">
        <v>5376</v>
      </c>
      <c r="G255" s="183" t="s">
        <v>199</v>
      </c>
      <c r="H255" s="184">
        <v>6</v>
      </c>
      <c r="I255" s="185"/>
      <c r="J255" s="186">
        <f t="shared" si="50"/>
        <v>0</v>
      </c>
      <c r="K255" s="182" t="s">
        <v>187</v>
      </c>
      <c r="L255" s="187"/>
      <c r="M255" s="188" t="s">
        <v>19</v>
      </c>
      <c r="N255" s="189" t="s">
        <v>43</v>
      </c>
      <c r="P255" s="140">
        <f t="shared" si="51"/>
        <v>0</v>
      </c>
      <c r="Q255" s="140">
        <v>5E-05</v>
      </c>
      <c r="R255" s="140">
        <f t="shared" si="52"/>
        <v>0.00030000000000000003</v>
      </c>
      <c r="S255" s="140">
        <v>0</v>
      </c>
      <c r="T255" s="141">
        <f t="shared" si="53"/>
        <v>0</v>
      </c>
      <c r="AR255" s="142" t="s">
        <v>394</v>
      </c>
      <c r="AT255" s="142" t="s">
        <v>561</v>
      </c>
      <c r="AU255" s="142" t="s">
        <v>82</v>
      </c>
      <c r="AY255" s="17" t="s">
        <v>181</v>
      </c>
      <c r="BE255" s="143">
        <f t="shared" si="54"/>
        <v>0</v>
      </c>
      <c r="BF255" s="143">
        <f t="shared" si="55"/>
        <v>0</v>
      </c>
      <c r="BG255" s="143">
        <f t="shared" si="56"/>
        <v>0</v>
      </c>
      <c r="BH255" s="143">
        <f t="shared" si="57"/>
        <v>0</v>
      </c>
      <c r="BI255" s="143">
        <f t="shared" si="58"/>
        <v>0</v>
      </c>
      <c r="BJ255" s="17" t="s">
        <v>80</v>
      </c>
      <c r="BK255" s="143">
        <f t="shared" si="59"/>
        <v>0</v>
      </c>
      <c r="BL255" s="17" t="s">
        <v>286</v>
      </c>
      <c r="BM255" s="142" t="s">
        <v>5377</v>
      </c>
    </row>
    <row r="256" spans="2:65" s="1" customFormat="1" ht="16.5" customHeight="1">
      <c r="B256" s="32"/>
      <c r="C256" s="131" t="s">
        <v>1372</v>
      </c>
      <c r="D256" s="131" t="s">
        <v>183</v>
      </c>
      <c r="E256" s="132" t="s">
        <v>4849</v>
      </c>
      <c r="F256" s="133" t="s">
        <v>4850</v>
      </c>
      <c r="G256" s="134" t="s">
        <v>199</v>
      </c>
      <c r="H256" s="135">
        <v>6</v>
      </c>
      <c r="I256" s="136"/>
      <c r="J256" s="137">
        <f t="shared" si="50"/>
        <v>0</v>
      </c>
      <c r="K256" s="133" t="s">
        <v>19</v>
      </c>
      <c r="L256" s="32"/>
      <c r="M256" s="138" t="s">
        <v>19</v>
      </c>
      <c r="N256" s="139" t="s">
        <v>43</v>
      </c>
      <c r="P256" s="140">
        <f t="shared" si="51"/>
        <v>0</v>
      </c>
      <c r="Q256" s="140">
        <v>0</v>
      </c>
      <c r="R256" s="140">
        <f t="shared" si="52"/>
        <v>0</v>
      </c>
      <c r="S256" s="140">
        <v>0</v>
      </c>
      <c r="T256" s="141">
        <f t="shared" si="53"/>
        <v>0</v>
      </c>
      <c r="AR256" s="142" t="s">
        <v>286</v>
      </c>
      <c r="AT256" s="142" t="s">
        <v>183</v>
      </c>
      <c r="AU256" s="142" t="s">
        <v>82</v>
      </c>
      <c r="AY256" s="17" t="s">
        <v>181</v>
      </c>
      <c r="BE256" s="143">
        <f t="shared" si="54"/>
        <v>0</v>
      </c>
      <c r="BF256" s="143">
        <f t="shared" si="55"/>
        <v>0</v>
      </c>
      <c r="BG256" s="143">
        <f t="shared" si="56"/>
        <v>0</v>
      </c>
      <c r="BH256" s="143">
        <f t="shared" si="57"/>
        <v>0</v>
      </c>
      <c r="BI256" s="143">
        <f t="shared" si="58"/>
        <v>0</v>
      </c>
      <c r="BJ256" s="17" t="s">
        <v>80</v>
      </c>
      <c r="BK256" s="143">
        <f t="shared" si="59"/>
        <v>0</v>
      </c>
      <c r="BL256" s="17" t="s">
        <v>286</v>
      </c>
      <c r="BM256" s="142" t="s">
        <v>5378</v>
      </c>
    </row>
    <row r="257" spans="2:63" s="11" customFormat="1" ht="22.8" customHeight="1">
      <c r="B257" s="119"/>
      <c r="D257" s="120" t="s">
        <v>71</v>
      </c>
      <c r="E257" s="129" t="s">
        <v>4047</v>
      </c>
      <c r="F257" s="129" t="s">
        <v>5379</v>
      </c>
      <c r="I257" s="122"/>
      <c r="J257" s="130">
        <f>BK257</f>
        <v>0</v>
      </c>
      <c r="L257" s="119"/>
      <c r="M257" s="124"/>
      <c r="P257" s="125">
        <f>SUM(P258:P275)</f>
        <v>0</v>
      </c>
      <c r="R257" s="125">
        <f>SUM(R258:R275)</f>
        <v>0.0013299999999999998</v>
      </c>
      <c r="T257" s="126">
        <f>SUM(T258:T275)</f>
        <v>0.476</v>
      </c>
      <c r="AR257" s="120" t="s">
        <v>82</v>
      </c>
      <c r="AT257" s="127" t="s">
        <v>71</v>
      </c>
      <c r="AU257" s="127" t="s">
        <v>80</v>
      </c>
      <c r="AY257" s="120" t="s">
        <v>181</v>
      </c>
      <c r="BK257" s="128">
        <f>SUM(BK258:BK275)</f>
        <v>0</v>
      </c>
    </row>
    <row r="258" spans="2:65" s="1" customFormat="1" ht="21.75" customHeight="1">
      <c r="B258" s="32"/>
      <c r="C258" s="180" t="s">
        <v>1376</v>
      </c>
      <c r="D258" s="180" t="s">
        <v>561</v>
      </c>
      <c r="E258" s="181" t="s">
        <v>5380</v>
      </c>
      <c r="F258" s="182" t="s">
        <v>5381</v>
      </c>
      <c r="G258" s="183" t="s">
        <v>199</v>
      </c>
      <c r="H258" s="184">
        <v>12</v>
      </c>
      <c r="I258" s="185"/>
      <c r="J258" s="186">
        <f>ROUND(I258*H258,2)</f>
        <v>0</v>
      </c>
      <c r="K258" s="182" t="s">
        <v>19</v>
      </c>
      <c r="L258" s="187"/>
      <c r="M258" s="188" t="s">
        <v>19</v>
      </c>
      <c r="N258" s="189" t="s">
        <v>43</v>
      </c>
      <c r="P258" s="140">
        <f>O258*H258</f>
        <v>0</v>
      </c>
      <c r="Q258" s="140">
        <v>0</v>
      </c>
      <c r="R258" s="140">
        <f>Q258*H258</f>
        <v>0</v>
      </c>
      <c r="S258" s="140">
        <v>0</v>
      </c>
      <c r="T258" s="141">
        <f>S258*H258</f>
        <v>0</v>
      </c>
      <c r="AR258" s="142" t="s">
        <v>394</v>
      </c>
      <c r="AT258" s="142" t="s">
        <v>561</v>
      </c>
      <c r="AU258" s="142" t="s">
        <v>82</v>
      </c>
      <c r="AY258" s="17" t="s">
        <v>181</v>
      </c>
      <c r="BE258" s="143">
        <f>IF(N258="základní",J258,0)</f>
        <v>0</v>
      </c>
      <c r="BF258" s="143">
        <f>IF(N258="snížená",J258,0)</f>
        <v>0</v>
      </c>
      <c r="BG258" s="143">
        <f>IF(N258="zákl. přenesená",J258,0)</f>
        <v>0</v>
      </c>
      <c r="BH258" s="143">
        <f>IF(N258="sníž. přenesená",J258,0)</f>
        <v>0</v>
      </c>
      <c r="BI258" s="143">
        <f>IF(N258="nulová",J258,0)</f>
        <v>0</v>
      </c>
      <c r="BJ258" s="17" t="s">
        <v>80</v>
      </c>
      <c r="BK258" s="143">
        <f>ROUND(I258*H258,2)</f>
        <v>0</v>
      </c>
      <c r="BL258" s="17" t="s">
        <v>286</v>
      </c>
      <c r="BM258" s="142" t="s">
        <v>5382</v>
      </c>
    </row>
    <row r="259" spans="2:65" s="1" customFormat="1" ht="16.5" customHeight="1">
      <c r="B259" s="32"/>
      <c r="C259" s="131" t="s">
        <v>1380</v>
      </c>
      <c r="D259" s="131" t="s">
        <v>183</v>
      </c>
      <c r="E259" s="132" t="s">
        <v>5383</v>
      </c>
      <c r="F259" s="133" t="s">
        <v>5384</v>
      </c>
      <c r="G259" s="134" t="s">
        <v>199</v>
      </c>
      <c r="H259" s="135">
        <v>12</v>
      </c>
      <c r="I259" s="136"/>
      <c r="J259" s="137">
        <f>ROUND(I259*H259,2)</f>
        <v>0</v>
      </c>
      <c r="K259" s="133" t="s">
        <v>19</v>
      </c>
      <c r="L259" s="32"/>
      <c r="M259" s="138" t="s">
        <v>19</v>
      </c>
      <c r="N259" s="139" t="s">
        <v>43</v>
      </c>
      <c r="P259" s="140">
        <f>O259*H259</f>
        <v>0</v>
      </c>
      <c r="Q259" s="140">
        <v>0</v>
      </c>
      <c r="R259" s="140">
        <f>Q259*H259</f>
        <v>0</v>
      </c>
      <c r="S259" s="140">
        <v>0</v>
      </c>
      <c r="T259" s="141">
        <f>S259*H259</f>
        <v>0</v>
      </c>
      <c r="AR259" s="142" t="s">
        <v>286</v>
      </c>
      <c r="AT259" s="142" t="s">
        <v>183</v>
      </c>
      <c r="AU259" s="142" t="s">
        <v>82</v>
      </c>
      <c r="AY259" s="17" t="s">
        <v>181</v>
      </c>
      <c r="BE259" s="143">
        <f>IF(N259="základní",J259,0)</f>
        <v>0</v>
      </c>
      <c r="BF259" s="143">
        <f>IF(N259="snížená",J259,0)</f>
        <v>0</v>
      </c>
      <c r="BG259" s="143">
        <f>IF(N259="zákl. přenesená",J259,0)</f>
        <v>0</v>
      </c>
      <c r="BH259" s="143">
        <f>IF(N259="sníž. přenesená",J259,0)</f>
        <v>0</v>
      </c>
      <c r="BI259" s="143">
        <f>IF(N259="nulová",J259,0)</f>
        <v>0</v>
      </c>
      <c r="BJ259" s="17" t="s">
        <v>80</v>
      </c>
      <c r="BK259" s="143">
        <f>ROUND(I259*H259,2)</f>
        <v>0</v>
      </c>
      <c r="BL259" s="17" t="s">
        <v>286</v>
      </c>
      <c r="BM259" s="142" t="s">
        <v>5385</v>
      </c>
    </row>
    <row r="260" spans="2:65" s="1" customFormat="1" ht="16.5" customHeight="1">
      <c r="B260" s="32"/>
      <c r="C260" s="131" t="s">
        <v>1386</v>
      </c>
      <c r="D260" s="131" t="s">
        <v>183</v>
      </c>
      <c r="E260" s="132" t="s">
        <v>5386</v>
      </c>
      <c r="F260" s="133" t="s">
        <v>5387</v>
      </c>
      <c r="G260" s="134" t="s">
        <v>199</v>
      </c>
      <c r="H260" s="135">
        <v>7</v>
      </c>
      <c r="I260" s="136"/>
      <c r="J260" s="137">
        <f>ROUND(I260*H260,2)</f>
        <v>0</v>
      </c>
      <c r="K260" s="133" t="s">
        <v>19</v>
      </c>
      <c r="L260" s="32"/>
      <c r="M260" s="138" t="s">
        <v>19</v>
      </c>
      <c r="N260" s="139" t="s">
        <v>43</v>
      </c>
      <c r="P260" s="140">
        <f>O260*H260</f>
        <v>0</v>
      </c>
      <c r="Q260" s="140">
        <v>0</v>
      </c>
      <c r="R260" s="140">
        <f>Q260*H260</f>
        <v>0</v>
      </c>
      <c r="S260" s="140">
        <v>0</v>
      </c>
      <c r="T260" s="141">
        <f>S260*H260</f>
        <v>0</v>
      </c>
      <c r="AR260" s="142" t="s">
        <v>286</v>
      </c>
      <c r="AT260" s="142" t="s">
        <v>183</v>
      </c>
      <c r="AU260" s="142" t="s">
        <v>82</v>
      </c>
      <c r="AY260" s="17" t="s">
        <v>181</v>
      </c>
      <c r="BE260" s="143">
        <f>IF(N260="základní",J260,0)</f>
        <v>0</v>
      </c>
      <c r="BF260" s="143">
        <f>IF(N260="snížená",J260,0)</f>
        <v>0</v>
      </c>
      <c r="BG260" s="143">
        <f>IF(N260="zákl. přenesená",J260,0)</f>
        <v>0</v>
      </c>
      <c r="BH260" s="143">
        <f>IF(N260="sníž. přenesená",J260,0)</f>
        <v>0</v>
      </c>
      <c r="BI260" s="143">
        <f>IF(N260="nulová",J260,0)</f>
        <v>0</v>
      </c>
      <c r="BJ260" s="17" t="s">
        <v>80</v>
      </c>
      <c r="BK260" s="143">
        <f>ROUND(I260*H260,2)</f>
        <v>0</v>
      </c>
      <c r="BL260" s="17" t="s">
        <v>286</v>
      </c>
      <c r="BM260" s="142" t="s">
        <v>5388</v>
      </c>
    </row>
    <row r="261" spans="2:65" s="1" customFormat="1" ht="16.5" customHeight="1">
      <c r="B261" s="32"/>
      <c r="C261" s="131" t="s">
        <v>1390</v>
      </c>
      <c r="D261" s="131" t="s">
        <v>183</v>
      </c>
      <c r="E261" s="132" t="s">
        <v>5389</v>
      </c>
      <c r="F261" s="133" t="s">
        <v>5390</v>
      </c>
      <c r="G261" s="134" t="s">
        <v>199</v>
      </c>
      <c r="H261" s="135">
        <v>2</v>
      </c>
      <c r="I261" s="136"/>
      <c r="J261" s="137">
        <f>ROUND(I261*H261,2)</f>
        <v>0</v>
      </c>
      <c r="K261" s="133" t="s">
        <v>19</v>
      </c>
      <c r="L261" s="32"/>
      <c r="M261" s="138" t="s">
        <v>19</v>
      </c>
      <c r="N261" s="139" t="s">
        <v>43</v>
      </c>
      <c r="P261" s="140">
        <f>O261*H261</f>
        <v>0</v>
      </c>
      <c r="Q261" s="140">
        <v>0</v>
      </c>
      <c r="R261" s="140">
        <f>Q261*H261</f>
        <v>0</v>
      </c>
      <c r="S261" s="140">
        <v>0</v>
      </c>
      <c r="T261" s="141">
        <f>S261*H261</f>
        <v>0</v>
      </c>
      <c r="AR261" s="142" t="s">
        <v>286</v>
      </c>
      <c r="AT261" s="142" t="s">
        <v>183</v>
      </c>
      <c r="AU261" s="142" t="s">
        <v>82</v>
      </c>
      <c r="AY261" s="17" t="s">
        <v>181</v>
      </c>
      <c r="BE261" s="143">
        <f>IF(N261="základní",J261,0)</f>
        <v>0</v>
      </c>
      <c r="BF261" s="143">
        <f>IF(N261="snížená",J261,0)</f>
        <v>0</v>
      </c>
      <c r="BG261" s="143">
        <f>IF(N261="zákl. přenesená",J261,0)</f>
        <v>0</v>
      </c>
      <c r="BH261" s="143">
        <f>IF(N261="sníž. přenesená",J261,0)</f>
        <v>0</v>
      </c>
      <c r="BI261" s="143">
        <f>IF(N261="nulová",J261,0)</f>
        <v>0</v>
      </c>
      <c r="BJ261" s="17" t="s">
        <v>80</v>
      </c>
      <c r="BK261" s="143">
        <f>ROUND(I261*H261,2)</f>
        <v>0</v>
      </c>
      <c r="BL261" s="17" t="s">
        <v>286</v>
      </c>
      <c r="BM261" s="142" t="s">
        <v>5391</v>
      </c>
    </row>
    <row r="262" spans="2:65" s="1" customFormat="1" ht="24.1" customHeight="1">
      <c r="B262" s="32"/>
      <c r="C262" s="131" t="s">
        <v>1396</v>
      </c>
      <c r="D262" s="131" t="s">
        <v>183</v>
      </c>
      <c r="E262" s="132" t="s">
        <v>5392</v>
      </c>
      <c r="F262" s="133" t="s">
        <v>5393</v>
      </c>
      <c r="G262" s="134" t="s">
        <v>199</v>
      </c>
      <c r="H262" s="135">
        <v>8</v>
      </c>
      <c r="I262" s="136"/>
      <c r="J262" s="137">
        <f>ROUND(I262*H262,2)</f>
        <v>0</v>
      </c>
      <c r="K262" s="133" t="s">
        <v>187</v>
      </c>
      <c r="L262" s="32"/>
      <c r="M262" s="138" t="s">
        <v>19</v>
      </c>
      <c r="N262" s="139" t="s">
        <v>43</v>
      </c>
      <c r="P262" s="140">
        <f>O262*H262</f>
        <v>0</v>
      </c>
      <c r="Q262" s="140">
        <v>0</v>
      </c>
      <c r="R262" s="140">
        <f>Q262*H262</f>
        <v>0</v>
      </c>
      <c r="S262" s="140">
        <v>0.001</v>
      </c>
      <c r="T262" s="141">
        <f>S262*H262</f>
        <v>0.008</v>
      </c>
      <c r="AR262" s="142" t="s">
        <v>286</v>
      </c>
      <c r="AT262" s="142" t="s">
        <v>183</v>
      </c>
      <c r="AU262" s="142" t="s">
        <v>82</v>
      </c>
      <c r="AY262" s="17" t="s">
        <v>181</v>
      </c>
      <c r="BE262" s="143">
        <f>IF(N262="základní",J262,0)</f>
        <v>0</v>
      </c>
      <c r="BF262" s="143">
        <f>IF(N262="snížená",J262,0)</f>
        <v>0</v>
      </c>
      <c r="BG262" s="143">
        <f>IF(N262="zákl. přenesená",J262,0)</f>
        <v>0</v>
      </c>
      <c r="BH262" s="143">
        <f>IF(N262="sníž. přenesená",J262,0)</f>
        <v>0</v>
      </c>
      <c r="BI262" s="143">
        <f>IF(N262="nulová",J262,0)</f>
        <v>0</v>
      </c>
      <c r="BJ262" s="17" t="s">
        <v>80</v>
      </c>
      <c r="BK262" s="143">
        <f>ROUND(I262*H262,2)</f>
        <v>0</v>
      </c>
      <c r="BL262" s="17" t="s">
        <v>286</v>
      </c>
      <c r="BM262" s="142" t="s">
        <v>5394</v>
      </c>
    </row>
    <row r="263" spans="2:47" s="1" customFormat="1" ht="12">
      <c r="B263" s="32"/>
      <c r="D263" s="144" t="s">
        <v>190</v>
      </c>
      <c r="F263" s="145" t="s">
        <v>5395</v>
      </c>
      <c r="I263" s="146"/>
      <c r="L263" s="32"/>
      <c r="M263" s="147"/>
      <c r="T263" s="53"/>
      <c r="AT263" s="17" t="s">
        <v>190</v>
      </c>
      <c r="AU263" s="17" t="s">
        <v>82</v>
      </c>
    </row>
    <row r="264" spans="2:65" s="1" customFormat="1" ht="24.1" customHeight="1">
      <c r="B264" s="32"/>
      <c r="C264" s="131" t="s">
        <v>1400</v>
      </c>
      <c r="D264" s="131" t="s">
        <v>183</v>
      </c>
      <c r="E264" s="132" t="s">
        <v>5396</v>
      </c>
      <c r="F264" s="133" t="s">
        <v>5397</v>
      </c>
      <c r="G264" s="134" t="s">
        <v>199</v>
      </c>
      <c r="H264" s="135">
        <v>12</v>
      </c>
      <c r="I264" s="136"/>
      <c r="J264" s="137">
        <f>ROUND(I264*H264,2)</f>
        <v>0</v>
      </c>
      <c r="K264" s="133" t="s">
        <v>187</v>
      </c>
      <c r="L264" s="32"/>
      <c r="M264" s="138" t="s">
        <v>19</v>
      </c>
      <c r="N264" s="139" t="s">
        <v>43</v>
      </c>
      <c r="P264" s="140">
        <f>O264*H264</f>
        <v>0</v>
      </c>
      <c r="Q264" s="140">
        <v>0</v>
      </c>
      <c r="R264" s="140">
        <f>Q264*H264</f>
        <v>0</v>
      </c>
      <c r="S264" s="140">
        <v>0.001</v>
      </c>
      <c r="T264" s="141">
        <f>S264*H264</f>
        <v>0.012</v>
      </c>
      <c r="AR264" s="142" t="s">
        <v>286</v>
      </c>
      <c r="AT264" s="142" t="s">
        <v>183</v>
      </c>
      <c r="AU264" s="142" t="s">
        <v>82</v>
      </c>
      <c r="AY264" s="17" t="s">
        <v>181</v>
      </c>
      <c r="BE264" s="143">
        <f>IF(N264="základní",J264,0)</f>
        <v>0</v>
      </c>
      <c r="BF264" s="143">
        <f>IF(N264="snížená",J264,0)</f>
        <v>0</v>
      </c>
      <c r="BG264" s="143">
        <f>IF(N264="zákl. přenesená",J264,0)</f>
        <v>0</v>
      </c>
      <c r="BH264" s="143">
        <f>IF(N264="sníž. přenesená",J264,0)</f>
        <v>0</v>
      </c>
      <c r="BI264" s="143">
        <f>IF(N264="nulová",J264,0)</f>
        <v>0</v>
      </c>
      <c r="BJ264" s="17" t="s">
        <v>80</v>
      </c>
      <c r="BK264" s="143">
        <f>ROUND(I264*H264,2)</f>
        <v>0</v>
      </c>
      <c r="BL264" s="17" t="s">
        <v>286</v>
      </c>
      <c r="BM264" s="142" t="s">
        <v>5398</v>
      </c>
    </row>
    <row r="265" spans="2:47" s="1" customFormat="1" ht="12">
      <c r="B265" s="32"/>
      <c r="D265" s="144" t="s">
        <v>190</v>
      </c>
      <c r="F265" s="145" t="s">
        <v>5399</v>
      </c>
      <c r="I265" s="146"/>
      <c r="L265" s="32"/>
      <c r="M265" s="147"/>
      <c r="T265" s="53"/>
      <c r="AT265" s="17" t="s">
        <v>190</v>
      </c>
      <c r="AU265" s="17" t="s">
        <v>82</v>
      </c>
    </row>
    <row r="266" spans="2:65" s="1" customFormat="1" ht="24.1" customHeight="1">
      <c r="B266" s="32"/>
      <c r="C266" s="131" t="s">
        <v>1406</v>
      </c>
      <c r="D266" s="131" t="s">
        <v>183</v>
      </c>
      <c r="E266" s="132" t="s">
        <v>5400</v>
      </c>
      <c r="F266" s="133" t="s">
        <v>5401</v>
      </c>
      <c r="G266" s="134" t="s">
        <v>199</v>
      </c>
      <c r="H266" s="135">
        <v>1</v>
      </c>
      <c r="I266" s="136"/>
      <c r="J266" s="137">
        <f>ROUND(I266*H266,2)</f>
        <v>0</v>
      </c>
      <c r="K266" s="133" t="s">
        <v>187</v>
      </c>
      <c r="L266" s="32"/>
      <c r="M266" s="138" t="s">
        <v>19</v>
      </c>
      <c r="N266" s="139" t="s">
        <v>43</v>
      </c>
      <c r="P266" s="140">
        <f>O266*H266</f>
        <v>0</v>
      </c>
      <c r="Q266" s="140">
        <v>0</v>
      </c>
      <c r="R266" s="140">
        <f>Q266*H266</f>
        <v>0</v>
      </c>
      <c r="S266" s="140">
        <v>0.002</v>
      </c>
      <c r="T266" s="141">
        <f>S266*H266</f>
        <v>0.002</v>
      </c>
      <c r="AR266" s="142" t="s">
        <v>286</v>
      </c>
      <c r="AT266" s="142" t="s">
        <v>183</v>
      </c>
      <c r="AU266" s="142" t="s">
        <v>82</v>
      </c>
      <c r="AY266" s="17" t="s">
        <v>181</v>
      </c>
      <c r="BE266" s="143">
        <f>IF(N266="základní",J266,0)</f>
        <v>0</v>
      </c>
      <c r="BF266" s="143">
        <f>IF(N266="snížená",J266,0)</f>
        <v>0</v>
      </c>
      <c r="BG266" s="143">
        <f>IF(N266="zákl. přenesená",J266,0)</f>
        <v>0</v>
      </c>
      <c r="BH266" s="143">
        <f>IF(N266="sníž. přenesená",J266,0)</f>
        <v>0</v>
      </c>
      <c r="BI266" s="143">
        <f>IF(N266="nulová",J266,0)</f>
        <v>0</v>
      </c>
      <c r="BJ266" s="17" t="s">
        <v>80</v>
      </c>
      <c r="BK266" s="143">
        <f>ROUND(I266*H266,2)</f>
        <v>0</v>
      </c>
      <c r="BL266" s="17" t="s">
        <v>286</v>
      </c>
      <c r="BM266" s="142" t="s">
        <v>5402</v>
      </c>
    </row>
    <row r="267" spans="2:47" s="1" customFormat="1" ht="12">
      <c r="B267" s="32"/>
      <c r="D267" s="144" t="s">
        <v>190</v>
      </c>
      <c r="F267" s="145" t="s">
        <v>5403</v>
      </c>
      <c r="I267" s="146"/>
      <c r="L267" s="32"/>
      <c r="M267" s="147"/>
      <c r="T267" s="53"/>
      <c r="AT267" s="17" t="s">
        <v>190</v>
      </c>
      <c r="AU267" s="17" t="s">
        <v>82</v>
      </c>
    </row>
    <row r="268" spans="2:65" s="1" customFormat="1" ht="24.1" customHeight="1">
      <c r="B268" s="32"/>
      <c r="C268" s="131" t="s">
        <v>1411</v>
      </c>
      <c r="D268" s="131" t="s">
        <v>183</v>
      </c>
      <c r="E268" s="132" t="s">
        <v>5404</v>
      </c>
      <c r="F268" s="133" t="s">
        <v>5405</v>
      </c>
      <c r="G268" s="134" t="s">
        <v>199</v>
      </c>
      <c r="H268" s="135">
        <v>17</v>
      </c>
      <c r="I268" s="136"/>
      <c r="J268" s="137">
        <f>ROUND(I268*H268,2)</f>
        <v>0</v>
      </c>
      <c r="K268" s="133" t="s">
        <v>187</v>
      </c>
      <c r="L268" s="32"/>
      <c r="M268" s="138" t="s">
        <v>19</v>
      </c>
      <c r="N268" s="139" t="s">
        <v>43</v>
      </c>
      <c r="P268" s="140">
        <f>O268*H268</f>
        <v>0</v>
      </c>
      <c r="Q268" s="140">
        <v>0</v>
      </c>
      <c r="R268" s="140">
        <f>Q268*H268</f>
        <v>0</v>
      </c>
      <c r="S268" s="140">
        <v>0.002</v>
      </c>
      <c r="T268" s="141">
        <f>S268*H268</f>
        <v>0.034</v>
      </c>
      <c r="AR268" s="142" t="s">
        <v>286</v>
      </c>
      <c r="AT268" s="142" t="s">
        <v>183</v>
      </c>
      <c r="AU268" s="142" t="s">
        <v>82</v>
      </c>
      <c r="AY268" s="17" t="s">
        <v>181</v>
      </c>
      <c r="BE268" s="143">
        <f>IF(N268="základní",J268,0)</f>
        <v>0</v>
      </c>
      <c r="BF268" s="143">
        <f>IF(N268="snížená",J268,0)</f>
        <v>0</v>
      </c>
      <c r="BG268" s="143">
        <f>IF(N268="zákl. přenesená",J268,0)</f>
        <v>0</v>
      </c>
      <c r="BH268" s="143">
        <f>IF(N268="sníž. přenesená",J268,0)</f>
        <v>0</v>
      </c>
      <c r="BI268" s="143">
        <f>IF(N268="nulová",J268,0)</f>
        <v>0</v>
      </c>
      <c r="BJ268" s="17" t="s">
        <v>80</v>
      </c>
      <c r="BK268" s="143">
        <f>ROUND(I268*H268,2)</f>
        <v>0</v>
      </c>
      <c r="BL268" s="17" t="s">
        <v>286</v>
      </c>
      <c r="BM268" s="142" t="s">
        <v>5406</v>
      </c>
    </row>
    <row r="269" spans="2:47" s="1" customFormat="1" ht="12">
      <c r="B269" s="32"/>
      <c r="D269" s="144" t="s">
        <v>190</v>
      </c>
      <c r="F269" s="145" t="s">
        <v>5407</v>
      </c>
      <c r="I269" s="146"/>
      <c r="L269" s="32"/>
      <c r="M269" s="147"/>
      <c r="T269" s="53"/>
      <c r="AT269" s="17" t="s">
        <v>190</v>
      </c>
      <c r="AU269" s="17" t="s">
        <v>82</v>
      </c>
    </row>
    <row r="270" spans="2:65" s="1" customFormat="1" ht="24.1" customHeight="1">
      <c r="B270" s="32"/>
      <c r="C270" s="131" t="s">
        <v>1421</v>
      </c>
      <c r="D270" s="131" t="s">
        <v>183</v>
      </c>
      <c r="E270" s="132" t="s">
        <v>5408</v>
      </c>
      <c r="F270" s="133" t="s">
        <v>5409</v>
      </c>
      <c r="G270" s="134" t="s">
        <v>199</v>
      </c>
      <c r="H270" s="135">
        <v>7</v>
      </c>
      <c r="I270" s="136"/>
      <c r="J270" s="137">
        <f>ROUND(I270*H270,2)</f>
        <v>0</v>
      </c>
      <c r="K270" s="133" t="s">
        <v>187</v>
      </c>
      <c r="L270" s="32"/>
      <c r="M270" s="138" t="s">
        <v>19</v>
      </c>
      <c r="N270" s="139" t="s">
        <v>43</v>
      </c>
      <c r="P270" s="140">
        <f>O270*H270</f>
        <v>0</v>
      </c>
      <c r="Q270" s="140">
        <v>0</v>
      </c>
      <c r="R270" s="140">
        <f>Q270*H270</f>
        <v>0</v>
      </c>
      <c r="S270" s="140">
        <v>0.06</v>
      </c>
      <c r="T270" s="141">
        <f>S270*H270</f>
        <v>0.42</v>
      </c>
      <c r="AR270" s="142" t="s">
        <v>286</v>
      </c>
      <c r="AT270" s="142" t="s">
        <v>183</v>
      </c>
      <c r="AU270" s="142" t="s">
        <v>82</v>
      </c>
      <c r="AY270" s="17" t="s">
        <v>181</v>
      </c>
      <c r="BE270" s="143">
        <f>IF(N270="základní",J270,0)</f>
        <v>0</v>
      </c>
      <c r="BF270" s="143">
        <f>IF(N270="snížená",J270,0)</f>
        <v>0</v>
      </c>
      <c r="BG270" s="143">
        <f>IF(N270="zákl. přenesená",J270,0)</f>
        <v>0</v>
      </c>
      <c r="BH270" s="143">
        <f>IF(N270="sníž. přenesená",J270,0)</f>
        <v>0</v>
      </c>
      <c r="BI270" s="143">
        <f>IF(N270="nulová",J270,0)</f>
        <v>0</v>
      </c>
      <c r="BJ270" s="17" t="s">
        <v>80</v>
      </c>
      <c r="BK270" s="143">
        <f>ROUND(I270*H270,2)</f>
        <v>0</v>
      </c>
      <c r="BL270" s="17" t="s">
        <v>286</v>
      </c>
      <c r="BM270" s="142" t="s">
        <v>5410</v>
      </c>
    </row>
    <row r="271" spans="2:47" s="1" customFormat="1" ht="12">
      <c r="B271" s="32"/>
      <c r="D271" s="144" t="s">
        <v>190</v>
      </c>
      <c r="F271" s="145" t="s">
        <v>5411</v>
      </c>
      <c r="I271" s="146"/>
      <c r="L271" s="32"/>
      <c r="M271" s="147"/>
      <c r="T271" s="53"/>
      <c r="AT271" s="17" t="s">
        <v>190</v>
      </c>
      <c r="AU271" s="17" t="s">
        <v>82</v>
      </c>
    </row>
    <row r="272" spans="2:65" s="1" customFormat="1" ht="24.1" customHeight="1">
      <c r="B272" s="32"/>
      <c r="C272" s="131" t="s">
        <v>1426</v>
      </c>
      <c r="D272" s="131" t="s">
        <v>183</v>
      </c>
      <c r="E272" s="132" t="s">
        <v>5412</v>
      </c>
      <c r="F272" s="133" t="s">
        <v>5413</v>
      </c>
      <c r="G272" s="134" t="s">
        <v>199</v>
      </c>
      <c r="H272" s="135">
        <v>19</v>
      </c>
      <c r="I272" s="136"/>
      <c r="J272" s="137">
        <f>ROUND(I272*H272,2)</f>
        <v>0</v>
      </c>
      <c r="K272" s="133" t="s">
        <v>187</v>
      </c>
      <c r="L272" s="32"/>
      <c r="M272" s="138" t="s">
        <v>19</v>
      </c>
      <c r="N272" s="139" t="s">
        <v>43</v>
      </c>
      <c r="P272" s="140">
        <f>O272*H272</f>
        <v>0</v>
      </c>
      <c r="Q272" s="140">
        <v>7E-05</v>
      </c>
      <c r="R272" s="140">
        <f>Q272*H272</f>
        <v>0.0013299999999999998</v>
      </c>
      <c r="S272" s="140">
        <v>0</v>
      </c>
      <c r="T272" s="141">
        <f>S272*H272</f>
        <v>0</v>
      </c>
      <c r="AR272" s="142" t="s">
        <v>286</v>
      </c>
      <c r="AT272" s="142" t="s">
        <v>183</v>
      </c>
      <c r="AU272" s="142" t="s">
        <v>82</v>
      </c>
      <c r="AY272" s="17" t="s">
        <v>181</v>
      </c>
      <c r="BE272" s="143">
        <f>IF(N272="základní",J272,0)</f>
        <v>0</v>
      </c>
      <c r="BF272" s="143">
        <f>IF(N272="snížená",J272,0)</f>
        <v>0</v>
      </c>
      <c r="BG272" s="143">
        <f>IF(N272="zákl. přenesená",J272,0)</f>
        <v>0</v>
      </c>
      <c r="BH272" s="143">
        <f>IF(N272="sníž. přenesená",J272,0)</f>
        <v>0</v>
      </c>
      <c r="BI272" s="143">
        <f>IF(N272="nulová",J272,0)</f>
        <v>0</v>
      </c>
      <c r="BJ272" s="17" t="s">
        <v>80</v>
      </c>
      <c r="BK272" s="143">
        <f>ROUND(I272*H272,2)</f>
        <v>0</v>
      </c>
      <c r="BL272" s="17" t="s">
        <v>286</v>
      </c>
      <c r="BM272" s="142" t="s">
        <v>5414</v>
      </c>
    </row>
    <row r="273" spans="2:47" s="1" customFormat="1" ht="12">
      <c r="B273" s="32"/>
      <c r="D273" s="144" t="s">
        <v>190</v>
      </c>
      <c r="F273" s="145" t="s">
        <v>5415</v>
      </c>
      <c r="I273" s="146"/>
      <c r="L273" s="32"/>
      <c r="M273" s="147"/>
      <c r="T273" s="53"/>
      <c r="AT273" s="17" t="s">
        <v>190</v>
      </c>
      <c r="AU273" s="17" t="s">
        <v>82</v>
      </c>
    </row>
    <row r="274" spans="2:65" s="1" customFormat="1" ht="16.5" customHeight="1">
      <c r="B274" s="32"/>
      <c r="C274" s="131" t="s">
        <v>1432</v>
      </c>
      <c r="D274" s="131" t="s">
        <v>183</v>
      </c>
      <c r="E274" s="132" t="s">
        <v>5416</v>
      </c>
      <c r="F274" s="133" t="s">
        <v>5417</v>
      </c>
      <c r="G274" s="134" t="s">
        <v>199</v>
      </c>
      <c r="H274" s="135">
        <v>1</v>
      </c>
      <c r="I274" s="136"/>
      <c r="J274" s="137">
        <f>ROUND(I274*H274,2)</f>
        <v>0</v>
      </c>
      <c r="K274" s="133" t="s">
        <v>19</v>
      </c>
      <c r="L274" s="32"/>
      <c r="M274" s="138" t="s">
        <v>19</v>
      </c>
      <c r="N274" s="139" t="s">
        <v>43</v>
      </c>
      <c r="P274" s="140">
        <f>O274*H274</f>
        <v>0</v>
      </c>
      <c r="Q274" s="140">
        <v>0</v>
      </c>
      <c r="R274" s="140">
        <f>Q274*H274</f>
        <v>0</v>
      </c>
      <c r="S274" s="140">
        <v>0</v>
      </c>
      <c r="T274" s="141">
        <f>S274*H274</f>
        <v>0</v>
      </c>
      <c r="AR274" s="142" t="s">
        <v>286</v>
      </c>
      <c r="AT274" s="142" t="s">
        <v>183</v>
      </c>
      <c r="AU274" s="142" t="s">
        <v>82</v>
      </c>
      <c r="AY274" s="17" t="s">
        <v>181</v>
      </c>
      <c r="BE274" s="143">
        <f>IF(N274="základní",J274,0)</f>
        <v>0</v>
      </c>
      <c r="BF274" s="143">
        <f>IF(N274="snížená",J274,0)</f>
        <v>0</v>
      </c>
      <c r="BG274" s="143">
        <f>IF(N274="zákl. přenesená",J274,0)</f>
        <v>0</v>
      </c>
      <c r="BH274" s="143">
        <f>IF(N274="sníž. přenesená",J274,0)</f>
        <v>0</v>
      </c>
      <c r="BI274" s="143">
        <f>IF(N274="nulová",J274,0)</f>
        <v>0</v>
      </c>
      <c r="BJ274" s="17" t="s">
        <v>80</v>
      </c>
      <c r="BK274" s="143">
        <f>ROUND(I274*H274,2)</f>
        <v>0</v>
      </c>
      <c r="BL274" s="17" t="s">
        <v>286</v>
      </c>
      <c r="BM274" s="142" t="s">
        <v>5418</v>
      </c>
    </row>
    <row r="275" spans="2:65" s="1" customFormat="1" ht="16.5" customHeight="1">
      <c r="B275" s="32"/>
      <c r="C275" s="131" t="s">
        <v>1437</v>
      </c>
      <c r="D275" s="131" t="s">
        <v>183</v>
      </c>
      <c r="E275" s="132" t="s">
        <v>5419</v>
      </c>
      <c r="F275" s="133" t="s">
        <v>5420</v>
      </c>
      <c r="G275" s="134" t="s">
        <v>199</v>
      </c>
      <c r="H275" s="135">
        <v>2</v>
      </c>
      <c r="I275" s="136"/>
      <c r="J275" s="137">
        <f>ROUND(I275*H275,2)</f>
        <v>0</v>
      </c>
      <c r="K275" s="133" t="s">
        <v>19</v>
      </c>
      <c r="L275" s="32"/>
      <c r="M275" s="138" t="s">
        <v>19</v>
      </c>
      <c r="N275" s="139" t="s">
        <v>43</v>
      </c>
      <c r="P275" s="140">
        <f>O275*H275</f>
        <v>0</v>
      </c>
      <c r="Q275" s="140">
        <v>0</v>
      </c>
      <c r="R275" s="140">
        <f>Q275*H275</f>
        <v>0</v>
      </c>
      <c r="S275" s="140">
        <v>0</v>
      </c>
      <c r="T275" s="141">
        <f>S275*H275</f>
        <v>0</v>
      </c>
      <c r="AR275" s="142" t="s">
        <v>286</v>
      </c>
      <c r="AT275" s="142" t="s">
        <v>183</v>
      </c>
      <c r="AU275" s="142" t="s">
        <v>82</v>
      </c>
      <c r="AY275" s="17" t="s">
        <v>181</v>
      </c>
      <c r="BE275" s="143">
        <f>IF(N275="základní",J275,0)</f>
        <v>0</v>
      </c>
      <c r="BF275" s="143">
        <f>IF(N275="snížená",J275,0)</f>
        <v>0</v>
      </c>
      <c r="BG275" s="143">
        <f>IF(N275="zákl. přenesená",J275,0)</f>
        <v>0</v>
      </c>
      <c r="BH275" s="143">
        <f>IF(N275="sníž. přenesená",J275,0)</f>
        <v>0</v>
      </c>
      <c r="BI275" s="143">
        <f>IF(N275="nulová",J275,0)</f>
        <v>0</v>
      </c>
      <c r="BJ275" s="17" t="s">
        <v>80</v>
      </c>
      <c r="BK275" s="143">
        <f>ROUND(I275*H275,2)</f>
        <v>0</v>
      </c>
      <c r="BL275" s="17" t="s">
        <v>286</v>
      </c>
      <c r="BM275" s="142" t="s">
        <v>5421</v>
      </c>
    </row>
    <row r="276" spans="2:63" s="11" customFormat="1" ht="22.8" customHeight="1">
      <c r="B276" s="119"/>
      <c r="D276" s="120" t="s">
        <v>71</v>
      </c>
      <c r="E276" s="129" t="s">
        <v>4103</v>
      </c>
      <c r="F276" s="129" t="s">
        <v>3046</v>
      </c>
      <c r="I276" s="122"/>
      <c r="J276" s="130">
        <f>BK276</f>
        <v>0</v>
      </c>
      <c r="L276" s="119"/>
      <c r="M276" s="124"/>
      <c r="P276" s="125">
        <f>SUM(P277:P294)</f>
        <v>0</v>
      </c>
      <c r="R276" s="125">
        <f>SUM(R277:R294)</f>
        <v>0</v>
      </c>
      <c r="T276" s="126">
        <f>SUM(T277:T294)</f>
        <v>0</v>
      </c>
      <c r="AR276" s="120" t="s">
        <v>82</v>
      </c>
      <c r="AT276" s="127" t="s">
        <v>71</v>
      </c>
      <c r="AU276" s="127" t="s">
        <v>80</v>
      </c>
      <c r="AY276" s="120" t="s">
        <v>181</v>
      </c>
      <c r="BK276" s="128">
        <f>SUM(BK277:BK294)</f>
        <v>0</v>
      </c>
    </row>
    <row r="277" spans="2:65" s="1" customFormat="1" ht="16.5" customHeight="1">
      <c r="B277" s="32"/>
      <c r="C277" s="131" t="s">
        <v>1442</v>
      </c>
      <c r="D277" s="131" t="s">
        <v>183</v>
      </c>
      <c r="E277" s="132" t="s">
        <v>5422</v>
      </c>
      <c r="F277" s="133" t="s">
        <v>4953</v>
      </c>
      <c r="G277" s="134" t="s">
        <v>199</v>
      </c>
      <c r="H277" s="135">
        <v>1</v>
      </c>
      <c r="I277" s="136"/>
      <c r="J277" s="137">
        <f aca="true" t="shared" si="60" ref="J277:J284">ROUND(I277*H277,2)</f>
        <v>0</v>
      </c>
      <c r="K277" s="133" t="s">
        <v>19</v>
      </c>
      <c r="L277" s="32"/>
      <c r="M277" s="138" t="s">
        <v>19</v>
      </c>
      <c r="N277" s="139" t="s">
        <v>43</v>
      </c>
      <c r="P277" s="140">
        <f aca="true" t="shared" si="61" ref="P277:P284">O277*H277</f>
        <v>0</v>
      </c>
      <c r="Q277" s="140">
        <v>0</v>
      </c>
      <c r="R277" s="140">
        <f aca="true" t="shared" si="62" ref="R277:R284">Q277*H277</f>
        <v>0</v>
      </c>
      <c r="S277" s="140">
        <v>0</v>
      </c>
      <c r="T277" s="141">
        <f aca="true" t="shared" si="63" ref="T277:T284">S277*H277</f>
        <v>0</v>
      </c>
      <c r="AR277" s="142" t="s">
        <v>286</v>
      </c>
      <c r="AT277" s="142" t="s">
        <v>183</v>
      </c>
      <c r="AU277" s="142" t="s">
        <v>82</v>
      </c>
      <c r="AY277" s="17" t="s">
        <v>181</v>
      </c>
      <c r="BE277" s="143">
        <f aca="true" t="shared" si="64" ref="BE277:BE284">IF(N277="základní",J277,0)</f>
        <v>0</v>
      </c>
      <c r="BF277" s="143">
        <f aca="true" t="shared" si="65" ref="BF277:BF284">IF(N277="snížená",J277,0)</f>
        <v>0</v>
      </c>
      <c r="BG277" s="143">
        <f aca="true" t="shared" si="66" ref="BG277:BG284">IF(N277="zákl. přenesená",J277,0)</f>
        <v>0</v>
      </c>
      <c r="BH277" s="143">
        <f aca="true" t="shared" si="67" ref="BH277:BH284">IF(N277="sníž. přenesená",J277,0)</f>
        <v>0</v>
      </c>
      <c r="BI277" s="143">
        <f aca="true" t="shared" si="68" ref="BI277:BI284">IF(N277="nulová",J277,0)</f>
        <v>0</v>
      </c>
      <c r="BJ277" s="17" t="s">
        <v>80</v>
      </c>
      <c r="BK277" s="143">
        <f aca="true" t="shared" si="69" ref="BK277:BK284">ROUND(I277*H277,2)</f>
        <v>0</v>
      </c>
      <c r="BL277" s="17" t="s">
        <v>286</v>
      </c>
      <c r="BM277" s="142" t="s">
        <v>5423</v>
      </c>
    </row>
    <row r="278" spans="2:65" s="1" customFormat="1" ht="21.75" customHeight="1">
      <c r="B278" s="32"/>
      <c r="C278" s="131" t="s">
        <v>1449</v>
      </c>
      <c r="D278" s="131" t="s">
        <v>183</v>
      </c>
      <c r="E278" s="132" t="s">
        <v>5424</v>
      </c>
      <c r="F278" s="133" t="s">
        <v>5425</v>
      </c>
      <c r="G278" s="134" t="s">
        <v>199</v>
      </c>
      <c r="H278" s="135">
        <v>1</v>
      </c>
      <c r="I278" s="136"/>
      <c r="J278" s="137">
        <f t="shared" si="60"/>
        <v>0</v>
      </c>
      <c r="K278" s="133" t="s">
        <v>19</v>
      </c>
      <c r="L278" s="32"/>
      <c r="M278" s="138" t="s">
        <v>19</v>
      </c>
      <c r="N278" s="139" t="s">
        <v>43</v>
      </c>
      <c r="P278" s="140">
        <f t="shared" si="61"/>
        <v>0</v>
      </c>
      <c r="Q278" s="140">
        <v>0</v>
      </c>
      <c r="R278" s="140">
        <f t="shared" si="62"/>
        <v>0</v>
      </c>
      <c r="S278" s="140">
        <v>0</v>
      </c>
      <c r="T278" s="141">
        <f t="shared" si="63"/>
        <v>0</v>
      </c>
      <c r="AR278" s="142" t="s">
        <v>286</v>
      </c>
      <c r="AT278" s="142" t="s">
        <v>183</v>
      </c>
      <c r="AU278" s="142" t="s">
        <v>82</v>
      </c>
      <c r="AY278" s="17" t="s">
        <v>181</v>
      </c>
      <c r="BE278" s="143">
        <f t="shared" si="64"/>
        <v>0</v>
      </c>
      <c r="BF278" s="143">
        <f t="shared" si="65"/>
        <v>0</v>
      </c>
      <c r="BG278" s="143">
        <f t="shared" si="66"/>
        <v>0</v>
      </c>
      <c r="BH278" s="143">
        <f t="shared" si="67"/>
        <v>0</v>
      </c>
      <c r="BI278" s="143">
        <f t="shared" si="68"/>
        <v>0</v>
      </c>
      <c r="BJ278" s="17" t="s">
        <v>80</v>
      </c>
      <c r="BK278" s="143">
        <f t="shared" si="69"/>
        <v>0</v>
      </c>
      <c r="BL278" s="17" t="s">
        <v>286</v>
      </c>
      <c r="BM278" s="142" t="s">
        <v>5426</v>
      </c>
    </row>
    <row r="279" spans="2:65" s="1" customFormat="1" ht="16.5" customHeight="1">
      <c r="B279" s="32"/>
      <c r="C279" s="131" t="s">
        <v>1455</v>
      </c>
      <c r="D279" s="131" t="s">
        <v>183</v>
      </c>
      <c r="E279" s="132" t="s">
        <v>4955</v>
      </c>
      <c r="F279" s="133" t="s">
        <v>4956</v>
      </c>
      <c r="G279" s="134" t="s">
        <v>3202</v>
      </c>
      <c r="H279" s="135">
        <v>24</v>
      </c>
      <c r="I279" s="136"/>
      <c r="J279" s="137">
        <f t="shared" si="60"/>
        <v>0</v>
      </c>
      <c r="K279" s="133" t="s">
        <v>19</v>
      </c>
      <c r="L279" s="32"/>
      <c r="M279" s="138" t="s">
        <v>19</v>
      </c>
      <c r="N279" s="139" t="s">
        <v>43</v>
      </c>
      <c r="P279" s="140">
        <f t="shared" si="61"/>
        <v>0</v>
      </c>
      <c r="Q279" s="140">
        <v>0</v>
      </c>
      <c r="R279" s="140">
        <f t="shared" si="62"/>
        <v>0</v>
      </c>
      <c r="S279" s="140">
        <v>0</v>
      </c>
      <c r="T279" s="141">
        <f t="shared" si="63"/>
        <v>0</v>
      </c>
      <c r="AR279" s="142" t="s">
        <v>286</v>
      </c>
      <c r="AT279" s="142" t="s">
        <v>183</v>
      </c>
      <c r="AU279" s="142" t="s">
        <v>82</v>
      </c>
      <c r="AY279" s="17" t="s">
        <v>181</v>
      </c>
      <c r="BE279" s="143">
        <f t="shared" si="64"/>
        <v>0</v>
      </c>
      <c r="BF279" s="143">
        <f t="shared" si="65"/>
        <v>0</v>
      </c>
      <c r="BG279" s="143">
        <f t="shared" si="66"/>
        <v>0</v>
      </c>
      <c r="BH279" s="143">
        <f t="shared" si="67"/>
        <v>0</v>
      </c>
      <c r="BI279" s="143">
        <f t="shared" si="68"/>
        <v>0</v>
      </c>
      <c r="BJ279" s="17" t="s">
        <v>80</v>
      </c>
      <c r="BK279" s="143">
        <f t="shared" si="69"/>
        <v>0</v>
      </c>
      <c r="BL279" s="17" t="s">
        <v>286</v>
      </c>
      <c r="BM279" s="142" t="s">
        <v>5427</v>
      </c>
    </row>
    <row r="280" spans="2:65" s="1" customFormat="1" ht="16.5" customHeight="1">
      <c r="B280" s="32"/>
      <c r="C280" s="131" t="s">
        <v>1460</v>
      </c>
      <c r="D280" s="131" t="s">
        <v>183</v>
      </c>
      <c r="E280" s="132" t="s">
        <v>4958</v>
      </c>
      <c r="F280" s="133" t="s">
        <v>4959</v>
      </c>
      <c r="G280" s="134" t="s">
        <v>3202</v>
      </c>
      <c r="H280" s="135">
        <v>24</v>
      </c>
      <c r="I280" s="136"/>
      <c r="J280" s="137">
        <f t="shared" si="60"/>
        <v>0</v>
      </c>
      <c r="K280" s="133" t="s">
        <v>19</v>
      </c>
      <c r="L280" s="32"/>
      <c r="M280" s="138" t="s">
        <v>19</v>
      </c>
      <c r="N280" s="139" t="s">
        <v>43</v>
      </c>
      <c r="P280" s="140">
        <f t="shared" si="61"/>
        <v>0</v>
      </c>
      <c r="Q280" s="140">
        <v>0</v>
      </c>
      <c r="R280" s="140">
        <f t="shared" si="62"/>
        <v>0</v>
      </c>
      <c r="S280" s="140">
        <v>0</v>
      </c>
      <c r="T280" s="141">
        <f t="shared" si="63"/>
        <v>0</v>
      </c>
      <c r="AR280" s="142" t="s">
        <v>286</v>
      </c>
      <c r="AT280" s="142" t="s">
        <v>183</v>
      </c>
      <c r="AU280" s="142" t="s">
        <v>82</v>
      </c>
      <c r="AY280" s="17" t="s">
        <v>181</v>
      </c>
      <c r="BE280" s="143">
        <f t="shared" si="64"/>
        <v>0</v>
      </c>
      <c r="BF280" s="143">
        <f t="shared" si="65"/>
        <v>0</v>
      </c>
      <c r="BG280" s="143">
        <f t="shared" si="66"/>
        <v>0</v>
      </c>
      <c r="BH280" s="143">
        <f t="shared" si="67"/>
        <v>0</v>
      </c>
      <c r="BI280" s="143">
        <f t="shared" si="68"/>
        <v>0</v>
      </c>
      <c r="BJ280" s="17" t="s">
        <v>80</v>
      </c>
      <c r="BK280" s="143">
        <f t="shared" si="69"/>
        <v>0</v>
      </c>
      <c r="BL280" s="17" t="s">
        <v>286</v>
      </c>
      <c r="BM280" s="142" t="s">
        <v>5428</v>
      </c>
    </row>
    <row r="281" spans="2:65" s="1" customFormat="1" ht="16.5" customHeight="1">
      <c r="B281" s="32"/>
      <c r="C281" s="131" t="s">
        <v>1465</v>
      </c>
      <c r="D281" s="131" t="s">
        <v>183</v>
      </c>
      <c r="E281" s="132" t="s">
        <v>5429</v>
      </c>
      <c r="F281" s="133" t="s">
        <v>5430</v>
      </c>
      <c r="G281" s="134" t="s">
        <v>2716</v>
      </c>
      <c r="H281" s="135">
        <v>1200</v>
      </c>
      <c r="I281" s="136"/>
      <c r="J281" s="137">
        <f t="shared" si="60"/>
        <v>0</v>
      </c>
      <c r="K281" s="133" t="s">
        <v>19</v>
      </c>
      <c r="L281" s="32"/>
      <c r="M281" s="138" t="s">
        <v>19</v>
      </c>
      <c r="N281" s="139" t="s">
        <v>43</v>
      </c>
      <c r="P281" s="140">
        <f t="shared" si="61"/>
        <v>0</v>
      </c>
      <c r="Q281" s="140">
        <v>0</v>
      </c>
      <c r="R281" s="140">
        <f t="shared" si="62"/>
        <v>0</v>
      </c>
      <c r="S281" s="140">
        <v>0</v>
      </c>
      <c r="T281" s="141">
        <f t="shared" si="63"/>
        <v>0</v>
      </c>
      <c r="AR281" s="142" t="s">
        <v>286</v>
      </c>
      <c r="AT281" s="142" t="s">
        <v>183</v>
      </c>
      <c r="AU281" s="142" t="s">
        <v>82</v>
      </c>
      <c r="AY281" s="17" t="s">
        <v>181</v>
      </c>
      <c r="BE281" s="143">
        <f t="shared" si="64"/>
        <v>0</v>
      </c>
      <c r="BF281" s="143">
        <f t="shared" si="65"/>
        <v>0</v>
      </c>
      <c r="BG281" s="143">
        <f t="shared" si="66"/>
        <v>0</v>
      </c>
      <c r="BH281" s="143">
        <f t="shared" si="67"/>
        <v>0</v>
      </c>
      <c r="BI281" s="143">
        <f t="shared" si="68"/>
        <v>0</v>
      </c>
      <c r="BJ281" s="17" t="s">
        <v>80</v>
      </c>
      <c r="BK281" s="143">
        <f t="shared" si="69"/>
        <v>0</v>
      </c>
      <c r="BL281" s="17" t="s">
        <v>286</v>
      </c>
      <c r="BM281" s="142" t="s">
        <v>5431</v>
      </c>
    </row>
    <row r="282" spans="2:65" s="1" customFormat="1" ht="16.5" customHeight="1">
      <c r="B282" s="32"/>
      <c r="C282" s="131" t="s">
        <v>1471</v>
      </c>
      <c r="D282" s="131" t="s">
        <v>183</v>
      </c>
      <c r="E282" s="132" t="s">
        <v>4961</v>
      </c>
      <c r="F282" s="133" t="s">
        <v>4962</v>
      </c>
      <c r="G282" s="134" t="s">
        <v>3202</v>
      </c>
      <c r="H282" s="135">
        <v>2</v>
      </c>
      <c r="I282" s="136"/>
      <c r="J282" s="137">
        <f t="shared" si="60"/>
        <v>0</v>
      </c>
      <c r="K282" s="133" t="s">
        <v>19</v>
      </c>
      <c r="L282" s="32"/>
      <c r="M282" s="138" t="s">
        <v>19</v>
      </c>
      <c r="N282" s="139" t="s">
        <v>43</v>
      </c>
      <c r="P282" s="140">
        <f t="shared" si="61"/>
        <v>0</v>
      </c>
      <c r="Q282" s="140">
        <v>0</v>
      </c>
      <c r="R282" s="140">
        <f t="shared" si="62"/>
        <v>0</v>
      </c>
      <c r="S282" s="140">
        <v>0</v>
      </c>
      <c r="T282" s="141">
        <f t="shared" si="63"/>
        <v>0</v>
      </c>
      <c r="AR282" s="142" t="s">
        <v>286</v>
      </c>
      <c r="AT282" s="142" t="s">
        <v>183</v>
      </c>
      <c r="AU282" s="142" t="s">
        <v>82</v>
      </c>
      <c r="AY282" s="17" t="s">
        <v>181</v>
      </c>
      <c r="BE282" s="143">
        <f t="shared" si="64"/>
        <v>0</v>
      </c>
      <c r="BF282" s="143">
        <f t="shared" si="65"/>
        <v>0</v>
      </c>
      <c r="BG282" s="143">
        <f t="shared" si="66"/>
        <v>0</v>
      </c>
      <c r="BH282" s="143">
        <f t="shared" si="67"/>
        <v>0</v>
      </c>
      <c r="BI282" s="143">
        <f t="shared" si="68"/>
        <v>0</v>
      </c>
      <c r="BJ282" s="17" t="s">
        <v>80</v>
      </c>
      <c r="BK282" s="143">
        <f t="shared" si="69"/>
        <v>0</v>
      </c>
      <c r="BL282" s="17" t="s">
        <v>286</v>
      </c>
      <c r="BM282" s="142" t="s">
        <v>5432</v>
      </c>
    </row>
    <row r="283" spans="2:65" s="1" customFormat="1" ht="16.5" customHeight="1">
      <c r="B283" s="32"/>
      <c r="C283" s="131" t="s">
        <v>1476</v>
      </c>
      <c r="D283" s="131" t="s">
        <v>183</v>
      </c>
      <c r="E283" s="132" t="s">
        <v>4964</v>
      </c>
      <c r="F283" s="133" t="s">
        <v>4965</v>
      </c>
      <c r="G283" s="134" t="s">
        <v>3202</v>
      </c>
      <c r="H283" s="135">
        <v>16</v>
      </c>
      <c r="I283" s="136"/>
      <c r="J283" s="137">
        <f t="shared" si="60"/>
        <v>0</v>
      </c>
      <c r="K283" s="133" t="s">
        <v>19</v>
      </c>
      <c r="L283" s="32"/>
      <c r="M283" s="138" t="s">
        <v>19</v>
      </c>
      <c r="N283" s="139" t="s">
        <v>43</v>
      </c>
      <c r="P283" s="140">
        <f t="shared" si="61"/>
        <v>0</v>
      </c>
      <c r="Q283" s="140">
        <v>0</v>
      </c>
      <c r="R283" s="140">
        <f t="shared" si="62"/>
        <v>0</v>
      </c>
      <c r="S283" s="140">
        <v>0</v>
      </c>
      <c r="T283" s="141">
        <f t="shared" si="63"/>
        <v>0</v>
      </c>
      <c r="AR283" s="142" t="s">
        <v>286</v>
      </c>
      <c r="AT283" s="142" t="s">
        <v>183</v>
      </c>
      <c r="AU283" s="142" t="s">
        <v>82</v>
      </c>
      <c r="AY283" s="17" t="s">
        <v>181</v>
      </c>
      <c r="BE283" s="143">
        <f t="shared" si="64"/>
        <v>0</v>
      </c>
      <c r="BF283" s="143">
        <f t="shared" si="65"/>
        <v>0</v>
      </c>
      <c r="BG283" s="143">
        <f t="shared" si="66"/>
        <v>0</v>
      </c>
      <c r="BH283" s="143">
        <f t="shared" si="67"/>
        <v>0</v>
      </c>
      <c r="BI283" s="143">
        <f t="shared" si="68"/>
        <v>0</v>
      </c>
      <c r="BJ283" s="17" t="s">
        <v>80</v>
      </c>
      <c r="BK283" s="143">
        <f t="shared" si="69"/>
        <v>0</v>
      </c>
      <c r="BL283" s="17" t="s">
        <v>286</v>
      </c>
      <c r="BM283" s="142" t="s">
        <v>5433</v>
      </c>
    </row>
    <row r="284" spans="2:65" s="1" customFormat="1" ht="16.5" customHeight="1">
      <c r="B284" s="32"/>
      <c r="C284" s="131" t="s">
        <v>1484</v>
      </c>
      <c r="D284" s="131" t="s">
        <v>183</v>
      </c>
      <c r="E284" s="132" t="s">
        <v>4967</v>
      </c>
      <c r="F284" s="133" t="s">
        <v>4968</v>
      </c>
      <c r="G284" s="134" t="s">
        <v>4614</v>
      </c>
      <c r="H284" s="135">
        <v>1</v>
      </c>
      <c r="I284" s="136"/>
      <c r="J284" s="137">
        <f t="shared" si="60"/>
        <v>0</v>
      </c>
      <c r="K284" s="133" t="s">
        <v>187</v>
      </c>
      <c r="L284" s="32"/>
      <c r="M284" s="138" t="s">
        <v>19</v>
      </c>
      <c r="N284" s="139" t="s">
        <v>43</v>
      </c>
      <c r="P284" s="140">
        <f t="shared" si="61"/>
        <v>0</v>
      </c>
      <c r="Q284" s="140">
        <v>0</v>
      </c>
      <c r="R284" s="140">
        <f t="shared" si="62"/>
        <v>0</v>
      </c>
      <c r="S284" s="140">
        <v>0</v>
      </c>
      <c r="T284" s="141">
        <f t="shared" si="63"/>
        <v>0</v>
      </c>
      <c r="AR284" s="142" t="s">
        <v>286</v>
      </c>
      <c r="AT284" s="142" t="s">
        <v>183</v>
      </c>
      <c r="AU284" s="142" t="s">
        <v>82</v>
      </c>
      <c r="AY284" s="17" t="s">
        <v>181</v>
      </c>
      <c r="BE284" s="143">
        <f t="shared" si="64"/>
        <v>0</v>
      </c>
      <c r="BF284" s="143">
        <f t="shared" si="65"/>
        <v>0</v>
      </c>
      <c r="BG284" s="143">
        <f t="shared" si="66"/>
        <v>0</v>
      </c>
      <c r="BH284" s="143">
        <f t="shared" si="67"/>
        <v>0</v>
      </c>
      <c r="BI284" s="143">
        <f t="shared" si="68"/>
        <v>0</v>
      </c>
      <c r="BJ284" s="17" t="s">
        <v>80</v>
      </c>
      <c r="BK284" s="143">
        <f t="shared" si="69"/>
        <v>0</v>
      </c>
      <c r="BL284" s="17" t="s">
        <v>286</v>
      </c>
      <c r="BM284" s="142" t="s">
        <v>5434</v>
      </c>
    </row>
    <row r="285" spans="2:47" s="1" customFormat="1" ht="12">
      <c r="B285" s="32"/>
      <c r="D285" s="144" t="s">
        <v>190</v>
      </c>
      <c r="F285" s="145" t="s">
        <v>4970</v>
      </c>
      <c r="I285" s="146"/>
      <c r="L285" s="32"/>
      <c r="M285" s="147"/>
      <c r="T285" s="53"/>
      <c r="AT285" s="17" t="s">
        <v>190</v>
      </c>
      <c r="AU285" s="17" t="s">
        <v>82</v>
      </c>
    </row>
    <row r="286" spans="2:65" s="1" customFormat="1" ht="16.5" customHeight="1">
      <c r="B286" s="32"/>
      <c r="C286" s="131" t="s">
        <v>1491</v>
      </c>
      <c r="D286" s="131" t="s">
        <v>183</v>
      </c>
      <c r="E286" s="132" t="s">
        <v>4971</v>
      </c>
      <c r="F286" s="133" t="s">
        <v>4972</v>
      </c>
      <c r="G286" s="134" t="s">
        <v>4614</v>
      </c>
      <c r="H286" s="135">
        <v>1</v>
      </c>
      <c r="I286" s="136"/>
      <c r="J286" s="137">
        <f>ROUND(I286*H286,2)</f>
        <v>0</v>
      </c>
      <c r="K286" s="133" t="s">
        <v>187</v>
      </c>
      <c r="L286" s="32"/>
      <c r="M286" s="138" t="s">
        <v>19</v>
      </c>
      <c r="N286" s="139" t="s">
        <v>43</v>
      </c>
      <c r="P286" s="140">
        <f>O286*H286</f>
        <v>0</v>
      </c>
      <c r="Q286" s="140">
        <v>0</v>
      </c>
      <c r="R286" s="140">
        <f>Q286*H286</f>
        <v>0</v>
      </c>
      <c r="S286" s="140">
        <v>0</v>
      </c>
      <c r="T286" s="141">
        <f>S286*H286</f>
        <v>0</v>
      </c>
      <c r="AR286" s="142" t="s">
        <v>286</v>
      </c>
      <c r="AT286" s="142" t="s">
        <v>183</v>
      </c>
      <c r="AU286" s="142" t="s">
        <v>82</v>
      </c>
      <c r="AY286" s="17" t="s">
        <v>181</v>
      </c>
      <c r="BE286" s="143">
        <f>IF(N286="základní",J286,0)</f>
        <v>0</v>
      </c>
      <c r="BF286" s="143">
        <f>IF(N286="snížená",J286,0)</f>
        <v>0</v>
      </c>
      <c r="BG286" s="143">
        <f>IF(N286="zákl. přenesená",J286,0)</f>
        <v>0</v>
      </c>
      <c r="BH286" s="143">
        <f>IF(N286="sníž. přenesená",J286,0)</f>
        <v>0</v>
      </c>
      <c r="BI286" s="143">
        <f>IF(N286="nulová",J286,0)</f>
        <v>0</v>
      </c>
      <c r="BJ286" s="17" t="s">
        <v>80</v>
      </c>
      <c r="BK286" s="143">
        <f>ROUND(I286*H286,2)</f>
        <v>0</v>
      </c>
      <c r="BL286" s="17" t="s">
        <v>286</v>
      </c>
      <c r="BM286" s="142" t="s">
        <v>5435</v>
      </c>
    </row>
    <row r="287" spans="2:47" s="1" customFormat="1" ht="12">
      <c r="B287" s="32"/>
      <c r="D287" s="144" t="s">
        <v>190</v>
      </c>
      <c r="F287" s="145" t="s">
        <v>4974</v>
      </c>
      <c r="I287" s="146"/>
      <c r="L287" s="32"/>
      <c r="M287" s="147"/>
      <c r="T287" s="53"/>
      <c r="AT287" s="17" t="s">
        <v>190</v>
      </c>
      <c r="AU287" s="17" t="s">
        <v>82</v>
      </c>
    </row>
    <row r="288" spans="2:65" s="1" customFormat="1" ht="16.5" customHeight="1">
      <c r="B288" s="32"/>
      <c r="C288" s="131" t="s">
        <v>1497</v>
      </c>
      <c r="D288" s="131" t="s">
        <v>183</v>
      </c>
      <c r="E288" s="132" t="s">
        <v>4975</v>
      </c>
      <c r="F288" s="133" t="s">
        <v>4976</v>
      </c>
      <c r="G288" s="134" t="s">
        <v>4614</v>
      </c>
      <c r="H288" s="135">
        <v>1</v>
      </c>
      <c r="I288" s="136"/>
      <c r="J288" s="137">
        <f>ROUND(I288*H288,2)</f>
        <v>0</v>
      </c>
      <c r="K288" s="133" t="s">
        <v>187</v>
      </c>
      <c r="L288" s="32"/>
      <c r="M288" s="138" t="s">
        <v>19</v>
      </c>
      <c r="N288" s="139" t="s">
        <v>43</v>
      </c>
      <c r="P288" s="140">
        <f>O288*H288</f>
        <v>0</v>
      </c>
      <c r="Q288" s="140">
        <v>0</v>
      </c>
      <c r="R288" s="140">
        <f>Q288*H288</f>
        <v>0</v>
      </c>
      <c r="S288" s="140">
        <v>0</v>
      </c>
      <c r="T288" s="141">
        <f>S288*H288</f>
        <v>0</v>
      </c>
      <c r="AR288" s="142" t="s">
        <v>286</v>
      </c>
      <c r="AT288" s="142" t="s">
        <v>183</v>
      </c>
      <c r="AU288" s="142" t="s">
        <v>82</v>
      </c>
      <c r="AY288" s="17" t="s">
        <v>181</v>
      </c>
      <c r="BE288" s="143">
        <f>IF(N288="základní",J288,0)</f>
        <v>0</v>
      </c>
      <c r="BF288" s="143">
        <f>IF(N288="snížená",J288,0)</f>
        <v>0</v>
      </c>
      <c r="BG288" s="143">
        <f>IF(N288="zákl. přenesená",J288,0)</f>
        <v>0</v>
      </c>
      <c r="BH288" s="143">
        <f>IF(N288="sníž. přenesená",J288,0)</f>
        <v>0</v>
      </c>
      <c r="BI288" s="143">
        <f>IF(N288="nulová",J288,0)</f>
        <v>0</v>
      </c>
      <c r="BJ288" s="17" t="s">
        <v>80</v>
      </c>
      <c r="BK288" s="143">
        <f>ROUND(I288*H288,2)</f>
        <v>0</v>
      </c>
      <c r="BL288" s="17" t="s">
        <v>286</v>
      </c>
      <c r="BM288" s="142" t="s">
        <v>5436</v>
      </c>
    </row>
    <row r="289" spans="2:47" s="1" customFormat="1" ht="12">
      <c r="B289" s="32"/>
      <c r="D289" s="144" t="s">
        <v>190</v>
      </c>
      <c r="F289" s="145" t="s">
        <v>4978</v>
      </c>
      <c r="I289" s="146"/>
      <c r="L289" s="32"/>
      <c r="M289" s="147"/>
      <c r="T289" s="53"/>
      <c r="AT289" s="17" t="s">
        <v>190</v>
      </c>
      <c r="AU289" s="17" t="s">
        <v>82</v>
      </c>
    </row>
    <row r="290" spans="2:65" s="1" customFormat="1" ht="16.5" customHeight="1">
      <c r="B290" s="32"/>
      <c r="C290" s="131" t="s">
        <v>1502</v>
      </c>
      <c r="D290" s="131" t="s">
        <v>183</v>
      </c>
      <c r="E290" s="132" t="s">
        <v>5437</v>
      </c>
      <c r="F290" s="133" t="s">
        <v>4980</v>
      </c>
      <c r="G290" s="134" t="s">
        <v>199</v>
      </c>
      <c r="H290" s="135">
        <v>1</v>
      </c>
      <c r="I290" s="136"/>
      <c r="J290" s="137">
        <f>ROUND(I290*H290,2)</f>
        <v>0</v>
      </c>
      <c r="K290" s="133" t="s">
        <v>19</v>
      </c>
      <c r="L290" s="32"/>
      <c r="M290" s="138" t="s">
        <v>19</v>
      </c>
      <c r="N290" s="139" t="s">
        <v>43</v>
      </c>
      <c r="P290" s="140">
        <f>O290*H290</f>
        <v>0</v>
      </c>
      <c r="Q290" s="140">
        <v>0</v>
      </c>
      <c r="R290" s="140">
        <f>Q290*H290</f>
        <v>0</v>
      </c>
      <c r="S290" s="140">
        <v>0</v>
      </c>
      <c r="T290" s="141">
        <f>S290*H290</f>
        <v>0</v>
      </c>
      <c r="AR290" s="142" t="s">
        <v>286</v>
      </c>
      <c r="AT290" s="142" t="s">
        <v>183</v>
      </c>
      <c r="AU290" s="142" t="s">
        <v>82</v>
      </c>
      <c r="AY290" s="17" t="s">
        <v>181</v>
      </c>
      <c r="BE290" s="143">
        <f>IF(N290="základní",J290,0)</f>
        <v>0</v>
      </c>
      <c r="BF290" s="143">
        <f>IF(N290="snížená",J290,0)</f>
        <v>0</v>
      </c>
      <c r="BG290" s="143">
        <f>IF(N290="zákl. přenesená",J290,0)</f>
        <v>0</v>
      </c>
      <c r="BH290" s="143">
        <f>IF(N290="sníž. přenesená",J290,0)</f>
        <v>0</v>
      </c>
      <c r="BI290" s="143">
        <f>IF(N290="nulová",J290,0)</f>
        <v>0</v>
      </c>
      <c r="BJ290" s="17" t="s">
        <v>80</v>
      </c>
      <c r="BK290" s="143">
        <f>ROUND(I290*H290,2)</f>
        <v>0</v>
      </c>
      <c r="BL290" s="17" t="s">
        <v>286</v>
      </c>
      <c r="BM290" s="142" t="s">
        <v>5438</v>
      </c>
    </row>
    <row r="291" spans="2:65" s="1" customFormat="1" ht="16.5" customHeight="1">
      <c r="B291" s="32"/>
      <c r="C291" s="131" t="s">
        <v>1509</v>
      </c>
      <c r="D291" s="131" t="s">
        <v>183</v>
      </c>
      <c r="E291" s="132" t="s">
        <v>4982</v>
      </c>
      <c r="F291" s="133" t="s">
        <v>4983</v>
      </c>
      <c r="G291" s="134" t="s">
        <v>4614</v>
      </c>
      <c r="H291" s="135">
        <v>1</v>
      </c>
      <c r="I291" s="136"/>
      <c r="J291" s="137">
        <f>ROUND(I291*H291,2)</f>
        <v>0</v>
      </c>
      <c r="K291" s="133" t="s">
        <v>187</v>
      </c>
      <c r="L291" s="32"/>
      <c r="M291" s="138" t="s">
        <v>19</v>
      </c>
      <c r="N291" s="139" t="s">
        <v>43</v>
      </c>
      <c r="P291" s="140">
        <f>O291*H291</f>
        <v>0</v>
      </c>
      <c r="Q291" s="140">
        <v>0</v>
      </c>
      <c r="R291" s="140">
        <f>Q291*H291</f>
        <v>0</v>
      </c>
      <c r="S291" s="140">
        <v>0</v>
      </c>
      <c r="T291" s="141">
        <f>S291*H291</f>
        <v>0</v>
      </c>
      <c r="AR291" s="142" t="s">
        <v>286</v>
      </c>
      <c r="AT291" s="142" t="s">
        <v>183</v>
      </c>
      <c r="AU291" s="142" t="s">
        <v>82</v>
      </c>
      <c r="AY291" s="17" t="s">
        <v>181</v>
      </c>
      <c r="BE291" s="143">
        <f>IF(N291="základní",J291,0)</f>
        <v>0</v>
      </c>
      <c r="BF291" s="143">
        <f>IF(N291="snížená",J291,0)</f>
        <v>0</v>
      </c>
      <c r="BG291" s="143">
        <f>IF(N291="zákl. přenesená",J291,0)</f>
        <v>0</v>
      </c>
      <c r="BH291" s="143">
        <f>IF(N291="sníž. přenesená",J291,0)</f>
        <v>0</v>
      </c>
      <c r="BI291" s="143">
        <f>IF(N291="nulová",J291,0)</f>
        <v>0</v>
      </c>
      <c r="BJ291" s="17" t="s">
        <v>80</v>
      </c>
      <c r="BK291" s="143">
        <f>ROUND(I291*H291,2)</f>
        <v>0</v>
      </c>
      <c r="BL291" s="17" t="s">
        <v>286</v>
      </c>
      <c r="BM291" s="142" t="s">
        <v>5439</v>
      </c>
    </row>
    <row r="292" spans="2:47" s="1" customFormat="1" ht="12">
      <c r="B292" s="32"/>
      <c r="D292" s="144" t="s">
        <v>190</v>
      </c>
      <c r="F292" s="145" t="s">
        <v>4985</v>
      </c>
      <c r="I292" s="146"/>
      <c r="L292" s="32"/>
      <c r="M292" s="147"/>
      <c r="T292" s="53"/>
      <c r="AT292" s="17" t="s">
        <v>190</v>
      </c>
      <c r="AU292" s="17" t="s">
        <v>82</v>
      </c>
    </row>
    <row r="293" spans="2:65" s="1" customFormat="1" ht="16.5" customHeight="1">
      <c r="B293" s="32"/>
      <c r="C293" s="131" t="s">
        <v>1515</v>
      </c>
      <c r="D293" s="131" t="s">
        <v>183</v>
      </c>
      <c r="E293" s="132" t="s">
        <v>4986</v>
      </c>
      <c r="F293" s="133" t="s">
        <v>4987</v>
      </c>
      <c r="G293" s="134" t="s">
        <v>4614</v>
      </c>
      <c r="H293" s="135">
        <v>1</v>
      </c>
      <c r="I293" s="136"/>
      <c r="J293" s="137">
        <f>ROUND(I293*H293,2)</f>
        <v>0</v>
      </c>
      <c r="K293" s="133" t="s">
        <v>187</v>
      </c>
      <c r="L293" s="32"/>
      <c r="M293" s="138" t="s">
        <v>19</v>
      </c>
      <c r="N293" s="139" t="s">
        <v>43</v>
      </c>
      <c r="P293" s="140">
        <f>O293*H293</f>
        <v>0</v>
      </c>
      <c r="Q293" s="140">
        <v>0</v>
      </c>
      <c r="R293" s="140">
        <f>Q293*H293</f>
        <v>0</v>
      </c>
      <c r="S293" s="140">
        <v>0</v>
      </c>
      <c r="T293" s="141">
        <f>S293*H293</f>
        <v>0</v>
      </c>
      <c r="AR293" s="142" t="s">
        <v>286</v>
      </c>
      <c r="AT293" s="142" t="s">
        <v>183</v>
      </c>
      <c r="AU293" s="142" t="s">
        <v>82</v>
      </c>
      <c r="AY293" s="17" t="s">
        <v>181</v>
      </c>
      <c r="BE293" s="143">
        <f>IF(N293="základní",J293,0)</f>
        <v>0</v>
      </c>
      <c r="BF293" s="143">
        <f>IF(N293="snížená",J293,0)</f>
        <v>0</v>
      </c>
      <c r="BG293" s="143">
        <f>IF(N293="zákl. přenesená",J293,0)</f>
        <v>0</v>
      </c>
      <c r="BH293" s="143">
        <f>IF(N293="sníž. přenesená",J293,0)</f>
        <v>0</v>
      </c>
      <c r="BI293" s="143">
        <f>IF(N293="nulová",J293,0)</f>
        <v>0</v>
      </c>
      <c r="BJ293" s="17" t="s">
        <v>80</v>
      </c>
      <c r="BK293" s="143">
        <f>ROUND(I293*H293,2)</f>
        <v>0</v>
      </c>
      <c r="BL293" s="17" t="s">
        <v>286</v>
      </c>
      <c r="BM293" s="142" t="s">
        <v>5440</v>
      </c>
    </row>
    <row r="294" spans="2:47" s="1" customFormat="1" ht="12">
      <c r="B294" s="32"/>
      <c r="D294" s="144" t="s">
        <v>190</v>
      </c>
      <c r="F294" s="145" t="s">
        <v>4989</v>
      </c>
      <c r="I294" s="146"/>
      <c r="L294" s="32"/>
      <c r="M294" s="195"/>
      <c r="N294" s="192"/>
      <c r="O294" s="192"/>
      <c r="P294" s="192"/>
      <c r="Q294" s="192"/>
      <c r="R294" s="192"/>
      <c r="S294" s="192"/>
      <c r="T294" s="196"/>
      <c r="AT294" s="17" t="s">
        <v>190</v>
      </c>
      <c r="AU294" s="17" t="s">
        <v>82</v>
      </c>
    </row>
    <row r="295" spans="2:12" s="1" customFormat="1" ht="7" customHeight="1">
      <c r="B295" s="41"/>
      <c r="C295" s="42"/>
      <c r="D295" s="42"/>
      <c r="E295" s="42"/>
      <c r="F295" s="42"/>
      <c r="G295" s="42"/>
      <c r="H295" s="42"/>
      <c r="I295" s="42"/>
      <c r="J295" s="42"/>
      <c r="K295" s="42"/>
      <c r="L295" s="32"/>
    </row>
  </sheetData>
  <sheetProtection algorithmName="SHA-512" hashValue="pZ0mfQ1TStBpZYgQFzgEtTYDs8A6HHQ9h2q/37vski6b2hmgidY6ttF3ZaDheL4OACupVVsUPHWCF+Kgbbwr3A==" saltValue="I0rKxdSeHQnpUwLeM/rsIw==" spinCount="100000" sheet="1" objects="1" scenarios="1" formatColumns="0" formatRows="0" autoFilter="0"/>
  <autoFilter ref="C105:K294"/>
  <mergeCells count="15">
    <mergeCell ref="E92:H92"/>
    <mergeCell ref="E96:H96"/>
    <mergeCell ref="E94:H94"/>
    <mergeCell ref="E98:H98"/>
    <mergeCell ref="L2:V2"/>
    <mergeCell ref="E31:H31"/>
    <mergeCell ref="E52:H52"/>
    <mergeCell ref="E56:H56"/>
    <mergeCell ref="E54:H54"/>
    <mergeCell ref="E58:H58"/>
    <mergeCell ref="E7:H7"/>
    <mergeCell ref="E11:H11"/>
    <mergeCell ref="E9:H9"/>
    <mergeCell ref="E13:H13"/>
    <mergeCell ref="E22:H22"/>
  </mergeCells>
  <hyperlinks>
    <hyperlink ref="F114" r:id="rId1" display="https://podminky.urs.cz/item/CS_URS_2024_01/742430031"/>
    <hyperlink ref="F126" r:id="rId2" display="https://podminky.urs.cz/item/CS_URS_2024_01/742330005"/>
    <hyperlink ref="F141" r:id="rId3" display="https://podminky.urs.cz/item/CS_URS_2024_01/742330022"/>
    <hyperlink ref="F144" r:id="rId4" display="https://podminky.urs.cz/item/CS_URS_2024_01/742330023"/>
    <hyperlink ref="F147" r:id="rId5" display="https://podminky.urs.cz/item/CS_URS_2024_01/742330021"/>
    <hyperlink ref="F150" r:id="rId6" display="https://podminky.urs.cz/item/CS_URS_2024_01/742330037"/>
    <hyperlink ref="F159" r:id="rId7" display="https://podminky.urs.cz/item/CS_URS_2024_01/742110013"/>
    <hyperlink ref="F168" r:id="rId8" display="https://podminky.urs.cz/item/CS_URS_2024_01/742330024"/>
    <hyperlink ref="F172" r:id="rId9" display="https://podminky.urs.cz/item/CS_URS_2024_01/742330101"/>
    <hyperlink ref="F179" r:id="rId10" display="https://podminky.urs.cz/item/CS_URS_2024_01/742330044"/>
    <hyperlink ref="F181" r:id="rId11" display="https://podminky.urs.cz/item/CS_URS_2024_01/742330045"/>
    <hyperlink ref="F186" r:id="rId12" display="https://podminky.urs.cz/item/CS_URS_2024_01/742124005"/>
    <hyperlink ref="F192" r:id="rId13" display="https://podminky.urs.cz/item/CS_URS_2024_01/742124002"/>
    <hyperlink ref="F194" r:id="rId14" display="https://podminky.urs.cz/item/CS_URS_2024_01/742124001"/>
    <hyperlink ref="F210" r:id="rId15" display="https://podminky.urs.cz/item/CS_URS_2024_01/741112071"/>
    <hyperlink ref="F215" r:id="rId16" display="https://podminky.urs.cz/item/CS_URS_2024_01/741112001"/>
    <hyperlink ref="F222" r:id="rId17" display="https://podminky.urs.cz/item/CS_URS_2024_01/742110104"/>
    <hyperlink ref="F233" r:id="rId18" display="https://podminky.urs.cz/item/CS_URS_2024_01/742110122"/>
    <hyperlink ref="F236" r:id="rId19" display="https://podminky.urs.cz/item/CS_URS_2024_01/742110124"/>
    <hyperlink ref="F247" r:id="rId20" display="https://podminky.urs.cz/item/CS_URS_2024_01/974031165"/>
    <hyperlink ref="F249" r:id="rId21" display="https://podminky.urs.cz/item/CS_URS_2024_01/742110002"/>
    <hyperlink ref="F263" r:id="rId22" display="https://podminky.urs.cz/item/CS_URS_2024_01/971035131"/>
    <hyperlink ref="F265" r:id="rId23" display="https://podminky.urs.cz/item/CS_URS_2024_01/971035141"/>
    <hyperlink ref="F267" r:id="rId24" display="https://podminky.urs.cz/item/CS_URS_2024_01/971035151"/>
    <hyperlink ref="F269" r:id="rId25" display="https://podminky.urs.cz/item/CS_URS_2024_01/971035161"/>
    <hyperlink ref="F271" r:id="rId26" display="https://podminky.urs.cz/item/CS_URS_2024_01/971035341"/>
    <hyperlink ref="F273" r:id="rId27" display="https://podminky.urs.cz/item/CS_URS_2024_01/741920381"/>
    <hyperlink ref="F285" r:id="rId28" display="https://podminky.urs.cz/item/CS_URS_2024_01/045203000"/>
    <hyperlink ref="F287" r:id="rId29" display="https://podminky.urs.cz/item/CS_URS_2024_01/030001000"/>
    <hyperlink ref="F289" r:id="rId30" display="https://podminky.urs.cz/item/CS_URS_2024_01/070001000"/>
    <hyperlink ref="F292" r:id="rId31" display="https://podminky.urs.cz/item/CS_URS_2024_01/040001000"/>
    <hyperlink ref="F294" r:id="rId32" display="https://podminky.urs.cz/item/CS_URS_2024_01/01325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126"/>
  <sheetViews>
    <sheetView showGridLines="0" workbookViewId="0" topLeftCell="A111">
      <selection activeCell="G122" sqref="G122"/>
    </sheetView>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127</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ht="12.45" hidden="1">
      <c r="B8" s="20"/>
      <c r="D8" s="27" t="s">
        <v>154</v>
      </c>
      <c r="L8" s="20"/>
    </row>
    <row r="9" spans="2:12" ht="16.5" customHeight="1" hidden="1">
      <c r="B9" s="20"/>
      <c r="E9" s="250" t="s">
        <v>446</v>
      </c>
      <c r="F9" s="236"/>
      <c r="G9" s="236"/>
      <c r="H9" s="236"/>
      <c r="L9" s="20"/>
    </row>
    <row r="10" spans="2:12" ht="12.05" customHeight="1" hidden="1">
      <c r="B10" s="20"/>
      <c r="D10" s="27" t="s">
        <v>447</v>
      </c>
      <c r="L10" s="20"/>
    </row>
    <row r="11" spans="2:12" s="1" customFormat="1" ht="16.5" customHeight="1" hidden="1">
      <c r="B11" s="32"/>
      <c r="E11" s="216" t="s">
        <v>4788</v>
      </c>
      <c r="F11" s="249"/>
      <c r="G11" s="249"/>
      <c r="H11" s="249"/>
      <c r="L11" s="32"/>
    </row>
    <row r="12" spans="2:12" s="1" customFormat="1" ht="12.05" customHeight="1" hidden="1">
      <c r="B12" s="32"/>
      <c r="D12" s="27" t="s">
        <v>3064</v>
      </c>
      <c r="L12" s="32"/>
    </row>
    <row r="13" spans="2:12" s="1" customFormat="1" ht="16.5" customHeight="1" hidden="1">
      <c r="B13" s="32"/>
      <c r="E13" s="207" t="s">
        <v>5441</v>
      </c>
      <c r="F13" s="249"/>
      <c r="G13" s="249"/>
      <c r="H13" s="249"/>
      <c r="L13" s="32"/>
    </row>
    <row r="14" spans="2:12" s="1" customFormat="1" ht="12" hidden="1">
      <c r="B14" s="32"/>
      <c r="L14" s="32"/>
    </row>
    <row r="15" spans="2:12" s="1" customFormat="1" ht="12.05" customHeight="1" hidden="1">
      <c r="B15" s="32"/>
      <c r="D15" s="27" t="s">
        <v>18</v>
      </c>
      <c r="F15" s="25" t="s">
        <v>19</v>
      </c>
      <c r="I15" s="27" t="s">
        <v>20</v>
      </c>
      <c r="J15" s="25" t="s">
        <v>19</v>
      </c>
      <c r="L15" s="32"/>
    </row>
    <row r="16" spans="2:12" s="1" customFormat="1" ht="12.05" customHeight="1" hidden="1">
      <c r="B16" s="32"/>
      <c r="D16" s="27" t="s">
        <v>21</v>
      </c>
      <c r="F16" s="25" t="s">
        <v>4790</v>
      </c>
      <c r="I16" s="27" t="s">
        <v>23</v>
      </c>
      <c r="J16" s="49" t="str">
        <f>'Rekapitulace stavby'!AN8</f>
        <v>12. 4. 2024</v>
      </c>
      <c r="L16" s="32"/>
    </row>
    <row r="17" spans="2:12" s="1" customFormat="1" ht="10.75" customHeight="1" hidden="1">
      <c r="B17" s="32"/>
      <c r="L17" s="32"/>
    </row>
    <row r="18" spans="2:12" s="1" customFormat="1" ht="12.05" customHeight="1" hidden="1">
      <c r="B18" s="32"/>
      <c r="D18" s="27" t="s">
        <v>25</v>
      </c>
      <c r="I18" s="27" t="s">
        <v>26</v>
      </c>
      <c r="J18" s="25" t="s">
        <v>19</v>
      </c>
      <c r="L18" s="32"/>
    </row>
    <row r="19" spans="2:12" s="1" customFormat="1" ht="18" customHeight="1" hidden="1">
      <c r="B19" s="32"/>
      <c r="E19" s="25" t="s">
        <v>27</v>
      </c>
      <c r="I19" s="27" t="s">
        <v>28</v>
      </c>
      <c r="J19" s="25" t="s">
        <v>19</v>
      </c>
      <c r="L19" s="32"/>
    </row>
    <row r="20" spans="2:12" s="1" customFormat="1" ht="7" customHeight="1" hidden="1">
      <c r="B20" s="32"/>
      <c r="L20" s="32"/>
    </row>
    <row r="21" spans="2:12" s="1" customFormat="1" ht="12.05" customHeight="1" hidden="1">
      <c r="B21" s="32"/>
      <c r="D21" s="27" t="s">
        <v>29</v>
      </c>
      <c r="I21" s="27" t="s">
        <v>26</v>
      </c>
      <c r="J21" s="28" t="str">
        <f>'Rekapitulace stavby'!AN13</f>
        <v>Vyplň údaj</v>
      </c>
      <c r="L21" s="32"/>
    </row>
    <row r="22" spans="2:12" s="1" customFormat="1" ht="18" customHeight="1" hidden="1">
      <c r="B22" s="32"/>
      <c r="E22" s="252" t="str">
        <f>'Rekapitulace stavby'!E14</f>
        <v>Vyplň údaj</v>
      </c>
      <c r="F22" s="240"/>
      <c r="G22" s="240"/>
      <c r="H22" s="240"/>
      <c r="I22" s="27" t="s">
        <v>28</v>
      </c>
      <c r="J22" s="28" t="str">
        <f>'Rekapitulace stavby'!AN14</f>
        <v>Vyplň údaj</v>
      </c>
      <c r="L22" s="32"/>
    </row>
    <row r="23" spans="2:12" s="1" customFormat="1" ht="7" customHeight="1" hidden="1">
      <c r="B23" s="32"/>
      <c r="L23" s="32"/>
    </row>
    <row r="24" spans="2:12" s="1" customFormat="1" ht="12.05" customHeight="1" hidden="1">
      <c r="B24" s="32"/>
      <c r="D24" s="27" t="s">
        <v>31</v>
      </c>
      <c r="I24" s="27" t="s">
        <v>26</v>
      </c>
      <c r="J24" s="25" t="s">
        <v>4791</v>
      </c>
      <c r="L24" s="32"/>
    </row>
    <row r="25" spans="2:12" s="1" customFormat="1" ht="18" customHeight="1" hidden="1">
      <c r="B25" s="32"/>
      <c r="E25" s="25" t="s">
        <v>4792</v>
      </c>
      <c r="I25" s="27" t="s">
        <v>28</v>
      </c>
      <c r="J25" s="25" t="s">
        <v>4793</v>
      </c>
      <c r="L25" s="32"/>
    </row>
    <row r="26" spans="2:12" s="1" customFormat="1" ht="7" customHeight="1" hidden="1">
      <c r="B26" s="32"/>
      <c r="L26" s="32"/>
    </row>
    <row r="27" spans="2:12" s="1" customFormat="1" ht="12.05" customHeight="1" hidden="1">
      <c r="B27" s="32"/>
      <c r="D27" s="27" t="s">
        <v>34</v>
      </c>
      <c r="I27" s="27" t="s">
        <v>26</v>
      </c>
      <c r="J27" s="25" t="s">
        <v>4791</v>
      </c>
      <c r="L27" s="32"/>
    </row>
    <row r="28" spans="2:12" s="1" customFormat="1" ht="18" customHeight="1" hidden="1">
      <c r="B28" s="32"/>
      <c r="E28" s="25" t="s">
        <v>4794</v>
      </c>
      <c r="I28" s="27" t="s">
        <v>28</v>
      </c>
      <c r="J28" s="25" t="s">
        <v>4793</v>
      </c>
      <c r="L28" s="32"/>
    </row>
    <row r="29" spans="2:12" s="1" customFormat="1" ht="7" customHeight="1" hidden="1">
      <c r="B29" s="32"/>
      <c r="L29" s="32"/>
    </row>
    <row r="30" spans="2:12" s="1" customFormat="1" ht="12.05" customHeight="1" hidden="1">
      <c r="B30" s="32"/>
      <c r="D30" s="27" t="s">
        <v>36</v>
      </c>
      <c r="L30" s="32"/>
    </row>
    <row r="31" spans="2:12" s="7" customFormat="1" ht="16.5" customHeight="1" hidden="1">
      <c r="B31" s="91"/>
      <c r="E31" s="245" t="s">
        <v>19</v>
      </c>
      <c r="F31" s="245"/>
      <c r="G31" s="245"/>
      <c r="H31" s="245"/>
      <c r="L31" s="91"/>
    </row>
    <row r="32" spans="2:12" s="1" customFormat="1" ht="7" customHeight="1" hidden="1">
      <c r="B32" s="32"/>
      <c r="L32" s="32"/>
    </row>
    <row r="33" spans="2:12" s="1" customFormat="1" ht="7" customHeight="1" hidden="1">
      <c r="B33" s="32"/>
      <c r="D33" s="50"/>
      <c r="E33" s="50"/>
      <c r="F33" s="50"/>
      <c r="G33" s="50"/>
      <c r="H33" s="50"/>
      <c r="I33" s="50"/>
      <c r="J33" s="50"/>
      <c r="K33" s="50"/>
      <c r="L33" s="32"/>
    </row>
    <row r="34" spans="2:12" s="1" customFormat="1" ht="25.4" customHeight="1" hidden="1">
      <c r="B34" s="32"/>
      <c r="D34" s="92" t="s">
        <v>38</v>
      </c>
      <c r="J34" s="63">
        <f>ROUND(J98,2)</f>
        <v>0</v>
      </c>
      <c r="L34" s="32"/>
    </row>
    <row r="35" spans="2:12" s="1" customFormat="1" ht="7" customHeight="1" hidden="1">
      <c r="B35" s="32"/>
      <c r="D35" s="50"/>
      <c r="E35" s="50"/>
      <c r="F35" s="50"/>
      <c r="G35" s="50"/>
      <c r="H35" s="50"/>
      <c r="I35" s="50"/>
      <c r="J35" s="50"/>
      <c r="K35" s="50"/>
      <c r="L35" s="32"/>
    </row>
    <row r="36" spans="2:12" s="1" customFormat="1" ht="14.4" customHeight="1" hidden="1">
      <c r="B36" s="32"/>
      <c r="F36" s="35" t="s">
        <v>40</v>
      </c>
      <c r="I36" s="35" t="s">
        <v>39</v>
      </c>
      <c r="J36" s="35" t="s">
        <v>41</v>
      </c>
      <c r="L36" s="32"/>
    </row>
    <row r="37" spans="2:12" s="1" customFormat="1" ht="14.4" customHeight="1" hidden="1">
      <c r="B37" s="32"/>
      <c r="D37" s="52" t="s">
        <v>42</v>
      </c>
      <c r="E37" s="27" t="s">
        <v>43</v>
      </c>
      <c r="F37" s="83">
        <f>ROUND((SUM(BE98:BE125)),2)</f>
        <v>0</v>
      </c>
      <c r="I37" s="93">
        <v>0.21</v>
      </c>
      <c r="J37" s="83">
        <f>ROUND(((SUM(BE98:BE125))*I37),2)</f>
        <v>0</v>
      </c>
      <c r="L37" s="32"/>
    </row>
    <row r="38" spans="2:12" s="1" customFormat="1" ht="14.4" customHeight="1" hidden="1">
      <c r="B38" s="32"/>
      <c r="E38" s="27" t="s">
        <v>44</v>
      </c>
      <c r="F38" s="83">
        <f>ROUND((SUM(BF98:BF125)),2)</f>
        <v>0</v>
      </c>
      <c r="I38" s="93">
        <v>0.15</v>
      </c>
      <c r="J38" s="83">
        <f>ROUND(((SUM(BF98:BF125))*I38),2)</f>
        <v>0</v>
      </c>
      <c r="L38" s="32"/>
    </row>
    <row r="39" spans="2:12" s="1" customFormat="1" ht="14.4" customHeight="1" hidden="1">
      <c r="B39" s="32"/>
      <c r="E39" s="27" t="s">
        <v>45</v>
      </c>
      <c r="F39" s="83">
        <f>ROUND((SUM(BG98:BG125)),2)</f>
        <v>0</v>
      </c>
      <c r="I39" s="93">
        <v>0.21</v>
      </c>
      <c r="J39" s="83">
        <f>0</f>
        <v>0</v>
      </c>
      <c r="L39" s="32"/>
    </row>
    <row r="40" spans="2:12" s="1" customFormat="1" ht="14.4" customHeight="1" hidden="1">
      <c r="B40" s="32"/>
      <c r="E40" s="27" t="s">
        <v>46</v>
      </c>
      <c r="F40" s="83">
        <f>ROUND((SUM(BH98:BH125)),2)</f>
        <v>0</v>
      </c>
      <c r="I40" s="93">
        <v>0.15</v>
      </c>
      <c r="J40" s="83">
        <f>0</f>
        <v>0</v>
      </c>
      <c r="L40" s="32"/>
    </row>
    <row r="41" spans="2:12" s="1" customFormat="1" ht="14.4" customHeight="1" hidden="1">
      <c r="B41" s="32"/>
      <c r="E41" s="27" t="s">
        <v>47</v>
      </c>
      <c r="F41" s="83">
        <f>ROUND((SUM(BI98:BI125)),2)</f>
        <v>0</v>
      </c>
      <c r="I41" s="93">
        <v>0</v>
      </c>
      <c r="J41" s="83">
        <f>0</f>
        <v>0</v>
      </c>
      <c r="L41" s="32"/>
    </row>
    <row r="42" spans="2:12" s="1" customFormat="1" ht="7" customHeight="1" hidden="1">
      <c r="B42" s="32"/>
      <c r="L42" s="32"/>
    </row>
    <row r="43" spans="2:12" s="1" customFormat="1" ht="25.4" customHeight="1" hidden="1">
      <c r="B43" s="32"/>
      <c r="C43" s="94"/>
      <c r="D43" s="95" t="s">
        <v>48</v>
      </c>
      <c r="E43" s="54"/>
      <c r="F43" s="54"/>
      <c r="G43" s="96" t="s">
        <v>49</v>
      </c>
      <c r="H43" s="97" t="s">
        <v>50</v>
      </c>
      <c r="I43" s="54"/>
      <c r="J43" s="98">
        <f>SUM(J34:J41)</f>
        <v>0</v>
      </c>
      <c r="K43" s="99"/>
      <c r="L43" s="32"/>
    </row>
    <row r="44" spans="2:12" s="1" customFormat="1" ht="14.4" customHeight="1" hidden="1">
      <c r="B44" s="41"/>
      <c r="C44" s="42"/>
      <c r="D44" s="42"/>
      <c r="E44" s="42"/>
      <c r="F44" s="42"/>
      <c r="G44" s="42"/>
      <c r="H44" s="42"/>
      <c r="I44" s="42"/>
      <c r="J44" s="42"/>
      <c r="K44" s="42"/>
      <c r="L44" s="32"/>
    </row>
    <row r="45" ht="12" hidden="1"/>
    <row r="46" ht="12" hidden="1"/>
    <row r="47" ht="12" hidden="1"/>
    <row r="48" spans="2:12" s="1" customFormat="1" ht="7" customHeight="1">
      <c r="B48" s="43"/>
      <c r="C48" s="44"/>
      <c r="D48" s="44"/>
      <c r="E48" s="44"/>
      <c r="F48" s="44"/>
      <c r="G48" s="44"/>
      <c r="H48" s="44"/>
      <c r="I48" s="44"/>
      <c r="J48" s="44"/>
      <c r="K48" s="44"/>
      <c r="L48" s="32"/>
    </row>
    <row r="49" spans="2:12" s="1" customFormat="1" ht="25" customHeight="1">
      <c r="B49" s="32"/>
      <c r="C49" s="21" t="s">
        <v>156</v>
      </c>
      <c r="L49" s="32"/>
    </row>
    <row r="50" spans="2:12" s="1" customFormat="1" ht="7" customHeight="1">
      <c r="B50" s="32"/>
      <c r="L50" s="32"/>
    </row>
    <row r="51" spans="2:12" s="1" customFormat="1" ht="12.05" customHeight="1">
      <c r="B51" s="32"/>
      <c r="C51" s="27" t="s">
        <v>16</v>
      </c>
      <c r="L51" s="32"/>
    </row>
    <row r="52" spans="2:12" s="1" customFormat="1" ht="16.5" customHeight="1">
      <c r="B52" s="32"/>
      <c r="E52" s="250" t="str">
        <f>E7</f>
        <v>Stavební úpravy, přístavba a nástavba č.p.1994, ul.Dobenínská, Náchod</v>
      </c>
      <c r="F52" s="251"/>
      <c r="G52" s="251"/>
      <c r="H52" s="251"/>
      <c r="L52" s="32"/>
    </row>
    <row r="53" spans="2:12" ht="12.05" customHeight="1">
      <c r="B53" s="20"/>
      <c r="C53" s="27" t="s">
        <v>154</v>
      </c>
      <c r="L53" s="20"/>
    </row>
    <row r="54" spans="2:12" ht="16.5" customHeight="1">
      <c r="B54" s="20"/>
      <c r="E54" s="250" t="s">
        <v>446</v>
      </c>
      <c r="F54" s="236"/>
      <c r="G54" s="236"/>
      <c r="H54" s="236"/>
      <c r="L54" s="20"/>
    </row>
    <row r="55" spans="2:12" ht="12.05" customHeight="1">
      <c r="B55" s="20"/>
      <c r="C55" s="27" t="s">
        <v>447</v>
      </c>
      <c r="L55" s="20"/>
    </row>
    <row r="56" spans="2:12" s="1" customFormat="1" ht="16.5" customHeight="1">
      <c r="B56" s="32"/>
      <c r="E56" s="216" t="s">
        <v>4788</v>
      </c>
      <c r="F56" s="249"/>
      <c r="G56" s="249"/>
      <c r="H56" s="249"/>
      <c r="L56" s="32"/>
    </row>
    <row r="57" spans="2:12" s="1" customFormat="1" ht="12.05" customHeight="1">
      <c r="B57" s="32"/>
      <c r="C57" s="27" t="s">
        <v>3064</v>
      </c>
      <c r="L57" s="32"/>
    </row>
    <row r="58" spans="2:12" s="1" customFormat="1" ht="16.5" customHeight="1">
      <c r="B58" s="32"/>
      <c r="E58" s="207" t="str">
        <f>E13</f>
        <v>03-SO 01_AP - Aktivní prvky sítě</v>
      </c>
      <c r="F58" s="249"/>
      <c r="G58" s="249"/>
      <c r="H58" s="249"/>
      <c r="L58" s="32"/>
    </row>
    <row r="59" spans="2:12" s="1" customFormat="1" ht="7" customHeight="1">
      <c r="B59" s="32"/>
      <c r="L59" s="32"/>
    </row>
    <row r="60" spans="2:12" s="1" customFormat="1" ht="12.05" customHeight="1">
      <c r="B60" s="32"/>
      <c r="C60" s="27" t="s">
        <v>21</v>
      </c>
      <c r="F60" s="25" t="str">
        <f>F16</f>
        <v xml:space="preserve">Dobenínská 1994, 547 01 Náchod </v>
      </c>
      <c r="I60" s="27" t="s">
        <v>23</v>
      </c>
      <c r="J60" s="49" t="str">
        <f>IF(J16="","",J16)</f>
        <v>12. 4. 2024</v>
      </c>
      <c r="L60" s="32"/>
    </row>
    <row r="61" spans="2:12" s="1" customFormat="1" ht="7" customHeight="1">
      <c r="B61" s="32"/>
      <c r="L61" s="32"/>
    </row>
    <row r="62" spans="2:12" s="1" customFormat="1" ht="25.65" customHeight="1">
      <c r="B62" s="32"/>
      <c r="C62" s="27" t="s">
        <v>25</v>
      </c>
      <c r="F62" s="25" t="str">
        <f>E19</f>
        <v>Oblastní charita Náchod, Mlýnská 189, Náchod</v>
      </c>
      <c r="I62" s="27" t="s">
        <v>31</v>
      </c>
      <c r="J62" s="30" t="str">
        <f>E25</f>
        <v>Ing. Martin Smolák, AGCOM, s.r.o.</v>
      </c>
      <c r="L62" s="32"/>
    </row>
    <row r="63" spans="2:12" s="1" customFormat="1" ht="15.15" customHeight="1">
      <c r="B63" s="32"/>
      <c r="C63" s="27" t="s">
        <v>29</v>
      </c>
      <c r="F63" s="25" t="str">
        <f>IF(E22="","",E22)</f>
        <v>Vyplň údaj</v>
      </c>
      <c r="I63" s="27" t="s">
        <v>34</v>
      </c>
      <c r="J63" s="30" t="str">
        <f>E28</f>
        <v>AGCOM, s.r.o.</v>
      </c>
      <c r="L63" s="32"/>
    </row>
    <row r="64" spans="2:12" s="1" customFormat="1" ht="10.25" customHeight="1">
      <c r="B64" s="32"/>
      <c r="L64" s="32"/>
    </row>
    <row r="65" spans="2:12" s="1" customFormat="1" ht="29.3" customHeight="1">
      <c r="B65" s="32"/>
      <c r="C65" s="100" t="s">
        <v>157</v>
      </c>
      <c r="D65" s="94"/>
      <c r="E65" s="94"/>
      <c r="F65" s="94"/>
      <c r="G65" s="94"/>
      <c r="H65" s="94"/>
      <c r="I65" s="94"/>
      <c r="J65" s="101" t="s">
        <v>158</v>
      </c>
      <c r="K65" s="94"/>
      <c r="L65" s="32"/>
    </row>
    <row r="66" spans="2:12" s="1" customFormat="1" ht="10.25" customHeight="1">
      <c r="B66" s="32"/>
      <c r="L66" s="32"/>
    </row>
    <row r="67" spans="2:47" s="1" customFormat="1" ht="22.8" customHeight="1">
      <c r="B67" s="32"/>
      <c r="C67" s="102" t="s">
        <v>70</v>
      </c>
      <c r="J67" s="63">
        <f>J98</f>
        <v>0</v>
      </c>
      <c r="L67" s="32"/>
      <c r="AU67" s="17" t="s">
        <v>159</v>
      </c>
    </row>
    <row r="68" spans="2:12" s="8" customFormat="1" ht="25" customHeight="1">
      <c r="B68" s="103"/>
      <c r="D68" s="104" t="s">
        <v>457</v>
      </c>
      <c r="E68" s="105"/>
      <c r="F68" s="105"/>
      <c r="G68" s="105"/>
      <c r="H68" s="105"/>
      <c r="I68" s="105"/>
      <c r="J68" s="106">
        <f>J99</f>
        <v>0</v>
      </c>
      <c r="L68" s="103"/>
    </row>
    <row r="69" spans="2:12" s="9" customFormat="1" ht="19.95" customHeight="1">
      <c r="B69" s="107"/>
      <c r="D69" s="108" t="s">
        <v>5442</v>
      </c>
      <c r="E69" s="109"/>
      <c r="F69" s="109"/>
      <c r="G69" s="109"/>
      <c r="H69" s="109"/>
      <c r="I69" s="109"/>
      <c r="J69" s="110">
        <f>J100</f>
        <v>0</v>
      </c>
      <c r="L69" s="107"/>
    </row>
    <row r="70" spans="2:12" s="9" customFormat="1" ht="14.9" customHeight="1">
      <c r="B70" s="107"/>
      <c r="D70" s="108" t="s">
        <v>5443</v>
      </c>
      <c r="E70" s="109"/>
      <c r="F70" s="109"/>
      <c r="G70" s="109"/>
      <c r="H70" s="109"/>
      <c r="I70" s="109"/>
      <c r="J70" s="110">
        <f>J101</f>
        <v>0</v>
      </c>
      <c r="L70" s="107"/>
    </row>
    <row r="71" spans="2:12" s="9" customFormat="1" ht="14.9" customHeight="1">
      <c r="B71" s="107"/>
      <c r="D71" s="108" t="s">
        <v>5444</v>
      </c>
      <c r="E71" s="109"/>
      <c r="F71" s="109"/>
      <c r="G71" s="109"/>
      <c r="H71" s="109"/>
      <c r="I71" s="109"/>
      <c r="J71" s="110">
        <f>J106</f>
        <v>0</v>
      </c>
      <c r="L71" s="107"/>
    </row>
    <row r="72" spans="2:12" s="9" customFormat="1" ht="14.9" customHeight="1">
      <c r="B72" s="107"/>
      <c r="D72" s="108" t="s">
        <v>5445</v>
      </c>
      <c r="E72" s="109"/>
      <c r="F72" s="109"/>
      <c r="G72" s="109"/>
      <c r="H72" s="109"/>
      <c r="I72" s="109"/>
      <c r="J72" s="110">
        <f>J110</f>
        <v>0</v>
      </c>
      <c r="L72" s="107"/>
    </row>
    <row r="73" spans="2:12" s="9" customFormat="1" ht="14.9" customHeight="1">
      <c r="B73" s="107"/>
      <c r="D73" s="108" t="s">
        <v>5446</v>
      </c>
      <c r="E73" s="109"/>
      <c r="F73" s="109"/>
      <c r="G73" s="109"/>
      <c r="H73" s="109"/>
      <c r="I73" s="109"/>
      <c r="J73" s="110">
        <f>J115</f>
        <v>0</v>
      </c>
      <c r="L73" s="107"/>
    </row>
    <row r="74" spans="2:12" s="9" customFormat="1" ht="19.95" customHeight="1">
      <c r="B74" s="107"/>
      <c r="D74" s="108" t="s">
        <v>5447</v>
      </c>
      <c r="E74" s="109"/>
      <c r="F74" s="109"/>
      <c r="G74" s="109"/>
      <c r="H74" s="109"/>
      <c r="I74" s="109"/>
      <c r="J74" s="110">
        <f>J119</f>
        <v>0</v>
      </c>
      <c r="L74" s="107"/>
    </row>
    <row r="75" spans="2:12" s="1" customFormat="1" ht="21.75" customHeight="1">
      <c r="B75" s="32"/>
      <c r="L75" s="32"/>
    </row>
    <row r="76" spans="2:12" s="1" customFormat="1" ht="7" customHeight="1">
      <c r="B76" s="41"/>
      <c r="C76" s="42"/>
      <c r="D76" s="42"/>
      <c r="E76" s="42"/>
      <c r="F76" s="42"/>
      <c r="G76" s="42"/>
      <c r="H76" s="42"/>
      <c r="I76" s="42"/>
      <c r="J76" s="42"/>
      <c r="K76" s="42"/>
      <c r="L76" s="32"/>
    </row>
    <row r="80" spans="2:12" s="1" customFormat="1" ht="7" customHeight="1">
      <c r="B80" s="43"/>
      <c r="C80" s="44"/>
      <c r="D80" s="44"/>
      <c r="E80" s="44"/>
      <c r="F80" s="44"/>
      <c r="G80" s="44"/>
      <c r="H80" s="44"/>
      <c r="I80" s="44"/>
      <c r="J80" s="44"/>
      <c r="K80" s="44"/>
      <c r="L80" s="32"/>
    </row>
    <row r="81" spans="2:12" s="1" customFormat="1" ht="25" customHeight="1">
      <c r="B81" s="32"/>
      <c r="C81" s="21" t="s">
        <v>166</v>
      </c>
      <c r="L81" s="32"/>
    </row>
    <row r="82" spans="2:12" s="1" customFormat="1" ht="7" customHeight="1">
      <c r="B82" s="32"/>
      <c r="L82" s="32"/>
    </row>
    <row r="83" spans="2:12" s="1" customFormat="1" ht="12.05" customHeight="1">
      <c r="B83" s="32"/>
      <c r="C83" s="27" t="s">
        <v>16</v>
      </c>
      <c r="L83" s="32"/>
    </row>
    <row r="84" spans="2:12" s="1" customFormat="1" ht="16.5" customHeight="1">
      <c r="B84" s="32"/>
      <c r="E84" s="250" t="str">
        <f>E7</f>
        <v>Stavební úpravy, přístavba a nástavba č.p.1994, ul.Dobenínská, Náchod</v>
      </c>
      <c r="F84" s="251"/>
      <c r="G84" s="251"/>
      <c r="H84" s="251"/>
      <c r="L84" s="32"/>
    </row>
    <row r="85" spans="2:12" ht="12.05" customHeight="1">
      <c r="B85" s="20"/>
      <c r="C85" s="27" t="s">
        <v>154</v>
      </c>
      <c r="L85" s="20"/>
    </row>
    <row r="86" spans="2:12" ht="16.5" customHeight="1">
      <c r="B86" s="20"/>
      <c r="E86" s="250" t="s">
        <v>446</v>
      </c>
      <c r="F86" s="236"/>
      <c r="G86" s="236"/>
      <c r="H86" s="236"/>
      <c r="L86" s="20"/>
    </row>
    <row r="87" spans="2:12" ht="12.05" customHeight="1">
      <c r="B87" s="20"/>
      <c r="C87" s="27" t="s">
        <v>447</v>
      </c>
      <c r="L87" s="20"/>
    </row>
    <row r="88" spans="2:12" s="1" customFormat="1" ht="16.5" customHeight="1">
      <c r="B88" s="32"/>
      <c r="E88" s="216" t="s">
        <v>4788</v>
      </c>
      <c r="F88" s="249"/>
      <c r="G88" s="249"/>
      <c r="H88" s="249"/>
      <c r="L88" s="32"/>
    </row>
    <row r="89" spans="2:12" s="1" customFormat="1" ht="12.05" customHeight="1">
      <c r="B89" s="32"/>
      <c r="C89" s="27" t="s">
        <v>3064</v>
      </c>
      <c r="L89" s="32"/>
    </row>
    <row r="90" spans="2:12" s="1" customFormat="1" ht="16.5" customHeight="1">
      <c r="B90" s="32"/>
      <c r="E90" s="207" t="str">
        <f>E13</f>
        <v>03-SO 01_AP - Aktivní prvky sítě</v>
      </c>
      <c r="F90" s="249"/>
      <c r="G90" s="249"/>
      <c r="H90" s="249"/>
      <c r="L90" s="32"/>
    </row>
    <row r="91" spans="2:12" s="1" customFormat="1" ht="7" customHeight="1">
      <c r="B91" s="32"/>
      <c r="L91" s="32"/>
    </row>
    <row r="92" spans="2:12" s="1" customFormat="1" ht="12.05" customHeight="1">
      <c r="B92" s="32"/>
      <c r="C92" s="27" t="s">
        <v>21</v>
      </c>
      <c r="F92" s="25" t="str">
        <f>F16</f>
        <v xml:space="preserve">Dobenínská 1994, 547 01 Náchod </v>
      </c>
      <c r="I92" s="27" t="s">
        <v>23</v>
      </c>
      <c r="J92" s="49" t="str">
        <f>IF(J16="","",J16)</f>
        <v>12. 4. 2024</v>
      </c>
      <c r="L92" s="32"/>
    </row>
    <row r="93" spans="2:12" s="1" customFormat="1" ht="7" customHeight="1">
      <c r="B93" s="32"/>
      <c r="L93" s="32"/>
    </row>
    <row r="94" spans="2:12" s="1" customFormat="1" ht="25.65" customHeight="1">
      <c r="B94" s="32"/>
      <c r="C94" s="27" t="s">
        <v>25</v>
      </c>
      <c r="F94" s="25" t="str">
        <f>E19</f>
        <v>Oblastní charita Náchod, Mlýnská 189, Náchod</v>
      </c>
      <c r="I94" s="27" t="s">
        <v>31</v>
      </c>
      <c r="J94" s="30" t="str">
        <f>E25</f>
        <v>Ing. Martin Smolák, AGCOM, s.r.o.</v>
      </c>
      <c r="L94" s="32"/>
    </row>
    <row r="95" spans="2:12" s="1" customFormat="1" ht="15.15" customHeight="1">
      <c r="B95" s="32"/>
      <c r="C95" s="27" t="s">
        <v>29</v>
      </c>
      <c r="F95" s="25" t="str">
        <f>IF(E22="","",E22)</f>
        <v>Vyplň údaj</v>
      </c>
      <c r="I95" s="27" t="s">
        <v>34</v>
      </c>
      <c r="J95" s="30" t="str">
        <f>E28</f>
        <v>AGCOM, s.r.o.</v>
      </c>
      <c r="L95" s="32"/>
    </row>
    <row r="96" spans="2:12" s="1" customFormat="1" ht="10.25" customHeight="1">
      <c r="B96" s="32"/>
      <c r="L96" s="32"/>
    </row>
    <row r="97" spans="2:20" s="10" customFormat="1" ht="29.3" customHeight="1">
      <c r="B97" s="111"/>
      <c r="C97" s="112" t="s">
        <v>167</v>
      </c>
      <c r="D97" s="113" t="s">
        <v>57</v>
      </c>
      <c r="E97" s="113" t="s">
        <v>53</v>
      </c>
      <c r="F97" s="113" t="s">
        <v>54</v>
      </c>
      <c r="G97" s="113" t="s">
        <v>168</v>
      </c>
      <c r="H97" s="113" t="s">
        <v>169</v>
      </c>
      <c r="I97" s="113" t="s">
        <v>170</v>
      </c>
      <c r="J97" s="113" t="s">
        <v>158</v>
      </c>
      <c r="K97" s="114" t="s">
        <v>171</v>
      </c>
      <c r="L97" s="111"/>
      <c r="M97" s="56" t="s">
        <v>19</v>
      </c>
      <c r="N97" s="57" t="s">
        <v>42</v>
      </c>
      <c r="O97" s="57" t="s">
        <v>172</v>
      </c>
      <c r="P97" s="57" t="s">
        <v>173</v>
      </c>
      <c r="Q97" s="57" t="s">
        <v>174</v>
      </c>
      <c r="R97" s="57" t="s">
        <v>175</v>
      </c>
      <c r="S97" s="57" t="s">
        <v>176</v>
      </c>
      <c r="T97" s="58" t="s">
        <v>177</v>
      </c>
    </row>
    <row r="98" spans="2:63" s="1" customFormat="1" ht="22.8" customHeight="1">
      <c r="B98" s="32"/>
      <c r="C98" s="61" t="s">
        <v>178</v>
      </c>
      <c r="J98" s="115">
        <f>BK98</f>
        <v>0</v>
      </c>
      <c r="L98" s="32"/>
      <c r="M98" s="59"/>
      <c r="N98" s="50"/>
      <c r="O98" s="50"/>
      <c r="P98" s="116">
        <f>P99</f>
        <v>0</v>
      </c>
      <c r="Q98" s="50"/>
      <c r="R98" s="116">
        <f>R99</f>
        <v>0</v>
      </c>
      <c r="S98" s="50"/>
      <c r="T98" s="117">
        <f>T99</f>
        <v>0</v>
      </c>
      <c r="AT98" s="17" t="s">
        <v>71</v>
      </c>
      <c r="AU98" s="17" t="s">
        <v>159</v>
      </c>
      <c r="BK98" s="118">
        <f>BK99</f>
        <v>0</v>
      </c>
    </row>
    <row r="99" spans="2:63" s="11" customFormat="1" ht="25.9" customHeight="1">
      <c r="B99" s="119"/>
      <c r="D99" s="120" t="s">
        <v>71</v>
      </c>
      <c r="E99" s="121" t="s">
        <v>1777</v>
      </c>
      <c r="F99" s="121" t="s">
        <v>1778</v>
      </c>
      <c r="I99" s="122"/>
      <c r="J99" s="123">
        <f>BK99</f>
        <v>0</v>
      </c>
      <c r="L99" s="119"/>
      <c r="M99" s="124"/>
      <c r="P99" s="125">
        <f>P100+P119</f>
        <v>0</v>
      </c>
      <c r="R99" s="125">
        <f>R100+R119</f>
        <v>0</v>
      </c>
      <c r="T99" s="126">
        <f>T100+T119</f>
        <v>0</v>
      </c>
      <c r="AR99" s="120" t="s">
        <v>82</v>
      </c>
      <c r="AT99" s="127" t="s">
        <v>71</v>
      </c>
      <c r="AU99" s="127" t="s">
        <v>72</v>
      </c>
      <c r="AY99" s="120" t="s">
        <v>181</v>
      </c>
      <c r="BK99" s="128">
        <f>BK100+BK119</f>
        <v>0</v>
      </c>
    </row>
    <row r="100" spans="2:63" s="11" customFormat="1" ht="22.8" customHeight="1">
      <c r="B100" s="119"/>
      <c r="D100" s="120" t="s">
        <v>71</v>
      </c>
      <c r="E100" s="129" t="s">
        <v>3749</v>
      </c>
      <c r="F100" s="129" t="s">
        <v>126</v>
      </c>
      <c r="I100" s="122"/>
      <c r="J100" s="130">
        <f>BK100</f>
        <v>0</v>
      </c>
      <c r="L100" s="119"/>
      <c r="M100" s="124"/>
      <c r="P100" s="125">
        <f>P101+P106+P110+P115</f>
        <v>0</v>
      </c>
      <c r="R100" s="125">
        <f>R101+R106+R110+R115</f>
        <v>0</v>
      </c>
      <c r="T100" s="126">
        <f>T101+T106+T110+T115</f>
        <v>0</v>
      </c>
      <c r="AR100" s="120" t="s">
        <v>82</v>
      </c>
      <c r="AT100" s="127" t="s">
        <v>71</v>
      </c>
      <c r="AU100" s="127" t="s">
        <v>80</v>
      </c>
      <c r="AY100" s="120" t="s">
        <v>181</v>
      </c>
      <c r="BK100" s="128">
        <f>BK101+BK106+BK110+BK115</f>
        <v>0</v>
      </c>
    </row>
    <row r="101" spans="2:63" s="11" customFormat="1" ht="20.85" customHeight="1">
      <c r="B101" s="119"/>
      <c r="D101" s="120" t="s">
        <v>71</v>
      </c>
      <c r="E101" s="129" t="s">
        <v>4868</v>
      </c>
      <c r="F101" s="129" t="s">
        <v>5448</v>
      </c>
      <c r="I101" s="122"/>
      <c r="J101" s="130">
        <f>BK101</f>
        <v>0</v>
      </c>
      <c r="L101" s="119"/>
      <c r="M101" s="124"/>
      <c r="P101" s="125">
        <f>SUM(P102:P105)</f>
        <v>0</v>
      </c>
      <c r="R101" s="125">
        <f>SUM(R102:R105)</f>
        <v>0</v>
      </c>
      <c r="T101" s="126">
        <f>SUM(T102:T105)</f>
        <v>0</v>
      </c>
      <c r="AR101" s="120" t="s">
        <v>82</v>
      </c>
      <c r="AT101" s="127" t="s">
        <v>71</v>
      </c>
      <c r="AU101" s="127" t="s">
        <v>82</v>
      </c>
      <c r="AY101" s="120" t="s">
        <v>181</v>
      </c>
      <c r="BK101" s="128">
        <f>SUM(BK102:BK105)</f>
        <v>0</v>
      </c>
    </row>
    <row r="102" spans="2:65" s="1" customFormat="1" ht="16.5" customHeight="1">
      <c r="B102" s="32"/>
      <c r="C102" s="180" t="s">
        <v>80</v>
      </c>
      <c r="D102" s="180" t="s">
        <v>561</v>
      </c>
      <c r="E102" s="181" t="s">
        <v>5449</v>
      </c>
      <c r="F102" s="182" t="s">
        <v>5450</v>
      </c>
      <c r="G102" s="183" t="s">
        <v>199</v>
      </c>
      <c r="H102" s="184">
        <v>1</v>
      </c>
      <c r="I102" s="185"/>
      <c r="J102" s="186">
        <f>ROUND(I102*H102,2)</f>
        <v>0</v>
      </c>
      <c r="K102" s="182" t="s">
        <v>19</v>
      </c>
      <c r="L102" s="187"/>
      <c r="M102" s="188" t="s">
        <v>19</v>
      </c>
      <c r="N102" s="189" t="s">
        <v>43</v>
      </c>
      <c r="P102" s="140">
        <f>O102*H102</f>
        <v>0</v>
      </c>
      <c r="Q102" s="140">
        <v>0</v>
      </c>
      <c r="R102" s="140">
        <f>Q102*H102</f>
        <v>0</v>
      </c>
      <c r="S102" s="140">
        <v>0</v>
      </c>
      <c r="T102" s="141">
        <f>S102*H102</f>
        <v>0</v>
      </c>
      <c r="AR102" s="142" t="s">
        <v>394</v>
      </c>
      <c r="AT102" s="142" t="s">
        <v>561</v>
      </c>
      <c r="AU102" s="142" t="s">
        <v>94</v>
      </c>
      <c r="AY102" s="17" t="s">
        <v>181</v>
      </c>
      <c r="BE102" s="143">
        <f>IF(N102="základní",J102,0)</f>
        <v>0</v>
      </c>
      <c r="BF102" s="143">
        <f>IF(N102="snížená",J102,0)</f>
        <v>0</v>
      </c>
      <c r="BG102" s="143">
        <f>IF(N102="zákl. přenesená",J102,0)</f>
        <v>0</v>
      </c>
      <c r="BH102" s="143">
        <f>IF(N102="sníž. přenesená",J102,0)</f>
        <v>0</v>
      </c>
      <c r="BI102" s="143">
        <f>IF(N102="nulová",J102,0)</f>
        <v>0</v>
      </c>
      <c r="BJ102" s="17" t="s">
        <v>80</v>
      </c>
      <c r="BK102" s="143">
        <f>ROUND(I102*H102,2)</f>
        <v>0</v>
      </c>
      <c r="BL102" s="17" t="s">
        <v>286</v>
      </c>
      <c r="BM102" s="142" t="s">
        <v>5451</v>
      </c>
    </row>
    <row r="103" spans="2:65" s="1" customFormat="1" ht="16.5" customHeight="1">
      <c r="B103" s="32"/>
      <c r="C103" s="180" t="s">
        <v>82</v>
      </c>
      <c r="D103" s="180" t="s">
        <v>561</v>
      </c>
      <c r="E103" s="181" t="s">
        <v>5452</v>
      </c>
      <c r="F103" s="182" t="s">
        <v>5453</v>
      </c>
      <c r="G103" s="183" t="s">
        <v>199</v>
      </c>
      <c r="H103" s="184">
        <v>1</v>
      </c>
      <c r="I103" s="185"/>
      <c r="J103" s="186">
        <f>ROUND(I103*H103,2)</f>
        <v>0</v>
      </c>
      <c r="K103" s="182" t="s">
        <v>19</v>
      </c>
      <c r="L103" s="187"/>
      <c r="M103" s="188" t="s">
        <v>19</v>
      </c>
      <c r="N103" s="189" t="s">
        <v>43</v>
      </c>
      <c r="P103" s="140">
        <f>O103*H103</f>
        <v>0</v>
      </c>
      <c r="Q103" s="140">
        <v>0</v>
      </c>
      <c r="R103" s="140">
        <f>Q103*H103</f>
        <v>0</v>
      </c>
      <c r="S103" s="140">
        <v>0</v>
      </c>
      <c r="T103" s="141">
        <f>S103*H103</f>
        <v>0</v>
      </c>
      <c r="AR103" s="142" t="s">
        <v>394</v>
      </c>
      <c r="AT103" s="142" t="s">
        <v>561</v>
      </c>
      <c r="AU103" s="142" t="s">
        <v>94</v>
      </c>
      <c r="AY103" s="17" t="s">
        <v>181</v>
      </c>
      <c r="BE103" s="143">
        <f>IF(N103="základní",J103,0)</f>
        <v>0</v>
      </c>
      <c r="BF103" s="143">
        <f>IF(N103="snížená",J103,0)</f>
        <v>0</v>
      </c>
      <c r="BG103" s="143">
        <f>IF(N103="zákl. přenesená",J103,0)</f>
        <v>0</v>
      </c>
      <c r="BH103" s="143">
        <f>IF(N103="sníž. přenesená",J103,0)</f>
        <v>0</v>
      </c>
      <c r="BI103" s="143">
        <f>IF(N103="nulová",J103,0)</f>
        <v>0</v>
      </c>
      <c r="BJ103" s="17" t="s">
        <v>80</v>
      </c>
      <c r="BK103" s="143">
        <f>ROUND(I103*H103,2)</f>
        <v>0</v>
      </c>
      <c r="BL103" s="17" t="s">
        <v>286</v>
      </c>
      <c r="BM103" s="142" t="s">
        <v>5454</v>
      </c>
    </row>
    <row r="104" spans="2:65" s="1" customFormat="1" ht="16.5" customHeight="1">
      <c r="B104" s="32"/>
      <c r="C104" s="180" t="s">
        <v>94</v>
      </c>
      <c r="D104" s="180" t="s">
        <v>561</v>
      </c>
      <c r="E104" s="181" t="s">
        <v>5455</v>
      </c>
      <c r="F104" s="182" t="s">
        <v>5456</v>
      </c>
      <c r="G104" s="183" t="s">
        <v>199</v>
      </c>
      <c r="H104" s="184">
        <v>1</v>
      </c>
      <c r="I104" s="185"/>
      <c r="J104" s="186">
        <f>ROUND(I104*H104,2)</f>
        <v>0</v>
      </c>
      <c r="K104" s="182" t="s">
        <v>19</v>
      </c>
      <c r="L104" s="187"/>
      <c r="M104" s="188" t="s">
        <v>19</v>
      </c>
      <c r="N104" s="189" t="s">
        <v>43</v>
      </c>
      <c r="P104" s="140">
        <f>O104*H104</f>
        <v>0</v>
      </c>
      <c r="Q104" s="140">
        <v>0</v>
      </c>
      <c r="R104" s="140">
        <f>Q104*H104</f>
        <v>0</v>
      </c>
      <c r="S104" s="140">
        <v>0</v>
      </c>
      <c r="T104" s="141">
        <f>S104*H104</f>
        <v>0</v>
      </c>
      <c r="AR104" s="142" t="s">
        <v>394</v>
      </c>
      <c r="AT104" s="142" t="s">
        <v>561</v>
      </c>
      <c r="AU104" s="142" t="s">
        <v>94</v>
      </c>
      <c r="AY104" s="17" t="s">
        <v>181</v>
      </c>
      <c r="BE104" s="143">
        <f>IF(N104="základní",J104,0)</f>
        <v>0</v>
      </c>
      <c r="BF104" s="143">
        <f>IF(N104="snížená",J104,0)</f>
        <v>0</v>
      </c>
      <c r="BG104" s="143">
        <f>IF(N104="zákl. přenesená",J104,0)</f>
        <v>0</v>
      </c>
      <c r="BH104" s="143">
        <f>IF(N104="sníž. přenesená",J104,0)</f>
        <v>0</v>
      </c>
      <c r="BI104" s="143">
        <f>IF(N104="nulová",J104,0)</f>
        <v>0</v>
      </c>
      <c r="BJ104" s="17" t="s">
        <v>80</v>
      </c>
      <c r="BK104" s="143">
        <f>ROUND(I104*H104,2)</f>
        <v>0</v>
      </c>
      <c r="BL104" s="17" t="s">
        <v>286</v>
      </c>
      <c r="BM104" s="142" t="s">
        <v>5457</v>
      </c>
    </row>
    <row r="105" spans="2:65" s="1" customFormat="1" ht="16.5" customHeight="1">
      <c r="B105" s="32"/>
      <c r="C105" s="131" t="s">
        <v>188</v>
      </c>
      <c r="D105" s="131" t="s">
        <v>183</v>
      </c>
      <c r="E105" s="132" t="s">
        <v>5458</v>
      </c>
      <c r="F105" s="133" t="s">
        <v>5459</v>
      </c>
      <c r="G105" s="134" t="s">
        <v>3202</v>
      </c>
      <c r="H105" s="135">
        <v>10</v>
      </c>
      <c r="I105" s="136"/>
      <c r="J105" s="137">
        <f>ROUND(I105*H105,2)</f>
        <v>0</v>
      </c>
      <c r="K105" s="133" t="s">
        <v>19</v>
      </c>
      <c r="L105" s="32"/>
      <c r="M105" s="138" t="s">
        <v>19</v>
      </c>
      <c r="N105" s="139" t="s">
        <v>43</v>
      </c>
      <c r="P105" s="140">
        <f>O105*H105</f>
        <v>0</v>
      </c>
      <c r="Q105" s="140">
        <v>0</v>
      </c>
      <c r="R105" s="140">
        <f>Q105*H105</f>
        <v>0</v>
      </c>
      <c r="S105" s="140">
        <v>0</v>
      </c>
      <c r="T105" s="141">
        <f>S105*H105</f>
        <v>0</v>
      </c>
      <c r="AR105" s="142" t="s">
        <v>286</v>
      </c>
      <c r="AT105" s="142" t="s">
        <v>183</v>
      </c>
      <c r="AU105" s="142" t="s">
        <v>94</v>
      </c>
      <c r="AY105" s="17" t="s">
        <v>181</v>
      </c>
      <c r="BE105" s="143">
        <f>IF(N105="základní",J105,0)</f>
        <v>0</v>
      </c>
      <c r="BF105" s="143">
        <f>IF(N105="snížená",J105,0)</f>
        <v>0</v>
      </c>
      <c r="BG105" s="143">
        <f>IF(N105="zákl. přenesená",J105,0)</f>
        <v>0</v>
      </c>
      <c r="BH105" s="143">
        <f>IF(N105="sníž. přenesená",J105,0)</f>
        <v>0</v>
      </c>
      <c r="BI105" s="143">
        <f>IF(N105="nulová",J105,0)</f>
        <v>0</v>
      </c>
      <c r="BJ105" s="17" t="s">
        <v>80</v>
      </c>
      <c r="BK105" s="143">
        <f>ROUND(I105*H105,2)</f>
        <v>0</v>
      </c>
      <c r="BL105" s="17" t="s">
        <v>286</v>
      </c>
      <c r="BM105" s="142" t="s">
        <v>5460</v>
      </c>
    </row>
    <row r="106" spans="2:63" s="11" customFormat="1" ht="20.85" customHeight="1">
      <c r="B106" s="119"/>
      <c r="D106" s="120" t="s">
        <v>71</v>
      </c>
      <c r="E106" s="129" t="s">
        <v>5461</v>
      </c>
      <c r="F106" s="129" t="s">
        <v>5462</v>
      </c>
      <c r="I106" s="122"/>
      <c r="J106" s="130">
        <f>BK106</f>
        <v>0</v>
      </c>
      <c r="L106" s="119"/>
      <c r="M106" s="124"/>
      <c r="P106" s="125">
        <f>SUM(P107:P109)</f>
        <v>0</v>
      </c>
      <c r="R106" s="125">
        <f>SUM(R107:R109)</f>
        <v>0</v>
      </c>
      <c r="T106" s="126">
        <f>SUM(T107:T109)</f>
        <v>0</v>
      </c>
      <c r="AR106" s="120" t="s">
        <v>82</v>
      </c>
      <c r="AT106" s="127" t="s">
        <v>71</v>
      </c>
      <c r="AU106" s="127" t="s">
        <v>82</v>
      </c>
      <c r="AY106" s="120" t="s">
        <v>181</v>
      </c>
      <c r="BK106" s="128">
        <f>SUM(BK107:BK109)</f>
        <v>0</v>
      </c>
    </row>
    <row r="107" spans="2:65" s="1" customFormat="1" ht="16.5" customHeight="1">
      <c r="B107" s="32"/>
      <c r="C107" s="180" t="s">
        <v>211</v>
      </c>
      <c r="D107" s="180" t="s">
        <v>561</v>
      </c>
      <c r="E107" s="181" t="s">
        <v>5463</v>
      </c>
      <c r="F107" s="182" t="s">
        <v>5464</v>
      </c>
      <c r="G107" s="183" t="s">
        <v>199</v>
      </c>
      <c r="H107" s="184">
        <v>1</v>
      </c>
      <c r="I107" s="185"/>
      <c r="J107" s="186">
        <f>ROUND(I107*H107,2)</f>
        <v>0</v>
      </c>
      <c r="K107" s="182" t="s">
        <v>19</v>
      </c>
      <c r="L107" s="187"/>
      <c r="M107" s="188" t="s">
        <v>19</v>
      </c>
      <c r="N107" s="189" t="s">
        <v>43</v>
      </c>
      <c r="P107" s="140">
        <f>O107*H107</f>
        <v>0</v>
      </c>
      <c r="Q107" s="140">
        <v>0</v>
      </c>
      <c r="R107" s="140">
        <f>Q107*H107</f>
        <v>0</v>
      </c>
      <c r="S107" s="140">
        <v>0</v>
      </c>
      <c r="T107" s="141">
        <f>S107*H107</f>
        <v>0</v>
      </c>
      <c r="AR107" s="142" t="s">
        <v>394</v>
      </c>
      <c r="AT107" s="142" t="s">
        <v>561</v>
      </c>
      <c r="AU107" s="142" t="s">
        <v>94</v>
      </c>
      <c r="AY107" s="17" t="s">
        <v>181</v>
      </c>
      <c r="BE107" s="143">
        <f>IF(N107="základní",J107,0)</f>
        <v>0</v>
      </c>
      <c r="BF107" s="143">
        <f>IF(N107="snížená",J107,0)</f>
        <v>0</v>
      </c>
      <c r="BG107" s="143">
        <f>IF(N107="zákl. přenesená",J107,0)</f>
        <v>0</v>
      </c>
      <c r="BH107" s="143">
        <f>IF(N107="sníž. přenesená",J107,0)</f>
        <v>0</v>
      </c>
      <c r="BI107" s="143">
        <f>IF(N107="nulová",J107,0)</f>
        <v>0</v>
      </c>
      <c r="BJ107" s="17" t="s">
        <v>80</v>
      </c>
      <c r="BK107" s="143">
        <f>ROUND(I107*H107,2)</f>
        <v>0</v>
      </c>
      <c r="BL107" s="17" t="s">
        <v>286</v>
      </c>
      <c r="BM107" s="142" t="s">
        <v>5465</v>
      </c>
    </row>
    <row r="108" spans="2:65" s="1" customFormat="1" ht="16.5" customHeight="1">
      <c r="B108" s="32"/>
      <c r="C108" s="180" t="s">
        <v>218</v>
      </c>
      <c r="D108" s="180" t="s">
        <v>561</v>
      </c>
      <c r="E108" s="181" t="s">
        <v>5466</v>
      </c>
      <c r="F108" s="182" t="s">
        <v>5467</v>
      </c>
      <c r="G108" s="183" t="s">
        <v>199</v>
      </c>
      <c r="H108" s="184">
        <v>1</v>
      </c>
      <c r="I108" s="185"/>
      <c r="J108" s="186">
        <f>ROUND(I108*H108,2)</f>
        <v>0</v>
      </c>
      <c r="K108" s="182" t="s">
        <v>19</v>
      </c>
      <c r="L108" s="187"/>
      <c r="M108" s="188" t="s">
        <v>19</v>
      </c>
      <c r="N108" s="189" t="s">
        <v>43</v>
      </c>
      <c r="P108" s="140">
        <f>O108*H108</f>
        <v>0</v>
      </c>
      <c r="Q108" s="140">
        <v>0</v>
      </c>
      <c r="R108" s="140">
        <f>Q108*H108</f>
        <v>0</v>
      </c>
      <c r="S108" s="140">
        <v>0</v>
      </c>
      <c r="T108" s="141">
        <f>S108*H108</f>
        <v>0</v>
      </c>
      <c r="AR108" s="142" t="s">
        <v>394</v>
      </c>
      <c r="AT108" s="142" t="s">
        <v>561</v>
      </c>
      <c r="AU108" s="142" t="s">
        <v>94</v>
      </c>
      <c r="AY108" s="17" t="s">
        <v>181</v>
      </c>
      <c r="BE108" s="143">
        <f>IF(N108="základní",J108,0)</f>
        <v>0</v>
      </c>
      <c r="BF108" s="143">
        <f>IF(N108="snížená",J108,0)</f>
        <v>0</v>
      </c>
      <c r="BG108" s="143">
        <f>IF(N108="zákl. přenesená",J108,0)</f>
        <v>0</v>
      </c>
      <c r="BH108" s="143">
        <f>IF(N108="sníž. přenesená",J108,0)</f>
        <v>0</v>
      </c>
      <c r="BI108" s="143">
        <f>IF(N108="nulová",J108,0)</f>
        <v>0</v>
      </c>
      <c r="BJ108" s="17" t="s">
        <v>80</v>
      </c>
      <c r="BK108" s="143">
        <f>ROUND(I108*H108,2)</f>
        <v>0</v>
      </c>
      <c r="BL108" s="17" t="s">
        <v>286</v>
      </c>
      <c r="BM108" s="142" t="s">
        <v>5468</v>
      </c>
    </row>
    <row r="109" spans="2:65" s="1" customFormat="1" ht="16.5" customHeight="1">
      <c r="B109" s="32"/>
      <c r="C109" s="131" t="s">
        <v>222</v>
      </c>
      <c r="D109" s="131" t="s">
        <v>183</v>
      </c>
      <c r="E109" s="132" t="s">
        <v>5469</v>
      </c>
      <c r="F109" s="133" t="s">
        <v>5470</v>
      </c>
      <c r="G109" s="134" t="s">
        <v>3202</v>
      </c>
      <c r="H109" s="135">
        <v>8</v>
      </c>
      <c r="I109" s="136"/>
      <c r="J109" s="137">
        <f>ROUND(I109*H109,2)</f>
        <v>0</v>
      </c>
      <c r="K109" s="133" t="s">
        <v>19</v>
      </c>
      <c r="L109" s="32"/>
      <c r="M109" s="138" t="s">
        <v>19</v>
      </c>
      <c r="N109" s="139" t="s">
        <v>43</v>
      </c>
      <c r="P109" s="140">
        <f>O109*H109</f>
        <v>0</v>
      </c>
      <c r="Q109" s="140">
        <v>0</v>
      </c>
      <c r="R109" s="140">
        <f>Q109*H109</f>
        <v>0</v>
      </c>
      <c r="S109" s="140">
        <v>0</v>
      </c>
      <c r="T109" s="141">
        <f>S109*H109</f>
        <v>0</v>
      </c>
      <c r="AR109" s="142" t="s">
        <v>286</v>
      </c>
      <c r="AT109" s="142" t="s">
        <v>183</v>
      </c>
      <c r="AU109" s="142" t="s">
        <v>94</v>
      </c>
      <c r="AY109" s="17" t="s">
        <v>181</v>
      </c>
      <c r="BE109" s="143">
        <f>IF(N109="základní",J109,0)</f>
        <v>0</v>
      </c>
      <c r="BF109" s="143">
        <f>IF(N109="snížená",J109,0)</f>
        <v>0</v>
      </c>
      <c r="BG109" s="143">
        <f>IF(N109="zákl. přenesená",J109,0)</f>
        <v>0</v>
      </c>
      <c r="BH109" s="143">
        <f>IF(N109="sníž. přenesená",J109,0)</f>
        <v>0</v>
      </c>
      <c r="BI109" s="143">
        <f>IF(N109="nulová",J109,0)</f>
        <v>0</v>
      </c>
      <c r="BJ109" s="17" t="s">
        <v>80</v>
      </c>
      <c r="BK109" s="143">
        <f>ROUND(I109*H109,2)</f>
        <v>0</v>
      </c>
      <c r="BL109" s="17" t="s">
        <v>286</v>
      </c>
      <c r="BM109" s="142" t="s">
        <v>5471</v>
      </c>
    </row>
    <row r="110" spans="2:63" s="11" customFormat="1" ht="20.85" customHeight="1">
      <c r="B110" s="119"/>
      <c r="D110" s="120" t="s">
        <v>71</v>
      </c>
      <c r="E110" s="129" t="s">
        <v>5472</v>
      </c>
      <c r="F110" s="129" t="s">
        <v>5473</v>
      </c>
      <c r="I110" s="122"/>
      <c r="J110" s="130">
        <f>BK110</f>
        <v>0</v>
      </c>
      <c r="L110" s="119"/>
      <c r="M110" s="124"/>
      <c r="P110" s="125">
        <f>SUM(P111:P114)</f>
        <v>0</v>
      </c>
      <c r="R110" s="125">
        <f>SUM(R111:R114)</f>
        <v>0</v>
      </c>
      <c r="T110" s="126">
        <f>SUM(T111:T114)</f>
        <v>0</v>
      </c>
      <c r="AR110" s="120" t="s">
        <v>82</v>
      </c>
      <c r="AT110" s="127" t="s">
        <v>71</v>
      </c>
      <c r="AU110" s="127" t="s">
        <v>82</v>
      </c>
      <c r="AY110" s="120" t="s">
        <v>181</v>
      </c>
      <c r="BK110" s="128">
        <f>SUM(BK111:BK114)</f>
        <v>0</v>
      </c>
    </row>
    <row r="111" spans="2:65" s="1" customFormat="1" ht="16.5" customHeight="1">
      <c r="B111" s="32"/>
      <c r="C111" s="180" t="s">
        <v>229</v>
      </c>
      <c r="D111" s="180" t="s">
        <v>561</v>
      </c>
      <c r="E111" s="181" t="s">
        <v>5474</v>
      </c>
      <c r="F111" s="182" t="s">
        <v>5475</v>
      </c>
      <c r="G111" s="183" t="s">
        <v>199</v>
      </c>
      <c r="H111" s="184">
        <v>11</v>
      </c>
      <c r="I111" s="185"/>
      <c r="J111" s="186">
        <f>ROUND(I111*H111,2)</f>
        <v>0</v>
      </c>
      <c r="K111" s="182" t="s">
        <v>19</v>
      </c>
      <c r="L111" s="187"/>
      <c r="M111" s="188" t="s">
        <v>19</v>
      </c>
      <c r="N111" s="189" t="s">
        <v>43</v>
      </c>
      <c r="P111" s="140">
        <f>O111*H111</f>
        <v>0</v>
      </c>
      <c r="Q111" s="140">
        <v>0</v>
      </c>
      <c r="R111" s="140">
        <f>Q111*H111</f>
        <v>0</v>
      </c>
      <c r="S111" s="140">
        <v>0</v>
      </c>
      <c r="T111" s="141">
        <f>S111*H111</f>
        <v>0</v>
      </c>
      <c r="AR111" s="142" t="s">
        <v>394</v>
      </c>
      <c r="AT111" s="142" t="s">
        <v>561</v>
      </c>
      <c r="AU111" s="142" t="s">
        <v>94</v>
      </c>
      <c r="AY111" s="17" t="s">
        <v>181</v>
      </c>
      <c r="BE111" s="143">
        <f>IF(N111="základní",J111,0)</f>
        <v>0</v>
      </c>
      <c r="BF111" s="143">
        <f>IF(N111="snížená",J111,0)</f>
        <v>0</v>
      </c>
      <c r="BG111" s="143">
        <f>IF(N111="zákl. přenesená",J111,0)</f>
        <v>0</v>
      </c>
      <c r="BH111" s="143">
        <f>IF(N111="sníž. přenesená",J111,0)</f>
        <v>0</v>
      </c>
      <c r="BI111" s="143">
        <f>IF(N111="nulová",J111,0)</f>
        <v>0</v>
      </c>
      <c r="BJ111" s="17" t="s">
        <v>80</v>
      </c>
      <c r="BK111" s="143">
        <f>ROUND(I111*H111,2)</f>
        <v>0</v>
      </c>
      <c r="BL111" s="17" t="s">
        <v>286</v>
      </c>
      <c r="BM111" s="142" t="s">
        <v>5476</v>
      </c>
    </row>
    <row r="112" spans="2:65" s="1" customFormat="1" ht="16.5" customHeight="1">
      <c r="B112" s="32"/>
      <c r="C112" s="180" t="s">
        <v>236</v>
      </c>
      <c r="D112" s="180" t="s">
        <v>561</v>
      </c>
      <c r="E112" s="181" t="s">
        <v>5477</v>
      </c>
      <c r="F112" s="182" t="s">
        <v>5478</v>
      </c>
      <c r="G112" s="183" t="s">
        <v>199</v>
      </c>
      <c r="H112" s="184">
        <v>1</v>
      </c>
      <c r="I112" s="185"/>
      <c r="J112" s="186">
        <f>ROUND(I112*H112,2)</f>
        <v>0</v>
      </c>
      <c r="K112" s="182" t="s">
        <v>19</v>
      </c>
      <c r="L112" s="187"/>
      <c r="M112" s="188" t="s">
        <v>19</v>
      </c>
      <c r="N112" s="189" t="s">
        <v>43</v>
      </c>
      <c r="P112" s="140">
        <f>O112*H112</f>
        <v>0</v>
      </c>
      <c r="Q112" s="140">
        <v>0</v>
      </c>
      <c r="R112" s="140">
        <f>Q112*H112</f>
        <v>0</v>
      </c>
      <c r="S112" s="140">
        <v>0</v>
      </c>
      <c r="T112" s="141">
        <f>S112*H112</f>
        <v>0</v>
      </c>
      <c r="AR112" s="142" t="s">
        <v>394</v>
      </c>
      <c r="AT112" s="142" t="s">
        <v>561</v>
      </c>
      <c r="AU112" s="142" t="s">
        <v>94</v>
      </c>
      <c r="AY112" s="17" t="s">
        <v>181</v>
      </c>
      <c r="BE112" s="143">
        <f>IF(N112="základní",J112,0)</f>
        <v>0</v>
      </c>
      <c r="BF112" s="143">
        <f>IF(N112="snížená",J112,0)</f>
        <v>0</v>
      </c>
      <c r="BG112" s="143">
        <f>IF(N112="zákl. přenesená",J112,0)</f>
        <v>0</v>
      </c>
      <c r="BH112" s="143">
        <f>IF(N112="sníž. přenesená",J112,0)</f>
        <v>0</v>
      </c>
      <c r="BI112" s="143">
        <f>IF(N112="nulová",J112,0)</f>
        <v>0</v>
      </c>
      <c r="BJ112" s="17" t="s">
        <v>80</v>
      </c>
      <c r="BK112" s="143">
        <f>ROUND(I112*H112,2)</f>
        <v>0</v>
      </c>
      <c r="BL112" s="17" t="s">
        <v>286</v>
      </c>
      <c r="BM112" s="142" t="s">
        <v>5479</v>
      </c>
    </row>
    <row r="113" spans="2:65" s="1" customFormat="1" ht="16.5" customHeight="1">
      <c r="B113" s="32"/>
      <c r="C113" s="131" t="s">
        <v>243</v>
      </c>
      <c r="D113" s="131" t="s">
        <v>183</v>
      </c>
      <c r="E113" s="132" t="s">
        <v>5480</v>
      </c>
      <c r="F113" s="133" t="s">
        <v>5481</v>
      </c>
      <c r="G113" s="134" t="s">
        <v>3202</v>
      </c>
      <c r="H113" s="135">
        <v>20</v>
      </c>
      <c r="I113" s="136"/>
      <c r="J113" s="137">
        <f>ROUND(I113*H113,2)</f>
        <v>0</v>
      </c>
      <c r="K113" s="133" t="s">
        <v>19</v>
      </c>
      <c r="L113" s="32"/>
      <c r="M113" s="138" t="s">
        <v>19</v>
      </c>
      <c r="N113" s="139" t="s">
        <v>43</v>
      </c>
      <c r="P113" s="140">
        <f>O113*H113</f>
        <v>0</v>
      </c>
      <c r="Q113" s="140">
        <v>0</v>
      </c>
      <c r="R113" s="140">
        <f>Q113*H113</f>
        <v>0</v>
      </c>
      <c r="S113" s="140">
        <v>0</v>
      </c>
      <c r="T113" s="141">
        <f>S113*H113</f>
        <v>0</v>
      </c>
      <c r="AR113" s="142" t="s">
        <v>286</v>
      </c>
      <c r="AT113" s="142" t="s">
        <v>183</v>
      </c>
      <c r="AU113" s="142" t="s">
        <v>94</v>
      </c>
      <c r="AY113" s="17" t="s">
        <v>181</v>
      </c>
      <c r="BE113" s="143">
        <f>IF(N113="základní",J113,0)</f>
        <v>0</v>
      </c>
      <c r="BF113" s="143">
        <f>IF(N113="snížená",J113,0)</f>
        <v>0</v>
      </c>
      <c r="BG113" s="143">
        <f>IF(N113="zákl. přenesená",J113,0)</f>
        <v>0</v>
      </c>
      <c r="BH113" s="143">
        <f>IF(N113="sníž. přenesená",J113,0)</f>
        <v>0</v>
      </c>
      <c r="BI113" s="143">
        <f>IF(N113="nulová",J113,0)</f>
        <v>0</v>
      </c>
      <c r="BJ113" s="17" t="s">
        <v>80</v>
      </c>
      <c r="BK113" s="143">
        <f>ROUND(I113*H113,2)</f>
        <v>0</v>
      </c>
      <c r="BL113" s="17" t="s">
        <v>286</v>
      </c>
      <c r="BM113" s="142" t="s">
        <v>5482</v>
      </c>
    </row>
    <row r="114" spans="2:65" s="1" customFormat="1" ht="16.5" customHeight="1">
      <c r="B114" s="32"/>
      <c r="C114" s="131" t="s">
        <v>249</v>
      </c>
      <c r="D114" s="131" t="s">
        <v>183</v>
      </c>
      <c r="E114" s="132" t="s">
        <v>5483</v>
      </c>
      <c r="F114" s="133" t="s">
        <v>5484</v>
      </c>
      <c r="G114" s="134" t="s">
        <v>199</v>
      </c>
      <c r="H114" s="135">
        <v>1</v>
      </c>
      <c r="I114" s="136"/>
      <c r="J114" s="137">
        <f>ROUND(I114*H114,2)</f>
        <v>0</v>
      </c>
      <c r="K114" s="133" t="s">
        <v>19</v>
      </c>
      <c r="L114" s="32"/>
      <c r="M114" s="138" t="s">
        <v>19</v>
      </c>
      <c r="N114" s="139" t="s">
        <v>43</v>
      </c>
      <c r="P114" s="140">
        <f>O114*H114</f>
        <v>0</v>
      </c>
      <c r="Q114" s="140">
        <v>0</v>
      </c>
      <c r="R114" s="140">
        <f>Q114*H114</f>
        <v>0</v>
      </c>
      <c r="S114" s="140">
        <v>0</v>
      </c>
      <c r="T114" s="141">
        <f>S114*H114</f>
        <v>0</v>
      </c>
      <c r="AR114" s="142" t="s">
        <v>286</v>
      </c>
      <c r="AT114" s="142" t="s">
        <v>183</v>
      </c>
      <c r="AU114" s="142" t="s">
        <v>94</v>
      </c>
      <c r="AY114" s="17" t="s">
        <v>181</v>
      </c>
      <c r="BE114" s="143">
        <f>IF(N114="základní",J114,0)</f>
        <v>0</v>
      </c>
      <c r="BF114" s="143">
        <f>IF(N114="snížená",J114,0)</f>
        <v>0</v>
      </c>
      <c r="BG114" s="143">
        <f>IF(N114="zákl. přenesená",J114,0)</f>
        <v>0</v>
      </c>
      <c r="BH114" s="143">
        <f>IF(N114="sníž. přenesená",J114,0)</f>
        <v>0</v>
      </c>
      <c r="BI114" s="143">
        <f>IF(N114="nulová",J114,0)</f>
        <v>0</v>
      </c>
      <c r="BJ114" s="17" t="s">
        <v>80</v>
      </c>
      <c r="BK114" s="143">
        <f>ROUND(I114*H114,2)</f>
        <v>0</v>
      </c>
      <c r="BL114" s="17" t="s">
        <v>286</v>
      </c>
      <c r="BM114" s="142" t="s">
        <v>5485</v>
      </c>
    </row>
    <row r="115" spans="2:63" s="11" customFormat="1" ht="20.85" customHeight="1">
      <c r="B115" s="119"/>
      <c r="D115" s="120" t="s">
        <v>71</v>
      </c>
      <c r="E115" s="129" t="s">
        <v>5486</v>
      </c>
      <c r="F115" s="129" t="s">
        <v>5487</v>
      </c>
      <c r="I115" s="122"/>
      <c r="J115" s="130">
        <f>BK115</f>
        <v>0</v>
      </c>
      <c r="L115" s="119"/>
      <c r="M115" s="124"/>
      <c r="P115" s="125">
        <f>SUM(P116:P118)</f>
        <v>0</v>
      </c>
      <c r="R115" s="125">
        <f>SUM(R116:R118)</f>
        <v>0</v>
      </c>
      <c r="T115" s="126">
        <f>SUM(T116:T118)</f>
        <v>0</v>
      </c>
      <c r="AR115" s="120" t="s">
        <v>82</v>
      </c>
      <c r="AT115" s="127" t="s">
        <v>71</v>
      </c>
      <c r="AU115" s="127" t="s">
        <v>82</v>
      </c>
      <c r="AY115" s="120" t="s">
        <v>181</v>
      </c>
      <c r="BK115" s="128">
        <f>SUM(BK116:BK118)</f>
        <v>0</v>
      </c>
    </row>
    <row r="116" spans="2:65" s="1" customFormat="1" ht="16.5" customHeight="1">
      <c r="B116" s="32"/>
      <c r="C116" s="180" t="s">
        <v>256</v>
      </c>
      <c r="D116" s="180" t="s">
        <v>561</v>
      </c>
      <c r="E116" s="181" t="s">
        <v>5488</v>
      </c>
      <c r="F116" s="182" t="s">
        <v>5489</v>
      </c>
      <c r="G116" s="183" t="s">
        <v>199</v>
      </c>
      <c r="H116" s="184">
        <v>1</v>
      </c>
      <c r="I116" s="185"/>
      <c r="J116" s="186">
        <f>ROUND(I116*H116,2)</f>
        <v>0</v>
      </c>
      <c r="K116" s="182" t="s">
        <v>19</v>
      </c>
      <c r="L116" s="187"/>
      <c r="M116" s="188" t="s">
        <v>19</v>
      </c>
      <c r="N116" s="189" t="s">
        <v>43</v>
      </c>
      <c r="P116" s="140">
        <f>O116*H116</f>
        <v>0</v>
      </c>
      <c r="Q116" s="140">
        <v>0</v>
      </c>
      <c r="R116" s="140">
        <f>Q116*H116</f>
        <v>0</v>
      </c>
      <c r="S116" s="140">
        <v>0</v>
      </c>
      <c r="T116" s="141">
        <f>S116*H116</f>
        <v>0</v>
      </c>
      <c r="AR116" s="142" t="s">
        <v>394</v>
      </c>
      <c r="AT116" s="142" t="s">
        <v>561</v>
      </c>
      <c r="AU116" s="142" t="s">
        <v>94</v>
      </c>
      <c r="AY116" s="17" t="s">
        <v>181</v>
      </c>
      <c r="BE116" s="143">
        <f>IF(N116="základní",J116,0)</f>
        <v>0</v>
      </c>
      <c r="BF116" s="143">
        <f>IF(N116="snížená",J116,0)</f>
        <v>0</v>
      </c>
      <c r="BG116" s="143">
        <f>IF(N116="zákl. přenesená",J116,0)</f>
        <v>0</v>
      </c>
      <c r="BH116" s="143">
        <f>IF(N116="sníž. přenesená",J116,0)</f>
        <v>0</v>
      </c>
      <c r="BI116" s="143">
        <f>IF(N116="nulová",J116,0)</f>
        <v>0</v>
      </c>
      <c r="BJ116" s="17" t="s">
        <v>80</v>
      </c>
      <c r="BK116" s="143">
        <f>ROUND(I116*H116,2)</f>
        <v>0</v>
      </c>
      <c r="BL116" s="17" t="s">
        <v>286</v>
      </c>
      <c r="BM116" s="142" t="s">
        <v>5490</v>
      </c>
    </row>
    <row r="117" spans="2:65" s="1" customFormat="1" ht="16.5" customHeight="1">
      <c r="B117" s="32"/>
      <c r="C117" s="180" t="s">
        <v>267</v>
      </c>
      <c r="D117" s="180" t="s">
        <v>561</v>
      </c>
      <c r="E117" s="181" t="s">
        <v>5491</v>
      </c>
      <c r="F117" s="182" t="s">
        <v>5492</v>
      </c>
      <c r="G117" s="183" t="s">
        <v>199</v>
      </c>
      <c r="H117" s="184">
        <v>1</v>
      </c>
      <c r="I117" s="185"/>
      <c r="J117" s="186">
        <f>ROUND(I117*H117,2)</f>
        <v>0</v>
      </c>
      <c r="K117" s="182" t="s">
        <v>19</v>
      </c>
      <c r="L117" s="187"/>
      <c r="M117" s="188" t="s">
        <v>19</v>
      </c>
      <c r="N117" s="189" t="s">
        <v>43</v>
      </c>
      <c r="P117" s="140">
        <f>O117*H117</f>
        <v>0</v>
      </c>
      <c r="Q117" s="140">
        <v>0</v>
      </c>
      <c r="R117" s="140">
        <f>Q117*H117</f>
        <v>0</v>
      </c>
      <c r="S117" s="140">
        <v>0</v>
      </c>
      <c r="T117" s="141">
        <f>S117*H117</f>
        <v>0</v>
      </c>
      <c r="AR117" s="142" t="s">
        <v>394</v>
      </c>
      <c r="AT117" s="142" t="s">
        <v>561</v>
      </c>
      <c r="AU117" s="142" t="s">
        <v>94</v>
      </c>
      <c r="AY117" s="17" t="s">
        <v>181</v>
      </c>
      <c r="BE117" s="143">
        <f>IF(N117="základní",J117,0)</f>
        <v>0</v>
      </c>
      <c r="BF117" s="143">
        <f>IF(N117="snížená",J117,0)</f>
        <v>0</v>
      </c>
      <c r="BG117" s="143">
        <f>IF(N117="zákl. přenesená",J117,0)</f>
        <v>0</v>
      </c>
      <c r="BH117" s="143">
        <f>IF(N117="sníž. přenesená",J117,0)</f>
        <v>0</v>
      </c>
      <c r="BI117" s="143">
        <f>IF(N117="nulová",J117,0)</f>
        <v>0</v>
      </c>
      <c r="BJ117" s="17" t="s">
        <v>80</v>
      </c>
      <c r="BK117" s="143">
        <f>ROUND(I117*H117,2)</f>
        <v>0</v>
      </c>
      <c r="BL117" s="17" t="s">
        <v>286</v>
      </c>
      <c r="BM117" s="142" t="s">
        <v>5493</v>
      </c>
    </row>
    <row r="118" spans="2:65" s="1" customFormat="1" ht="16.5" customHeight="1">
      <c r="B118" s="32"/>
      <c r="C118" s="131" t="s">
        <v>273</v>
      </c>
      <c r="D118" s="131" t="s">
        <v>183</v>
      </c>
      <c r="E118" s="132" t="s">
        <v>5494</v>
      </c>
      <c r="F118" s="133" t="s">
        <v>5495</v>
      </c>
      <c r="G118" s="134" t="s">
        <v>3202</v>
      </c>
      <c r="H118" s="135">
        <v>4</v>
      </c>
      <c r="I118" s="136"/>
      <c r="J118" s="137">
        <f>ROUND(I118*H118,2)</f>
        <v>0</v>
      </c>
      <c r="K118" s="133" t="s">
        <v>19</v>
      </c>
      <c r="L118" s="32"/>
      <c r="M118" s="138" t="s">
        <v>19</v>
      </c>
      <c r="N118" s="139" t="s">
        <v>43</v>
      </c>
      <c r="P118" s="140">
        <f>O118*H118</f>
        <v>0</v>
      </c>
      <c r="Q118" s="140">
        <v>0</v>
      </c>
      <c r="R118" s="140">
        <f>Q118*H118</f>
        <v>0</v>
      </c>
      <c r="S118" s="140">
        <v>0</v>
      </c>
      <c r="T118" s="141">
        <f>S118*H118</f>
        <v>0</v>
      </c>
      <c r="AR118" s="142" t="s">
        <v>286</v>
      </c>
      <c r="AT118" s="142" t="s">
        <v>183</v>
      </c>
      <c r="AU118" s="142" t="s">
        <v>94</v>
      </c>
      <c r="AY118" s="17" t="s">
        <v>181</v>
      </c>
      <c r="BE118" s="143">
        <f>IF(N118="základní",J118,0)</f>
        <v>0</v>
      </c>
      <c r="BF118" s="143">
        <f>IF(N118="snížená",J118,0)</f>
        <v>0</v>
      </c>
      <c r="BG118" s="143">
        <f>IF(N118="zákl. přenesená",J118,0)</f>
        <v>0</v>
      </c>
      <c r="BH118" s="143">
        <f>IF(N118="sníž. přenesená",J118,0)</f>
        <v>0</v>
      </c>
      <c r="BI118" s="143">
        <f>IF(N118="nulová",J118,0)</f>
        <v>0</v>
      </c>
      <c r="BJ118" s="17" t="s">
        <v>80</v>
      </c>
      <c r="BK118" s="143">
        <f>ROUND(I118*H118,2)</f>
        <v>0</v>
      </c>
      <c r="BL118" s="17" t="s">
        <v>286</v>
      </c>
      <c r="BM118" s="142" t="s">
        <v>5496</v>
      </c>
    </row>
    <row r="119" spans="2:63" s="11" customFormat="1" ht="22.8" customHeight="1">
      <c r="B119" s="119"/>
      <c r="D119" s="120" t="s">
        <v>71</v>
      </c>
      <c r="E119" s="129" t="s">
        <v>3848</v>
      </c>
      <c r="F119" s="129" t="s">
        <v>3046</v>
      </c>
      <c r="I119" s="122"/>
      <c r="J119" s="130">
        <f>BK119</f>
        <v>0</v>
      </c>
      <c r="L119" s="119"/>
      <c r="M119" s="124"/>
      <c r="P119" s="125">
        <f>SUM(P120:P125)</f>
        <v>0</v>
      </c>
      <c r="R119" s="125">
        <f>SUM(R120:R125)</f>
        <v>0</v>
      </c>
      <c r="T119" s="126">
        <f>SUM(T120:T125)</f>
        <v>0</v>
      </c>
      <c r="AR119" s="120" t="s">
        <v>82</v>
      </c>
      <c r="AT119" s="127" t="s">
        <v>71</v>
      </c>
      <c r="AU119" s="127" t="s">
        <v>80</v>
      </c>
      <c r="AY119" s="120" t="s">
        <v>181</v>
      </c>
      <c r="BK119" s="128">
        <f>SUM(BK120:BK125)</f>
        <v>0</v>
      </c>
    </row>
    <row r="120" spans="2:65" s="1" customFormat="1" ht="16.5" customHeight="1">
      <c r="B120" s="32"/>
      <c r="C120" s="131" t="s">
        <v>8</v>
      </c>
      <c r="D120" s="131" t="s">
        <v>183</v>
      </c>
      <c r="E120" s="132" t="s">
        <v>5497</v>
      </c>
      <c r="F120" s="133" t="s">
        <v>4962</v>
      </c>
      <c r="G120" s="134" t="s">
        <v>3202</v>
      </c>
      <c r="H120" s="135">
        <v>4</v>
      </c>
      <c r="I120" s="136"/>
      <c r="J120" s="137">
        <f>ROUND(I120*H120,2)</f>
        <v>0</v>
      </c>
      <c r="K120" s="133" t="s">
        <v>19</v>
      </c>
      <c r="L120" s="32"/>
      <c r="M120" s="138" t="s">
        <v>19</v>
      </c>
      <c r="N120" s="139" t="s">
        <v>43</v>
      </c>
      <c r="P120" s="140">
        <f>O120*H120</f>
        <v>0</v>
      </c>
      <c r="Q120" s="140">
        <v>0</v>
      </c>
      <c r="R120" s="140">
        <f>Q120*H120</f>
        <v>0</v>
      </c>
      <c r="S120" s="140">
        <v>0</v>
      </c>
      <c r="T120" s="141">
        <f>S120*H120</f>
        <v>0</v>
      </c>
      <c r="AR120" s="142" t="s">
        <v>286</v>
      </c>
      <c r="AT120" s="142" t="s">
        <v>183</v>
      </c>
      <c r="AU120" s="142" t="s">
        <v>82</v>
      </c>
      <c r="AY120" s="17" t="s">
        <v>181</v>
      </c>
      <c r="BE120" s="143">
        <f>IF(N120="základní",J120,0)</f>
        <v>0</v>
      </c>
      <c r="BF120" s="143">
        <f>IF(N120="snížená",J120,0)</f>
        <v>0</v>
      </c>
      <c r="BG120" s="143">
        <f>IF(N120="zákl. přenesená",J120,0)</f>
        <v>0</v>
      </c>
      <c r="BH120" s="143">
        <f>IF(N120="sníž. přenesená",J120,0)</f>
        <v>0</v>
      </c>
      <c r="BI120" s="143">
        <f>IF(N120="nulová",J120,0)</f>
        <v>0</v>
      </c>
      <c r="BJ120" s="17" t="s">
        <v>80</v>
      </c>
      <c r="BK120" s="143">
        <f>ROUND(I120*H120,2)</f>
        <v>0</v>
      </c>
      <c r="BL120" s="17" t="s">
        <v>286</v>
      </c>
      <c r="BM120" s="142" t="s">
        <v>5498</v>
      </c>
    </row>
    <row r="121" spans="2:65" s="1" customFormat="1" ht="16.5" customHeight="1">
      <c r="B121" s="32"/>
      <c r="C121" s="131" t="s">
        <v>286</v>
      </c>
      <c r="D121" s="131" t="s">
        <v>183</v>
      </c>
      <c r="E121" s="132" t="s">
        <v>5499</v>
      </c>
      <c r="F121" s="133" t="s">
        <v>4980</v>
      </c>
      <c r="G121" s="134" t="s">
        <v>199</v>
      </c>
      <c r="H121" s="135">
        <v>1</v>
      </c>
      <c r="I121" s="136"/>
      <c r="J121" s="137">
        <f>ROUND(I121*H121,2)</f>
        <v>0</v>
      </c>
      <c r="K121" s="133" t="s">
        <v>19</v>
      </c>
      <c r="L121" s="32"/>
      <c r="M121" s="138" t="s">
        <v>19</v>
      </c>
      <c r="N121" s="139" t="s">
        <v>43</v>
      </c>
      <c r="P121" s="140">
        <f>O121*H121</f>
        <v>0</v>
      </c>
      <c r="Q121" s="140">
        <v>0</v>
      </c>
      <c r="R121" s="140">
        <f>Q121*H121</f>
        <v>0</v>
      </c>
      <c r="S121" s="140">
        <v>0</v>
      </c>
      <c r="T121" s="141">
        <f>S121*H121</f>
        <v>0</v>
      </c>
      <c r="AR121" s="142" t="s">
        <v>286</v>
      </c>
      <c r="AT121" s="142" t="s">
        <v>183</v>
      </c>
      <c r="AU121" s="142" t="s">
        <v>82</v>
      </c>
      <c r="AY121" s="17" t="s">
        <v>181</v>
      </c>
      <c r="BE121" s="143">
        <f>IF(N121="základní",J121,0)</f>
        <v>0</v>
      </c>
      <c r="BF121" s="143">
        <f>IF(N121="snížená",J121,0)</f>
        <v>0</v>
      </c>
      <c r="BG121" s="143">
        <f>IF(N121="zákl. přenesená",J121,0)</f>
        <v>0</v>
      </c>
      <c r="BH121" s="143">
        <f>IF(N121="sníž. přenesená",J121,0)</f>
        <v>0</v>
      </c>
      <c r="BI121" s="143">
        <f>IF(N121="nulová",J121,0)</f>
        <v>0</v>
      </c>
      <c r="BJ121" s="17" t="s">
        <v>80</v>
      </c>
      <c r="BK121" s="143">
        <f>ROUND(I121*H121,2)</f>
        <v>0</v>
      </c>
      <c r="BL121" s="17" t="s">
        <v>286</v>
      </c>
      <c r="BM121" s="142" t="s">
        <v>5500</v>
      </c>
    </row>
    <row r="122" spans="2:65" s="1" customFormat="1" ht="16.5" customHeight="1">
      <c r="B122" s="32"/>
      <c r="C122" s="131" t="s">
        <v>291</v>
      </c>
      <c r="D122" s="131" t="s">
        <v>183</v>
      </c>
      <c r="E122" s="132" t="s">
        <v>4982</v>
      </c>
      <c r="F122" s="133" t="s">
        <v>4983</v>
      </c>
      <c r="G122" s="134" t="s">
        <v>4614</v>
      </c>
      <c r="H122" s="135">
        <v>1</v>
      </c>
      <c r="I122" s="136"/>
      <c r="J122" s="137">
        <f>ROUND(I122*H122,2)</f>
        <v>0</v>
      </c>
      <c r="K122" s="133" t="s">
        <v>187</v>
      </c>
      <c r="L122" s="32"/>
      <c r="M122" s="138" t="s">
        <v>19</v>
      </c>
      <c r="N122" s="139" t="s">
        <v>43</v>
      </c>
      <c r="P122" s="140">
        <f>O122*H122</f>
        <v>0</v>
      </c>
      <c r="Q122" s="140">
        <v>0</v>
      </c>
      <c r="R122" s="140">
        <f>Q122*H122</f>
        <v>0</v>
      </c>
      <c r="S122" s="140">
        <v>0</v>
      </c>
      <c r="T122" s="141">
        <f>S122*H122</f>
        <v>0</v>
      </c>
      <c r="AR122" s="142" t="s">
        <v>286</v>
      </c>
      <c r="AT122" s="142" t="s">
        <v>183</v>
      </c>
      <c r="AU122" s="142" t="s">
        <v>82</v>
      </c>
      <c r="AY122" s="17" t="s">
        <v>181</v>
      </c>
      <c r="BE122" s="143">
        <f>IF(N122="základní",J122,0)</f>
        <v>0</v>
      </c>
      <c r="BF122" s="143">
        <f>IF(N122="snížená",J122,0)</f>
        <v>0</v>
      </c>
      <c r="BG122" s="143">
        <f>IF(N122="zákl. přenesená",J122,0)</f>
        <v>0</v>
      </c>
      <c r="BH122" s="143">
        <f>IF(N122="sníž. přenesená",J122,0)</f>
        <v>0</v>
      </c>
      <c r="BI122" s="143">
        <f>IF(N122="nulová",J122,0)</f>
        <v>0</v>
      </c>
      <c r="BJ122" s="17" t="s">
        <v>80</v>
      </c>
      <c r="BK122" s="143">
        <f>ROUND(I122*H122,2)</f>
        <v>0</v>
      </c>
      <c r="BL122" s="17" t="s">
        <v>286</v>
      </c>
      <c r="BM122" s="142" t="s">
        <v>5501</v>
      </c>
    </row>
    <row r="123" spans="2:47" s="1" customFormat="1" ht="12">
      <c r="B123" s="32"/>
      <c r="D123" s="144" t="s">
        <v>190</v>
      </c>
      <c r="F123" s="145" t="s">
        <v>4985</v>
      </c>
      <c r="I123" s="146"/>
      <c r="L123" s="32"/>
      <c r="M123" s="147"/>
      <c r="T123" s="53"/>
      <c r="AT123" s="17" t="s">
        <v>190</v>
      </c>
      <c r="AU123" s="17" t="s">
        <v>82</v>
      </c>
    </row>
    <row r="124" spans="2:65" s="1" customFormat="1" ht="16.5" customHeight="1">
      <c r="B124" s="32"/>
      <c r="C124" s="131" t="s">
        <v>296</v>
      </c>
      <c r="D124" s="131" t="s">
        <v>183</v>
      </c>
      <c r="E124" s="132" t="s">
        <v>4986</v>
      </c>
      <c r="F124" s="133" t="s">
        <v>4987</v>
      </c>
      <c r="G124" s="134" t="s">
        <v>4614</v>
      </c>
      <c r="H124" s="135">
        <v>1</v>
      </c>
      <c r="I124" s="136"/>
      <c r="J124" s="137">
        <f>ROUND(I124*H124,2)</f>
        <v>0</v>
      </c>
      <c r="K124" s="133" t="s">
        <v>187</v>
      </c>
      <c r="L124" s="32"/>
      <c r="M124" s="138" t="s">
        <v>19</v>
      </c>
      <c r="N124" s="139" t="s">
        <v>43</v>
      </c>
      <c r="P124" s="140">
        <f>O124*H124</f>
        <v>0</v>
      </c>
      <c r="Q124" s="140">
        <v>0</v>
      </c>
      <c r="R124" s="140">
        <f>Q124*H124</f>
        <v>0</v>
      </c>
      <c r="S124" s="140">
        <v>0</v>
      </c>
      <c r="T124" s="141">
        <f>S124*H124</f>
        <v>0</v>
      </c>
      <c r="AR124" s="142" t="s">
        <v>286</v>
      </c>
      <c r="AT124" s="142" t="s">
        <v>183</v>
      </c>
      <c r="AU124" s="142" t="s">
        <v>82</v>
      </c>
      <c r="AY124" s="17" t="s">
        <v>181</v>
      </c>
      <c r="BE124" s="143">
        <f>IF(N124="základní",J124,0)</f>
        <v>0</v>
      </c>
      <c r="BF124" s="143">
        <f>IF(N124="snížená",J124,0)</f>
        <v>0</v>
      </c>
      <c r="BG124" s="143">
        <f>IF(N124="zákl. přenesená",J124,0)</f>
        <v>0</v>
      </c>
      <c r="BH124" s="143">
        <f>IF(N124="sníž. přenesená",J124,0)</f>
        <v>0</v>
      </c>
      <c r="BI124" s="143">
        <f>IF(N124="nulová",J124,0)</f>
        <v>0</v>
      </c>
      <c r="BJ124" s="17" t="s">
        <v>80</v>
      </c>
      <c r="BK124" s="143">
        <f>ROUND(I124*H124,2)</f>
        <v>0</v>
      </c>
      <c r="BL124" s="17" t="s">
        <v>286</v>
      </c>
      <c r="BM124" s="142" t="s">
        <v>5502</v>
      </c>
    </row>
    <row r="125" spans="2:47" s="1" customFormat="1" ht="12">
      <c r="B125" s="32"/>
      <c r="D125" s="144" t="s">
        <v>190</v>
      </c>
      <c r="F125" s="145" t="s">
        <v>4989</v>
      </c>
      <c r="I125" s="146"/>
      <c r="L125" s="32"/>
      <c r="M125" s="195"/>
      <c r="N125" s="192"/>
      <c r="O125" s="192"/>
      <c r="P125" s="192"/>
      <c r="Q125" s="192"/>
      <c r="R125" s="192"/>
      <c r="S125" s="192"/>
      <c r="T125" s="196"/>
      <c r="AT125" s="17" t="s">
        <v>190</v>
      </c>
      <c r="AU125" s="17" t="s">
        <v>82</v>
      </c>
    </row>
    <row r="126" spans="2:12" s="1" customFormat="1" ht="7" customHeight="1">
      <c r="B126" s="41"/>
      <c r="C126" s="42"/>
      <c r="D126" s="42"/>
      <c r="E126" s="42"/>
      <c r="F126" s="42"/>
      <c r="G126" s="42"/>
      <c r="H126" s="42"/>
      <c r="I126" s="42"/>
      <c r="J126" s="42"/>
      <c r="K126" s="42"/>
      <c r="L126" s="32"/>
    </row>
  </sheetData>
  <sheetProtection algorithmName="SHA-512" hashValue="6MDTj9aDp7h2sjI9XyKpPoMgPgq8H/62Uen2jP3W2rpmV8jFwTAegF6JdTkFJ/Zy/XVbZ1WAzAO9R7dV9Nl06A==" saltValue="DCgDnArieZHIwQ2Z4Wo2qg==" spinCount="100000" sheet="1" objects="1" scenarios="1" formatColumns="0" formatRows="0" autoFilter="0"/>
  <autoFilter ref="C97:K125"/>
  <mergeCells count="15">
    <mergeCell ref="E84:H84"/>
    <mergeCell ref="E88:H88"/>
    <mergeCell ref="E86:H86"/>
    <mergeCell ref="E90:H90"/>
    <mergeCell ref="L2:V2"/>
    <mergeCell ref="E31:H31"/>
    <mergeCell ref="E52:H52"/>
    <mergeCell ref="E56:H56"/>
    <mergeCell ref="E54:H54"/>
    <mergeCell ref="E58:H58"/>
    <mergeCell ref="E7:H7"/>
    <mergeCell ref="E11:H11"/>
    <mergeCell ref="E9:H9"/>
    <mergeCell ref="E13:H13"/>
    <mergeCell ref="E22:H22"/>
  </mergeCells>
  <hyperlinks>
    <hyperlink ref="F123" r:id="rId1" display="https://podminky.urs.cz/item/CS_URS_2024_01/040001000"/>
    <hyperlink ref="F125" r:id="rId2" display="https://podminky.urs.cz/item/CS_URS_2024_01/01325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138"/>
  <sheetViews>
    <sheetView showGridLines="0" workbookViewId="0" topLeftCell="A120">
      <selection activeCell="G131" sqref="G131"/>
    </sheetView>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130</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ht="12.45" hidden="1">
      <c r="B8" s="20"/>
      <c r="D8" s="27" t="s">
        <v>154</v>
      </c>
      <c r="L8" s="20"/>
    </row>
    <row r="9" spans="2:12" ht="16.5" customHeight="1" hidden="1">
      <c r="B9" s="20"/>
      <c r="E9" s="250" t="s">
        <v>446</v>
      </c>
      <c r="F9" s="236"/>
      <c r="G9" s="236"/>
      <c r="H9" s="236"/>
      <c r="L9" s="20"/>
    </row>
    <row r="10" spans="2:12" ht="12.05" customHeight="1" hidden="1">
      <c r="B10" s="20"/>
      <c r="D10" s="27" t="s">
        <v>447</v>
      </c>
      <c r="L10" s="20"/>
    </row>
    <row r="11" spans="2:12" s="1" customFormat="1" ht="16.5" customHeight="1" hidden="1">
      <c r="B11" s="32"/>
      <c r="E11" s="216" t="s">
        <v>4788</v>
      </c>
      <c r="F11" s="249"/>
      <c r="G11" s="249"/>
      <c r="H11" s="249"/>
      <c r="L11" s="32"/>
    </row>
    <row r="12" spans="2:12" s="1" customFormat="1" ht="12.05" customHeight="1" hidden="1">
      <c r="B12" s="32"/>
      <c r="D12" s="27" t="s">
        <v>3064</v>
      </c>
      <c r="L12" s="32"/>
    </row>
    <row r="13" spans="2:12" s="1" customFormat="1" ht="16.5" customHeight="1" hidden="1">
      <c r="B13" s="32"/>
      <c r="E13" s="207" t="s">
        <v>5503</v>
      </c>
      <c r="F13" s="249"/>
      <c r="G13" s="249"/>
      <c r="H13" s="249"/>
      <c r="L13" s="32"/>
    </row>
    <row r="14" spans="2:12" s="1" customFormat="1" ht="12" hidden="1">
      <c r="B14" s="32"/>
      <c r="L14" s="32"/>
    </row>
    <row r="15" spans="2:12" s="1" customFormat="1" ht="12.05" customHeight="1" hidden="1">
      <c r="B15" s="32"/>
      <c r="D15" s="27" t="s">
        <v>18</v>
      </c>
      <c r="F15" s="25" t="s">
        <v>19</v>
      </c>
      <c r="I15" s="27" t="s">
        <v>20</v>
      </c>
      <c r="J15" s="25" t="s">
        <v>19</v>
      </c>
      <c r="L15" s="32"/>
    </row>
    <row r="16" spans="2:12" s="1" customFormat="1" ht="12.05" customHeight="1" hidden="1">
      <c r="B16" s="32"/>
      <c r="D16" s="27" t="s">
        <v>21</v>
      </c>
      <c r="F16" s="25" t="s">
        <v>4790</v>
      </c>
      <c r="I16" s="27" t="s">
        <v>23</v>
      </c>
      <c r="J16" s="49" t="str">
        <f>'Rekapitulace stavby'!AN8</f>
        <v>12. 4. 2024</v>
      </c>
      <c r="L16" s="32"/>
    </row>
    <row r="17" spans="2:12" s="1" customFormat="1" ht="10.75" customHeight="1" hidden="1">
      <c r="B17" s="32"/>
      <c r="L17" s="32"/>
    </row>
    <row r="18" spans="2:12" s="1" customFormat="1" ht="12.05" customHeight="1" hidden="1">
      <c r="B18" s="32"/>
      <c r="D18" s="27" t="s">
        <v>25</v>
      </c>
      <c r="I18" s="27" t="s">
        <v>26</v>
      </c>
      <c r="J18" s="25" t="s">
        <v>19</v>
      </c>
      <c r="L18" s="32"/>
    </row>
    <row r="19" spans="2:12" s="1" customFormat="1" ht="18" customHeight="1" hidden="1">
      <c r="B19" s="32"/>
      <c r="E19" s="25" t="s">
        <v>27</v>
      </c>
      <c r="I19" s="27" t="s">
        <v>28</v>
      </c>
      <c r="J19" s="25" t="s">
        <v>19</v>
      </c>
      <c r="L19" s="32"/>
    </row>
    <row r="20" spans="2:12" s="1" customFormat="1" ht="7" customHeight="1" hidden="1">
      <c r="B20" s="32"/>
      <c r="L20" s="32"/>
    </row>
    <row r="21" spans="2:12" s="1" customFormat="1" ht="12.05" customHeight="1" hidden="1">
      <c r="B21" s="32"/>
      <c r="D21" s="27" t="s">
        <v>29</v>
      </c>
      <c r="I21" s="27" t="s">
        <v>26</v>
      </c>
      <c r="J21" s="28" t="str">
        <f>'Rekapitulace stavby'!AN13</f>
        <v>Vyplň údaj</v>
      </c>
      <c r="L21" s="32"/>
    </row>
    <row r="22" spans="2:12" s="1" customFormat="1" ht="18" customHeight="1" hidden="1">
      <c r="B22" s="32"/>
      <c r="E22" s="252" t="str">
        <f>'Rekapitulace stavby'!E14</f>
        <v>Vyplň údaj</v>
      </c>
      <c r="F22" s="240"/>
      <c r="G22" s="240"/>
      <c r="H22" s="240"/>
      <c r="I22" s="27" t="s">
        <v>28</v>
      </c>
      <c r="J22" s="28" t="str">
        <f>'Rekapitulace stavby'!AN14</f>
        <v>Vyplň údaj</v>
      </c>
      <c r="L22" s="32"/>
    </row>
    <row r="23" spans="2:12" s="1" customFormat="1" ht="7" customHeight="1" hidden="1">
      <c r="B23" s="32"/>
      <c r="L23" s="32"/>
    </row>
    <row r="24" spans="2:12" s="1" customFormat="1" ht="12.05" customHeight="1" hidden="1">
      <c r="B24" s="32"/>
      <c r="D24" s="27" t="s">
        <v>31</v>
      </c>
      <c r="I24" s="27" t="s">
        <v>26</v>
      </c>
      <c r="J24" s="25" t="s">
        <v>4791</v>
      </c>
      <c r="L24" s="32"/>
    </row>
    <row r="25" spans="2:12" s="1" customFormat="1" ht="18" customHeight="1" hidden="1">
      <c r="B25" s="32"/>
      <c r="E25" s="25" t="s">
        <v>4792</v>
      </c>
      <c r="I25" s="27" t="s">
        <v>28</v>
      </c>
      <c r="J25" s="25" t="s">
        <v>4793</v>
      </c>
      <c r="L25" s="32"/>
    </row>
    <row r="26" spans="2:12" s="1" customFormat="1" ht="7" customHeight="1" hidden="1">
      <c r="B26" s="32"/>
      <c r="L26" s="32"/>
    </row>
    <row r="27" spans="2:12" s="1" customFormat="1" ht="12.05" customHeight="1" hidden="1">
      <c r="B27" s="32"/>
      <c r="D27" s="27" t="s">
        <v>34</v>
      </c>
      <c r="I27" s="27" t="s">
        <v>26</v>
      </c>
      <c r="J27" s="25" t="s">
        <v>4791</v>
      </c>
      <c r="L27" s="32"/>
    </row>
    <row r="28" spans="2:12" s="1" customFormat="1" ht="18" customHeight="1" hidden="1">
      <c r="B28" s="32"/>
      <c r="E28" s="25" t="s">
        <v>4794</v>
      </c>
      <c r="I28" s="27" t="s">
        <v>28</v>
      </c>
      <c r="J28" s="25" t="s">
        <v>4793</v>
      </c>
      <c r="L28" s="32"/>
    </row>
    <row r="29" spans="2:12" s="1" customFormat="1" ht="7" customHeight="1" hidden="1">
      <c r="B29" s="32"/>
      <c r="L29" s="32"/>
    </row>
    <row r="30" spans="2:12" s="1" customFormat="1" ht="12.05" customHeight="1" hidden="1">
      <c r="B30" s="32"/>
      <c r="D30" s="27" t="s">
        <v>36</v>
      </c>
      <c r="L30" s="32"/>
    </row>
    <row r="31" spans="2:12" s="7" customFormat="1" ht="16.5" customHeight="1" hidden="1">
      <c r="B31" s="91"/>
      <c r="E31" s="245" t="s">
        <v>19</v>
      </c>
      <c r="F31" s="245"/>
      <c r="G31" s="245"/>
      <c r="H31" s="245"/>
      <c r="L31" s="91"/>
    </row>
    <row r="32" spans="2:12" s="1" customFormat="1" ht="7" customHeight="1" hidden="1">
      <c r="B32" s="32"/>
      <c r="L32" s="32"/>
    </row>
    <row r="33" spans="2:12" s="1" customFormat="1" ht="7" customHeight="1" hidden="1">
      <c r="B33" s="32"/>
      <c r="D33" s="50"/>
      <c r="E33" s="50"/>
      <c r="F33" s="50"/>
      <c r="G33" s="50"/>
      <c r="H33" s="50"/>
      <c r="I33" s="50"/>
      <c r="J33" s="50"/>
      <c r="K33" s="50"/>
      <c r="L33" s="32"/>
    </row>
    <row r="34" spans="2:12" s="1" customFormat="1" ht="25.4" customHeight="1" hidden="1">
      <c r="B34" s="32"/>
      <c r="D34" s="92" t="s">
        <v>38</v>
      </c>
      <c r="J34" s="63">
        <f>ROUND(J96,2)</f>
        <v>0</v>
      </c>
      <c r="L34" s="32"/>
    </row>
    <row r="35" spans="2:12" s="1" customFormat="1" ht="7" customHeight="1" hidden="1">
      <c r="B35" s="32"/>
      <c r="D35" s="50"/>
      <c r="E35" s="50"/>
      <c r="F35" s="50"/>
      <c r="G35" s="50"/>
      <c r="H35" s="50"/>
      <c r="I35" s="50"/>
      <c r="J35" s="50"/>
      <c r="K35" s="50"/>
      <c r="L35" s="32"/>
    </row>
    <row r="36" spans="2:12" s="1" customFormat="1" ht="14.4" customHeight="1" hidden="1">
      <c r="B36" s="32"/>
      <c r="F36" s="35" t="s">
        <v>40</v>
      </c>
      <c r="I36" s="35" t="s">
        <v>39</v>
      </c>
      <c r="J36" s="35" t="s">
        <v>41</v>
      </c>
      <c r="L36" s="32"/>
    </row>
    <row r="37" spans="2:12" s="1" customFormat="1" ht="14.4" customHeight="1" hidden="1">
      <c r="B37" s="32"/>
      <c r="D37" s="52" t="s">
        <v>42</v>
      </c>
      <c r="E37" s="27" t="s">
        <v>43</v>
      </c>
      <c r="F37" s="83">
        <f>ROUND((SUM(BE96:BE137)),2)</f>
        <v>0</v>
      </c>
      <c r="I37" s="93">
        <v>0.21</v>
      </c>
      <c r="J37" s="83">
        <f>ROUND(((SUM(BE96:BE137))*I37),2)</f>
        <v>0</v>
      </c>
      <c r="L37" s="32"/>
    </row>
    <row r="38" spans="2:12" s="1" customFormat="1" ht="14.4" customHeight="1" hidden="1">
      <c r="B38" s="32"/>
      <c r="E38" s="27" t="s">
        <v>44</v>
      </c>
      <c r="F38" s="83">
        <f>ROUND((SUM(BF96:BF137)),2)</f>
        <v>0</v>
      </c>
      <c r="I38" s="93">
        <v>0.15</v>
      </c>
      <c r="J38" s="83">
        <f>ROUND(((SUM(BF96:BF137))*I38),2)</f>
        <v>0</v>
      </c>
      <c r="L38" s="32"/>
    </row>
    <row r="39" spans="2:12" s="1" customFormat="1" ht="14.4" customHeight="1" hidden="1">
      <c r="B39" s="32"/>
      <c r="E39" s="27" t="s">
        <v>45</v>
      </c>
      <c r="F39" s="83">
        <f>ROUND((SUM(BG96:BG137)),2)</f>
        <v>0</v>
      </c>
      <c r="I39" s="93">
        <v>0.21</v>
      </c>
      <c r="J39" s="83">
        <f>0</f>
        <v>0</v>
      </c>
      <c r="L39" s="32"/>
    </row>
    <row r="40" spans="2:12" s="1" customFormat="1" ht="14.4" customHeight="1" hidden="1">
      <c r="B40" s="32"/>
      <c r="E40" s="27" t="s">
        <v>46</v>
      </c>
      <c r="F40" s="83">
        <f>ROUND((SUM(BH96:BH137)),2)</f>
        <v>0</v>
      </c>
      <c r="I40" s="93">
        <v>0.15</v>
      </c>
      <c r="J40" s="83">
        <f>0</f>
        <v>0</v>
      </c>
      <c r="L40" s="32"/>
    </row>
    <row r="41" spans="2:12" s="1" customFormat="1" ht="14.4" customHeight="1" hidden="1">
      <c r="B41" s="32"/>
      <c r="E41" s="27" t="s">
        <v>47</v>
      </c>
      <c r="F41" s="83">
        <f>ROUND((SUM(BI96:BI137)),2)</f>
        <v>0</v>
      </c>
      <c r="I41" s="93">
        <v>0</v>
      </c>
      <c r="J41" s="83">
        <f>0</f>
        <v>0</v>
      </c>
      <c r="L41" s="32"/>
    </row>
    <row r="42" spans="2:12" s="1" customFormat="1" ht="7" customHeight="1" hidden="1">
      <c r="B42" s="32"/>
      <c r="L42" s="32"/>
    </row>
    <row r="43" spans="2:12" s="1" customFormat="1" ht="25.4" customHeight="1" hidden="1">
      <c r="B43" s="32"/>
      <c r="C43" s="94"/>
      <c r="D43" s="95" t="s">
        <v>48</v>
      </c>
      <c r="E43" s="54"/>
      <c r="F43" s="54"/>
      <c r="G43" s="96" t="s">
        <v>49</v>
      </c>
      <c r="H43" s="97" t="s">
        <v>50</v>
      </c>
      <c r="I43" s="54"/>
      <c r="J43" s="98">
        <f>SUM(J34:J41)</f>
        <v>0</v>
      </c>
      <c r="K43" s="99"/>
      <c r="L43" s="32"/>
    </row>
    <row r="44" spans="2:12" s="1" customFormat="1" ht="14.4" customHeight="1" hidden="1">
      <c r="B44" s="41"/>
      <c r="C44" s="42"/>
      <c r="D44" s="42"/>
      <c r="E44" s="42"/>
      <c r="F44" s="42"/>
      <c r="G44" s="42"/>
      <c r="H44" s="42"/>
      <c r="I44" s="42"/>
      <c r="J44" s="42"/>
      <c r="K44" s="42"/>
      <c r="L44" s="32"/>
    </row>
    <row r="45" ht="12" hidden="1"/>
    <row r="46" ht="12" hidden="1"/>
    <row r="47" ht="12" hidden="1"/>
    <row r="48" spans="2:12" s="1" customFormat="1" ht="7" customHeight="1">
      <c r="B48" s="43"/>
      <c r="C48" s="44"/>
      <c r="D48" s="44"/>
      <c r="E48" s="44"/>
      <c r="F48" s="44"/>
      <c r="G48" s="44"/>
      <c r="H48" s="44"/>
      <c r="I48" s="44"/>
      <c r="J48" s="44"/>
      <c r="K48" s="44"/>
      <c r="L48" s="32"/>
    </row>
    <row r="49" spans="2:12" s="1" customFormat="1" ht="25" customHeight="1">
      <c r="B49" s="32"/>
      <c r="C49" s="21" t="s">
        <v>156</v>
      </c>
      <c r="L49" s="32"/>
    </row>
    <row r="50" spans="2:12" s="1" customFormat="1" ht="7" customHeight="1">
      <c r="B50" s="32"/>
      <c r="L50" s="32"/>
    </row>
    <row r="51" spans="2:12" s="1" customFormat="1" ht="12.05" customHeight="1">
      <c r="B51" s="32"/>
      <c r="C51" s="27" t="s">
        <v>16</v>
      </c>
      <c r="L51" s="32"/>
    </row>
    <row r="52" spans="2:12" s="1" customFormat="1" ht="16.5" customHeight="1">
      <c r="B52" s="32"/>
      <c r="E52" s="250" t="str">
        <f>E7</f>
        <v>Stavební úpravy, přístavba a nástavba č.p.1994, ul.Dobenínská, Náchod</v>
      </c>
      <c r="F52" s="251"/>
      <c r="G52" s="251"/>
      <c r="H52" s="251"/>
      <c r="L52" s="32"/>
    </row>
    <row r="53" spans="2:12" ht="12.05" customHeight="1">
      <c r="B53" s="20"/>
      <c r="C53" s="27" t="s">
        <v>154</v>
      </c>
      <c r="L53" s="20"/>
    </row>
    <row r="54" spans="2:12" ht="16.5" customHeight="1">
      <c r="B54" s="20"/>
      <c r="E54" s="250" t="s">
        <v>446</v>
      </c>
      <c r="F54" s="236"/>
      <c r="G54" s="236"/>
      <c r="H54" s="236"/>
      <c r="L54" s="20"/>
    </row>
    <row r="55" spans="2:12" ht="12.05" customHeight="1">
      <c r="B55" s="20"/>
      <c r="C55" s="27" t="s">
        <v>447</v>
      </c>
      <c r="L55" s="20"/>
    </row>
    <row r="56" spans="2:12" s="1" customFormat="1" ht="16.5" customHeight="1">
      <c r="B56" s="32"/>
      <c r="E56" s="216" t="s">
        <v>4788</v>
      </c>
      <c r="F56" s="249"/>
      <c r="G56" s="249"/>
      <c r="H56" s="249"/>
      <c r="L56" s="32"/>
    </row>
    <row r="57" spans="2:12" s="1" customFormat="1" ht="12.05" customHeight="1">
      <c r="B57" s="32"/>
      <c r="C57" s="27" t="s">
        <v>3064</v>
      </c>
      <c r="L57" s="32"/>
    </row>
    <row r="58" spans="2:12" s="1" customFormat="1" ht="16.5" customHeight="1">
      <c r="B58" s="32"/>
      <c r="E58" s="207" t="str">
        <f>E13</f>
        <v>04-SO 01_KAM - Kamerový systém</v>
      </c>
      <c r="F58" s="249"/>
      <c r="G58" s="249"/>
      <c r="H58" s="249"/>
      <c r="L58" s="32"/>
    </row>
    <row r="59" spans="2:12" s="1" customFormat="1" ht="7" customHeight="1">
      <c r="B59" s="32"/>
      <c r="L59" s="32"/>
    </row>
    <row r="60" spans="2:12" s="1" customFormat="1" ht="12.05" customHeight="1">
      <c r="B60" s="32"/>
      <c r="C60" s="27" t="s">
        <v>21</v>
      </c>
      <c r="F60" s="25" t="str">
        <f>F16</f>
        <v xml:space="preserve">Dobenínská 1994, 547 01 Náchod </v>
      </c>
      <c r="I60" s="27" t="s">
        <v>23</v>
      </c>
      <c r="J60" s="49" t="str">
        <f>IF(J16="","",J16)</f>
        <v>12. 4. 2024</v>
      </c>
      <c r="L60" s="32"/>
    </row>
    <row r="61" spans="2:12" s="1" customFormat="1" ht="7" customHeight="1">
      <c r="B61" s="32"/>
      <c r="L61" s="32"/>
    </row>
    <row r="62" spans="2:12" s="1" customFormat="1" ht="25.65" customHeight="1">
      <c r="B62" s="32"/>
      <c r="C62" s="27" t="s">
        <v>25</v>
      </c>
      <c r="F62" s="25" t="str">
        <f>E19</f>
        <v>Oblastní charita Náchod, Mlýnská 189, Náchod</v>
      </c>
      <c r="I62" s="27" t="s">
        <v>31</v>
      </c>
      <c r="J62" s="30" t="str">
        <f>E25</f>
        <v>Ing. Martin Smolák, AGCOM, s.r.o.</v>
      </c>
      <c r="L62" s="32"/>
    </row>
    <row r="63" spans="2:12" s="1" customFormat="1" ht="15.15" customHeight="1">
      <c r="B63" s="32"/>
      <c r="C63" s="27" t="s">
        <v>29</v>
      </c>
      <c r="F63" s="25" t="str">
        <f>IF(E22="","",E22)</f>
        <v>Vyplň údaj</v>
      </c>
      <c r="I63" s="27" t="s">
        <v>34</v>
      </c>
      <c r="J63" s="30" t="str">
        <f>E28</f>
        <v>AGCOM, s.r.o.</v>
      </c>
      <c r="L63" s="32"/>
    </row>
    <row r="64" spans="2:12" s="1" customFormat="1" ht="10.25" customHeight="1">
      <c r="B64" s="32"/>
      <c r="L64" s="32"/>
    </row>
    <row r="65" spans="2:12" s="1" customFormat="1" ht="29.3" customHeight="1">
      <c r="B65" s="32"/>
      <c r="C65" s="100" t="s">
        <v>157</v>
      </c>
      <c r="D65" s="94"/>
      <c r="E65" s="94"/>
      <c r="F65" s="94"/>
      <c r="G65" s="94"/>
      <c r="H65" s="94"/>
      <c r="I65" s="94"/>
      <c r="J65" s="101" t="s">
        <v>158</v>
      </c>
      <c r="K65" s="94"/>
      <c r="L65" s="32"/>
    </row>
    <row r="66" spans="2:12" s="1" customFormat="1" ht="10.25" customHeight="1">
      <c r="B66" s="32"/>
      <c r="L66" s="32"/>
    </row>
    <row r="67" spans="2:47" s="1" customFormat="1" ht="22.8" customHeight="1">
      <c r="B67" s="32"/>
      <c r="C67" s="102" t="s">
        <v>70</v>
      </c>
      <c r="J67" s="63">
        <f>J96</f>
        <v>0</v>
      </c>
      <c r="L67" s="32"/>
      <c r="AU67" s="17" t="s">
        <v>159</v>
      </c>
    </row>
    <row r="68" spans="2:12" s="8" customFormat="1" ht="25" customHeight="1">
      <c r="B68" s="103"/>
      <c r="D68" s="104" t="s">
        <v>457</v>
      </c>
      <c r="E68" s="105"/>
      <c r="F68" s="105"/>
      <c r="G68" s="105"/>
      <c r="H68" s="105"/>
      <c r="I68" s="105"/>
      <c r="J68" s="106">
        <f>J97</f>
        <v>0</v>
      </c>
      <c r="L68" s="103"/>
    </row>
    <row r="69" spans="2:12" s="9" customFormat="1" ht="19.95" customHeight="1">
      <c r="B69" s="107"/>
      <c r="D69" s="108" t="s">
        <v>5504</v>
      </c>
      <c r="E69" s="109"/>
      <c r="F69" s="109"/>
      <c r="G69" s="109"/>
      <c r="H69" s="109"/>
      <c r="I69" s="109"/>
      <c r="J69" s="110">
        <f>J98</f>
        <v>0</v>
      </c>
      <c r="L69" s="107"/>
    </row>
    <row r="70" spans="2:12" s="9" customFormat="1" ht="19.95" customHeight="1">
      <c r="B70" s="107"/>
      <c r="D70" s="108" t="s">
        <v>5505</v>
      </c>
      <c r="E70" s="109"/>
      <c r="F70" s="109"/>
      <c r="G70" s="109"/>
      <c r="H70" s="109"/>
      <c r="I70" s="109"/>
      <c r="J70" s="110">
        <f>J105</f>
        <v>0</v>
      </c>
      <c r="L70" s="107"/>
    </row>
    <row r="71" spans="2:12" s="9" customFormat="1" ht="19.95" customHeight="1">
      <c r="B71" s="107"/>
      <c r="D71" s="108" t="s">
        <v>5506</v>
      </c>
      <c r="E71" s="109"/>
      <c r="F71" s="109"/>
      <c r="G71" s="109"/>
      <c r="H71" s="109"/>
      <c r="I71" s="109"/>
      <c r="J71" s="110">
        <f>J111</f>
        <v>0</v>
      </c>
      <c r="L71" s="107"/>
    </row>
    <row r="72" spans="2:12" s="9" customFormat="1" ht="19.95" customHeight="1">
      <c r="B72" s="107"/>
      <c r="D72" s="108" t="s">
        <v>5507</v>
      </c>
      <c r="E72" s="109"/>
      <c r="F72" s="109"/>
      <c r="G72" s="109"/>
      <c r="H72" s="109"/>
      <c r="I72" s="109"/>
      <c r="J72" s="110">
        <f>J116</f>
        <v>0</v>
      </c>
      <c r="L72" s="107"/>
    </row>
    <row r="73" spans="2:12" s="1" customFormat="1" ht="21.75" customHeight="1">
      <c r="B73" s="32"/>
      <c r="L73" s="32"/>
    </row>
    <row r="74" spans="2:12" s="1" customFormat="1" ht="7" customHeight="1">
      <c r="B74" s="41"/>
      <c r="C74" s="42"/>
      <c r="D74" s="42"/>
      <c r="E74" s="42"/>
      <c r="F74" s="42"/>
      <c r="G74" s="42"/>
      <c r="H74" s="42"/>
      <c r="I74" s="42"/>
      <c r="J74" s="42"/>
      <c r="K74" s="42"/>
      <c r="L74" s="32"/>
    </row>
    <row r="78" spans="2:12" s="1" customFormat="1" ht="7" customHeight="1">
      <c r="B78" s="43"/>
      <c r="C78" s="44"/>
      <c r="D78" s="44"/>
      <c r="E78" s="44"/>
      <c r="F78" s="44"/>
      <c r="G78" s="44"/>
      <c r="H78" s="44"/>
      <c r="I78" s="44"/>
      <c r="J78" s="44"/>
      <c r="K78" s="44"/>
      <c r="L78" s="32"/>
    </row>
    <row r="79" spans="2:12" s="1" customFormat="1" ht="25" customHeight="1">
      <c r="B79" s="32"/>
      <c r="C79" s="21" t="s">
        <v>166</v>
      </c>
      <c r="L79" s="32"/>
    </row>
    <row r="80" spans="2:12" s="1" customFormat="1" ht="7" customHeight="1">
      <c r="B80" s="32"/>
      <c r="L80" s="32"/>
    </row>
    <row r="81" spans="2:12" s="1" customFormat="1" ht="12.05" customHeight="1">
      <c r="B81" s="32"/>
      <c r="C81" s="27" t="s">
        <v>16</v>
      </c>
      <c r="L81" s="32"/>
    </row>
    <row r="82" spans="2:12" s="1" customFormat="1" ht="16.5" customHeight="1">
      <c r="B82" s="32"/>
      <c r="E82" s="250" t="str">
        <f>E7</f>
        <v>Stavební úpravy, přístavba a nástavba č.p.1994, ul.Dobenínská, Náchod</v>
      </c>
      <c r="F82" s="251"/>
      <c r="G82" s="251"/>
      <c r="H82" s="251"/>
      <c r="L82" s="32"/>
    </row>
    <row r="83" spans="2:12" ht="12.05" customHeight="1">
      <c r="B83" s="20"/>
      <c r="C83" s="27" t="s">
        <v>154</v>
      </c>
      <c r="L83" s="20"/>
    </row>
    <row r="84" spans="2:12" ht="16.5" customHeight="1">
      <c r="B84" s="20"/>
      <c r="E84" s="250" t="s">
        <v>446</v>
      </c>
      <c r="F84" s="236"/>
      <c r="G84" s="236"/>
      <c r="H84" s="236"/>
      <c r="L84" s="20"/>
    </row>
    <row r="85" spans="2:12" ht="12.05" customHeight="1">
      <c r="B85" s="20"/>
      <c r="C85" s="27" t="s">
        <v>447</v>
      </c>
      <c r="L85" s="20"/>
    </row>
    <row r="86" spans="2:12" s="1" customFormat="1" ht="16.5" customHeight="1">
      <c r="B86" s="32"/>
      <c r="E86" s="216" t="s">
        <v>4788</v>
      </c>
      <c r="F86" s="249"/>
      <c r="G86" s="249"/>
      <c r="H86" s="249"/>
      <c r="L86" s="32"/>
    </row>
    <row r="87" spans="2:12" s="1" customFormat="1" ht="12.05" customHeight="1">
      <c r="B87" s="32"/>
      <c r="C87" s="27" t="s">
        <v>3064</v>
      </c>
      <c r="L87" s="32"/>
    </row>
    <row r="88" spans="2:12" s="1" customFormat="1" ht="16.5" customHeight="1">
      <c r="B88" s="32"/>
      <c r="E88" s="207" t="str">
        <f>E13</f>
        <v>04-SO 01_KAM - Kamerový systém</v>
      </c>
      <c r="F88" s="249"/>
      <c r="G88" s="249"/>
      <c r="H88" s="249"/>
      <c r="L88" s="32"/>
    </row>
    <row r="89" spans="2:12" s="1" customFormat="1" ht="7" customHeight="1">
      <c r="B89" s="32"/>
      <c r="L89" s="32"/>
    </row>
    <row r="90" spans="2:12" s="1" customFormat="1" ht="12.05" customHeight="1">
      <c r="B90" s="32"/>
      <c r="C90" s="27" t="s">
        <v>21</v>
      </c>
      <c r="F90" s="25" t="str">
        <f>F16</f>
        <v xml:space="preserve">Dobenínská 1994, 547 01 Náchod </v>
      </c>
      <c r="I90" s="27" t="s">
        <v>23</v>
      </c>
      <c r="J90" s="49" t="str">
        <f>IF(J16="","",J16)</f>
        <v>12. 4. 2024</v>
      </c>
      <c r="L90" s="32"/>
    </row>
    <row r="91" spans="2:12" s="1" customFormat="1" ht="7" customHeight="1">
      <c r="B91" s="32"/>
      <c r="L91" s="32"/>
    </row>
    <row r="92" spans="2:12" s="1" customFormat="1" ht="25.65" customHeight="1">
      <c r="B92" s="32"/>
      <c r="C92" s="27" t="s">
        <v>25</v>
      </c>
      <c r="F92" s="25" t="str">
        <f>E19</f>
        <v>Oblastní charita Náchod, Mlýnská 189, Náchod</v>
      </c>
      <c r="I92" s="27" t="s">
        <v>31</v>
      </c>
      <c r="J92" s="30" t="str">
        <f>E25</f>
        <v>Ing. Martin Smolák, AGCOM, s.r.o.</v>
      </c>
      <c r="L92" s="32"/>
    </row>
    <row r="93" spans="2:12" s="1" customFormat="1" ht="15.15" customHeight="1">
      <c r="B93" s="32"/>
      <c r="C93" s="27" t="s">
        <v>29</v>
      </c>
      <c r="F93" s="25" t="str">
        <f>IF(E22="","",E22)</f>
        <v>Vyplň údaj</v>
      </c>
      <c r="I93" s="27" t="s">
        <v>34</v>
      </c>
      <c r="J93" s="30" t="str">
        <f>E28</f>
        <v>AGCOM, s.r.o.</v>
      </c>
      <c r="L93" s="32"/>
    </row>
    <row r="94" spans="2:12" s="1" customFormat="1" ht="10.25" customHeight="1">
      <c r="B94" s="32"/>
      <c r="L94" s="32"/>
    </row>
    <row r="95" spans="2:20" s="10" customFormat="1" ht="29.3" customHeight="1">
      <c r="B95" s="111"/>
      <c r="C95" s="112" t="s">
        <v>167</v>
      </c>
      <c r="D95" s="113" t="s">
        <v>57</v>
      </c>
      <c r="E95" s="113" t="s">
        <v>53</v>
      </c>
      <c r="F95" s="113" t="s">
        <v>54</v>
      </c>
      <c r="G95" s="113" t="s">
        <v>168</v>
      </c>
      <c r="H95" s="113" t="s">
        <v>169</v>
      </c>
      <c r="I95" s="113" t="s">
        <v>170</v>
      </c>
      <c r="J95" s="113" t="s">
        <v>158</v>
      </c>
      <c r="K95" s="114" t="s">
        <v>171</v>
      </c>
      <c r="L95" s="111"/>
      <c r="M95" s="56" t="s">
        <v>19</v>
      </c>
      <c r="N95" s="57" t="s">
        <v>42</v>
      </c>
      <c r="O95" s="57" t="s">
        <v>172</v>
      </c>
      <c r="P95" s="57" t="s">
        <v>173</v>
      </c>
      <c r="Q95" s="57" t="s">
        <v>174</v>
      </c>
      <c r="R95" s="57" t="s">
        <v>175</v>
      </c>
      <c r="S95" s="57" t="s">
        <v>176</v>
      </c>
      <c r="T95" s="58" t="s">
        <v>177</v>
      </c>
    </row>
    <row r="96" spans="2:63" s="1" customFormat="1" ht="22.8" customHeight="1">
      <c r="B96" s="32"/>
      <c r="C96" s="61" t="s">
        <v>178</v>
      </c>
      <c r="J96" s="115">
        <f>BK96</f>
        <v>0</v>
      </c>
      <c r="L96" s="32"/>
      <c r="M96" s="59"/>
      <c r="N96" s="50"/>
      <c r="O96" s="50"/>
      <c r="P96" s="116">
        <f>P97</f>
        <v>0</v>
      </c>
      <c r="Q96" s="50"/>
      <c r="R96" s="116">
        <f>R97</f>
        <v>0.00294</v>
      </c>
      <c r="S96" s="50"/>
      <c r="T96" s="117">
        <f>T97</f>
        <v>0</v>
      </c>
      <c r="AT96" s="17" t="s">
        <v>71</v>
      </c>
      <c r="AU96" s="17" t="s">
        <v>159</v>
      </c>
      <c r="BK96" s="118">
        <f>BK97</f>
        <v>0</v>
      </c>
    </row>
    <row r="97" spans="2:63" s="11" customFormat="1" ht="25.9" customHeight="1">
      <c r="B97" s="119"/>
      <c r="D97" s="120" t="s">
        <v>71</v>
      </c>
      <c r="E97" s="121" t="s">
        <v>1777</v>
      </c>
      <c r="F97" s="121" t="s">
        <v>1778</v>
      </c>
      <c r="I97" s="122"/>
      <c r="J97" s="123">
        <f>BK97</f>
        <v>0</v>
      </c>
      <c r="L97" s="119"/>
      <c r="M97" s="124"/>
      <c r="P97" s="125">
        <f>P98+P105+P111+P116</f>
        <v>0</v>
      </c>
      <c r="R97" s="125">
        <f>R98+R105+R111+R116</f>
        <v>0.00294</v>
      </c>
      <c r="T97" s="126">
        <f>T98+T105+T111+T116</f>
        <v>0</v>
      </c>
      <c r="AR97" s="120" t="s">
        <v>82</v>
      </c>
      <c r="AT97" s="127" t="s">
        <v>71</v>
      </c>
      <c r="AU97" s="127" t="s">
        <v>72</v>
      </c>
      <c r="AY97" s="120" t="s">
        <v>181</v>
      </c>
      <c r="BK97" s="128">
        <f>BK98+BK105+BK111+BK116</f>
        <v>0</v>
      </c>
    </row>
    <row r="98" spans="2:63" s="11" customFormat="1" ht="22.8" customHeight="1">
      <c r="B98" s="119"/>
      <c r="D98" s="120" t="s">
        <v>71</v>
      </c>
      <c r="E98" s="129" t="s">
        <v>3749</v>
      </c>
      <c r="F98" s="129" t="s">
        <v>5508</v>
      </c>
      <c r="I98" s="122"/>
      <c r="J98" s="130">
        <f>BK98</f>
        <v>0</v>
      </c>
      <c r="L98" s="119"/>
      <c r="M98" s="124"/>
      <c r="P98" s="125">
        <f>SUM(P99:P104)</f>
        <v>0</v>
      </c>
      <c r="R98" s="125">
        <f>SUM(R99:R104)</f>
        <v>0.00294</v>
      </c>
      <c r="T98" s="126">
        <f>SUM(T99:T104)</f>
        <v>0</v>
      </c>
      <c r="AR98" s="120" t="s">
        <v>82</v>
      </c>
      <c r="AT98" s="127" t="s">
        <v>71</v>
      </c>
      <c r="AU98" s="127" t="s">
        <v>80</v>
      </c>
      <c r="AY98" s="120" t="s">
        <v>181</v>
      </c>
      <c r="BK98" s="128">
        <f>SUM(BK99:BK104)</f>
        <v>0</v>
      </c>
    </row>
    <row r="99" spans="2:65" s="1" customFormat="1" ht="16.5" customHeight="1">
      <c r="B99" s="32"/>
      <c r="C99" s="180" t="s">
        <v>80</v>
      </c>
      <c r="D99" s="180" t="s">
        <v>561</v>
      </c>
      <c r="E99" s="181" t="s">
        <v>5509</v>
      </c>
      <c r="F99" s="182" t="s">
        <v>5510</v>
      </c>
      <c r="G99" s="183" t="s">
        <v>199</v>
      </c>
      <c r="H99" s="184">
        <v>7</v>
      </c>
      <c r="I99" s="185"/>
      <c r="J99" s="186">
        <f>ROUND(I99*H99,2)</f>
        <v>0</v>
      </c>
      <c r="K99" s="182" t="s">
        <v>19</v>
      </c>
      <c r="L99" s="187"/>
      <c r="M99" s="188" t="s">
        <v>19</v>
      </c>
      <c r="N99" s="189" t="s">
        <v>43</v>
      </c>
      <c r="P99" s="140">
        <f>O99*H99</f>
        <v>0</v>
      </c>
      <c r="Q99" s="140">
        <v>0</v>
      </c>
      <c r="R99" s="140">
        <f>Q99*H99</f>
        <v>0</v>
      </c>
      <c r="S99" s="140">
        <v>0</v>
      </c>
      <c r="T99" s="141">
        <f>S99*H99</f>
        <v>0</v>
      </c>
      <c r="AR99" s="142" t="s">
        <v>394</v>
      </c>
      <c r="AT99" s="142" t="s">
        <v>561</v>
      </c>
      <c r="AU99" s="142" t="s">
        <v>82</v>
      </c>
      <c r="AY99" s="17" t="s">
        <v>181</v>
      </c>
      <c r="BE99" s="143">
        <f>IF(N99="základní",J99,0)</f>
        <v>0</v>
      </c>
      <c r="BF99" s="143">
        <f>IF(N99="snížená",J99,0)</f>
        <v>0</v>
      </c>
      <c r="BG99" s="143">
        <f>IF(N99="zákl. přenesená",J99,0)</f>
        <v>0</v>
      </c>
      <c r="BH99" s="143">
        <f>IF(N99="sníž. přenesená",J99,0)</f>
        <v>0</v>
      </c>
      <c r="BI99" s="143">
        <f>IF(N99="nulová",J99,0)</f>
        <v>0</v>
      </c>
      <c r="BJ99" s="17" t="s">
        <v>80</v>
      </c>
      <c r="BK99" s="143">
        <f>ROUND(I99*H99,2)</f>
        <v>0</v>
      </c>
      <c r="BL99" s="17" t="s">
        <v>286</v>
      </c>
      <c r="BM99" s="142" t="s">
        <v>5511</v>
      </c>
    </row>
    <row r="100" spans="2:65" s="1" customFormat="1" ht="16.5" customHeight="1">
      <c r="B100" s="32"/>
      <c r="C100" s="180" t="s">
        <v>82</v>
      </c>
      <c r="D100" s="180" t="s">
        <v>561</v>
      </c>
      <c r="E100" s="181" t="s">
        <v>5512</v>
      </c>
      <c r="F100" s="182" t="s">
        <v>5513</v>
      </c>
      <c r="G100" s="183" t="s">
        <v>199</v>
      </c>
      <c r="H100" s="184">
        <v>7</v>
      </c>
      <c r="I100" s="185"/>
      <c r="J100" s="186">
        <f>ROUND(I100*H100,2)</f>
        <v>0</v>
      </c>
      <c r="K100" s="182" t="s">
        <v>19</v>
      </c>
      <c r="L100" s="187"/>
      <c r="M100" s="188" t="s">
        <v>19</v>
      </c>
      <c r="N100" s="189" t="s">
        <v>43</v>
      </c>
      <c r="P100" s="140">
        <f>O100*H100</f>
        <v>0</v>
      </c>
      <c r="Q100" s="140">
        <v>0</v>
      </c>
      <c r="R100" s="140">
        <f>Q100*H100</f>
        <v>0</v>
      </c>
      <c r="S100" s="140">
        <v>0</v>
      </c>
      <c r="T100" s="141">
        <f>S100*H100</f>
        <v>0</v>
      </c>
      <c r="AR100" s="142" t="s">
        <v>394</v>
      </c>
      <c r="AT100" s="142" t="s">
        <v>561</v>
      </c>
      <c r="AU100" s="142" t="s">
        <v>82</v>
      </c>
      <c r="AY100" s="17" t="s">
        <v>181</v>
      </c>
      <c r="BE100" s="143">
        <f>IF(N100="základní",J100,0)</f>
        <v>0</v>
      </c>
      <c r="BF100" s="143">
        <f>IF(N100="snížená",J100,0)</f>
        <v>0</v>
      </c>
      <c r="BG100" s="143">
        <f>IF(N100="zákl. přenesená",J100,0)</f>
        <v>0</v>
      </c>
      <c r="BH100" s="143">
        <f>IF(N100="sníž. přenesená",J100,0)</f>
        <v>0</v>
      </c>
      <c r="BI100" s="143">
        <f>IF(N100="nulová",J100,0)</f>
        <v>0</v>
      </c>
      <c r="BJ100" s="17" t="s">
        <v>80</v>
      </c>
      <c r="BK100" s="143">
        <f>ROUND(I100*H100,2)</f>
        <v>0</v>
      </c>
      <c r="BL100" s="17" t="s">
        <v>286</v>
      </c>
      <c r="BM100" s="142" t="s">
        <v>5514</v>
      </c>
    </row>
    <row r="101" spans="2:65" s="1" customFormat="1" ht="16.5" customHeight="1">
      <c r="B101" s="32"/>
      <c r="C101" s="131" t="s">
        <v>94</v>
      </c>
      <c r="D101" s="131" t="s">
        <v>183</v>
      </c>
      <c r="E101" s="132" t="s">
        <v>5515</v>
      </c>
      <c r="F101" s="133" t="s">
        <v>5516</v>
      </c>
      <c r="G101" s="134" t="s">
        <v>199</v>
      </c>
      <c r="H101" s="135">
        <v>7</v>
      </c>
      <c r="I101" s="136"/>
      <c r="J101" s="137">
        <f>ROUND(I101*H101,2)</f>
        <v>0</v>
      </c>
      <c r="K101" s="133" t="s">
        <v>187</v>
      </c>
      <c r="L101" s="32"/>
      <c r="M101" s="138" t="s">
        <v>19</v>
      </c>
      <c r="N101" s="139" t="s">
        <v>43</v>
      </c>
      <c r="P101" s="140">
        <f>O101*H101</f>
        <v>0</v>
      </c>
      <c r="Q101" s="140">
        <v>0</v>
      </c>
      <c r="R101" s="140">
        <f>Q101*H101</f>
        <v>0</v>
      </c>
      <c r="S101" s="140">
        <v>0</v>
      </c>
      <c r="T101" s="141">
        <f>S101*H101</f>
        <v>0</v>
      </c>
      <c r="AR101" s="142" t="s">
        <v>286</v>
      </c>
      <c r="AT101" s="142" t="s">
        <v>183</v>
      </c>
      <c r="AU101" s="142" t="s">
        <v>82</v>
      </c>
      <c r="AY101" s="17" t="s">
        <v>181</v>
      </c>
      <c r="BE101" s="143">
        <f>IF(N101="základní",J101,0)</f>
        <v>0</v>
      </c>
      <c r="BF101" s="143">
        <f>IF(N101="snížená",J101,0)</f>
        <v>0</v>
      </c>
      <c r="BG101" s="143">
        <f>IF(N101="zákl. přenesená",J101,0)</f>
        <v>0</v>
      </c>
      <c r="BH101" s="143">
        <f>IF(N101="sníž. přenesená",J101,0)</f>
        <v>0</v>
      </c>
      <c r="BI101" s="143">
        <f>IF(N101="nulová",J101,0)</f>
        <v>0</v>
      </c>
      <c r="BJ101" s="17" t="s">
        <v>80</v>
      </c>
      <c r="BK101" s="143">
        <f>ROUND(I101*H101,2)</f>
        <v>0</v>
      </c>
      <c r="BL101" s="17" t="s">
        <v>286</v>
      </c>
      <c r="BM101" s="142" t="s">
        <v>5517</v>
      </c>
    </row>
    <row r="102" spans="2:47" s="1" customFormat="1" ht="12">
      <c r="B102" s="32"/>
      <c r="D102" s="144" t="s">
        <v>190</v>
      </c>
      <c r="F102" s="145" t="s">
        <v>5518</v>
      </c>
      <c r="I102" s="146"/>
      <c r="L102" s="32"/>
      <c r="M102" s="147"/>
      <c r="T102" s="53"/>
      <c r="AT102" s="17" t="s">
        <v>190</v>
      </c>
      <c r="AU102" s="17" t="s">
        <v>82</v>
      </c>
    </row>
    <row r="103" spans="2:65" s="1" customFormat="1" ht="16.5" customHeight="1">
      <c r="B103" s="32"/>
      <c r="C103" s="180" t="s">
        <v>188</v>
      </c>
      <c r="D103" s="180" t="s">
        <v>561</v>
      </c>
      <c r="E103" s="181" t="s">
        <v>5519</v>
      </c>
      <c r="F103" s="182" t="s">
        <v>5520</v>
      </c>
      <c r="G103" s="183" t="s">
        <v>199</v>
      </c>
      <c r="H103" s="184">
        <v>7</v>
      </c>
      <c r="I103" s="185"/>
      <c r="J103" s="186">
        <f>ROUND(I103*H103,2)</f>
        <v>0</v>
      </c>
      <c r="K103" s="182" t="s">
        <v>187</v>
      </c>
      <c r="L103" s="187"/>
      <c r="M103" s="188" t="s">
        <v>19</v>
      </c>
      <c r="N103" s="189" t="s">
        <v>43</v>
      </c>
      <c r="P103" s="140">
        <f>O103*H103</f>
        <v>0</v>
      </c>
      <c r="Q103" s="140">
        <v>0.00042</v>
      </c>
      <c r="R103" s="140">
        <f>Q103*H103</f>
        <v>0.00294</v>
      </c>
      <c r="S103" s="140">
        <v>0</v>
      </c>
      <c r="T103" s="141">
        <f>S103*H103</f>
        <v>0</v>
      </c>
      <c r="AR103" s="142" t="s">
        <v>394</v>
      </c>
      <c r="AT103" s="142" t="s">
        <v>561</v>
      </c>
      <c r="AU103" s="142" t="s">
        <v>82</v>
      </c>
      <c r="AY103" s="17" t="s">
        <v>181</v>
      </c>
      <c r="BE103" s="143">
        <f>IF(N103="základní",J103,0)</f>
        <v>0</v>
      </c>
      <c r="BF103" s="143">
        <f>IF(N103="snížená",J103,0)</f>
        <v>0</v>
      </c>
      <c r="BG103" s="143">
        <f>IF(N103="zákl. přenesená",J103,0)</f>
        <v>0</v>
      </c>
      <c r="BH103" s="143">
        <f>IF(N103="sníž. přenesená",J103,0)</f>
        <v>0</v>
      </c>
      <c r="BI103" s="143">
        <f>IF(N103="nulová",J103,0)</f>
        <v>0</v>
      </c>
      <c r="BJ103" s="17" t="s">
        <v>80</v>
      </c>
      <c r="BK103" s="143">
        <f>ROUND(I103*H103,2)</f>
        <v>0</v>
      </c>
      <c r="BL103" s="17" t="s">
        <v>286</v>
      </c>
      <c r="BM103" s="142" t="s">
        <v>5521</v>
      </c>
    </row>
    <row r="104" spans="2:65" s="1" customFormat="1" ht="16.5" customHeight="1">
      <c r="B104" s="32"/>
      <c r="C104" s="131" t="s">
        <v>211</v>
      </c>
      <c r="D104" s="131" t="s">
        <v>183</v>
      </c>
      <c r="E104" s="132" t="s">
        <v>5281</v>
      </c>
      <c r="F104" s="133" t="s">
        <v>5282</v>
      </c>
      <c r="G104" s="134" t="s">
        <v>199</v>
      </c>
      <c r="H104" s="135">
        <v>7</v>
      </c>
      <c r="I104" s="136"/>
      <c r="J104" s="137">
        <f>ROUND(I104*H104,2)</f>
        <v>0</v>
      </c>
      <c r="K104" s="133" t="s">
        <v>19</v>
      </c>
      <c r="L104" s="32"/>
      <c r="M104" s="138" t="s">
        <v>19</v>
      </c>
      <c r="N104" s="139" t="s">
        <v>43</v>
      </c>
      <c r="P104" s="140">
        <f>O104*H104</f>
        <v>0</v>
      </c>
      <c r="Q104" s="140">
        <v>0</v>
      </c>
      <c r="R104" s="140">
        <f>Q104*H104</f>
        <v>0</v>
      </c>
      <c r="S104" s="140">
        <v>0</v>
      </c>
      <c r="T104" s="141">
        <f>S104*H104</f>
        <v>0</v>
      </c>
      <c r="AR104" s="142" t="s">
        <v>286</v>
      </c>
      <c r="AT104" s="142" t="s">
        <v>183</v>
      </c>
      <c r="AU104" s="142" t="s">
        <v>82</v>
      </c>
      <c r="AY104" s="17" t="s">
        <v>181</v>
      </c>
      <c r="BE104" s="143">
        <f>IF(N104="základní",J104,0)</f>
        <v>0</v>
      </c>
      <c r="BF104" s="143">
        <f>IF(N104="snížená",J104,0)</f>
        <v>0</v>
      </c>
      <c r="BG104" s="143">
        <f>IF(N104="zákl. přenesená",J104,0)</f>
        <v>0</v>
      </c>
      <c r="BH104" s="143">
        <f>IF(N104="sníž. přenesená",J104,0)</f>
        <v>0</v>
      </c>
      <c r="BI104" s="143">
        <f>IF(N104="nulová",J104,0)</f>
        <v>0</v>
      </c>
      <c r="BJ104" s="17" t="s">
        <v>80</v>
      </c>
      <c r="BK104" s="143">
        <f>ROUND(I104*H104,2)</f>
        <v>0</v>
      </c>
      <c r="BL104" s="17" t="s">
        <v>286</v>
      </c>
      <c r="BM104" s="142" t="s">
        <v>5522</v>
      </c>
    </row>
    <row r="105" spans="2:63" s="11" customFormat="1" ht="22.8" customHeight="1">
      <c r="B105" s="119"/>
      <c r="D105" s="120" t="s">
        <v>71</v>
      </c>
      <c r="E105" s="129" t="s">
        <v>3848</v>
      </c>
      <c r="F105" s="129" t="s">
        <v>5523</v>
      </c>
      <c r="I105" s="122"/>
      <c r="J105" s="130">
        <f>BK105</f>
        <v>0</v>
      </c>
      <c r="L105" s="119"/>
      <c r="M105" s="124"/>
      <c r="P105" s="125">
        <f>SUM(P106:P110)</f>
        <v>0</v>
      </c>
      <c r="R105" s="125">
        <f>SUM(R106:R110)</f>
        <v>0</v>
      </c>
      <c r="T105" s="126">
        <f>SUM(T106:T110)</f>
        <v>0</v>
      </c>
      <c r="AR105" s="120" t="s">
        <v>82</v>
      </c>
      <c r="AT105" s="127" t="s">
        <v>71</v>
      </c>
      <c r="AU105" s="127" t="s">
        <v>80</v>
      </c>
      <c r="AY105" s="120" t="s">
        <v>181</v>
      </c>
      <c r="BK105" s="128">
        <f>SUM(BK106:BK110)</f>
        <v>0</v>
      </c>
    </row>
    <row r="106" spans="2:65" s="1" customFormat="1" ht="24.1" customHeight="1">
      <c r="B106" s="32"/>
      <c r="C106" s="180" t="s">
        <v>218</v>
      </c>
      <c r="D106" s="180" t="s">
        <v>561</v>
      </c>
      <c r="E106" s="181" t="s">
        <v>5245</v>
      </c>
      <c r="F106" s="182" t="s">
        <v>5246</v>
      </c>
      <c r="G106" s="183" t="s">
        <v>199</v>
      </c>
      <c r="H106" s="184">
        <v>5</v>
      </c>
      <c r="I106" s="185"/>
      <c r="J106" s="186">
        <f>ROUND(I106*H106,2)</f>
        <v>0</v>
      </c>
      <c r="K106" s="182" t="s">
        <v>19</v>
      </c>
      <c r="L106" s="187"/>
      <c r="M106" s="188" t="s">
        <v>19</v>
      </c>
      <c r="N106" s="189" t="s">
        <v>43</v>
      </c>
      <c r="P106" s="140">
        <f>O106*H106</f>
        <v>0</v>
      </c>
      <c r="Q106" s="140">
        <v>0</v>
      </c>
      <c r="R106" s="140">
        <f>Q106*H106</f>
        <v>0</v>
      </c>
      <c r="S106" s="140">
        <v>0</v>
      </c>
      <c r="T106" s="141">
        <f>S106*H106</f>
        <v>0</v>
      </c>
      <c r="AR106" s="142" t="s">
        <v>394</v>
      </c>
      <c r="AT106" s="142" t="s">
        <v>561</v>
      </c>
      <c r="AU106" s="142" t="s">
        <v>82</v>
      </c>
      <c r="AY106" s="17" t="s">
        <v>181</v>
      </c>
      <c r="BE106" s="143">
        <f>IF(N106="základní",J106,0)</f>
        <v>0</v>
      </c>
      <c r="BF106" s="143">
        <f>IF(N106="snížená",J106,0)</f>
        <v>0</v>
      </c>
      <c r="BG106" s="143">
        <f>IF(N106="zákl. přenesená",J106,0)</f>
        <v>0</v>
      </c>
      <c r="BH106" s="143">
        <f>IF(N106="sníž. přenesená",J106,0)</f>
        <v>0</v>
      </c>
      <c r="BI106" s="143">
        <f>IF(N106="nulová",J106,0)</f>
        <v>0</v>
      </c>
      <c r="BJ106" s="17" t="s">
        <v>80</v>
      </c>
      <c r="BK106" s="143">
        <f>ROUND(I106*H106,2)</f>
        <v>0</v>
      </c>
      <c r="BL106" s="17" t="s">
        <v>286</v>
      </c>
      <c r="BM106" s="142" t="s">
        <v>5524</v>
      </c>
    </row>
    <row r="107" spans="2:65" s="1" customFormat="1" ht="16.5" customHeight="1">
      <c r="B107" s="32"/>
      <c r="C107" s="131" t="s">
        <v>222</v>
      </c>
      <c r="D107" s="131" t="s">
        <v>183</v>
      </c>
      <c r="E107" s="132" t="s">
        <v>5248</v>
      </c>
      <c r="F107" s="133" t="s">
        <v>5249</v>
      </c>
      <c r="G107" s="134" t="s">
        <v>199</v>
      </c>
      <c r="H107" s="135">
        <v>5</v>
      </c>
      <c r="I107" s="136"/>
      <c r="J107" s="137">
        <f>ROUND(I107*H107,2)</f>
        <v>0</v>
      </c>
      <c r="K107" s="133" t="s">
        <v>19</v>
      </c>
      <c r="L107" s="32"/>
      <c r="M107" s="138" t="s">
        <v>19</v>
      </c>
      <c r="N107" s="139" t="s">
        <v>43</v>
      </c>
      <c r="P107" s="140">
        <f>O107*H107</f>
        <v>0</v>
      </c>
      <c r="Q107" s="140">
        <v>0</v>
      </c>
      <c r="R107" s="140">
        <f>Q107*H107</f>
        <v>0</v>
      </c>
      <c r="S107" s="140">
        <v>0</v>
      </c>
      <c r="T107" s="141">
        <f>S107*H107</f>
        <v>0</v>
      </c>
      <c r="AR107" s="142" t="s">
        <v>286</v>
      </c>
      <c r="AT107" s="142" t="s">
        <v>183</v>
      </c>
      <c r="AU107" s="142" t="s">
        <v>82</v>
      </c>
      <c r="AY107" s="17" t="s">
        <v>181</v>
      </c>
      <c r="BE107" s="143">
        <f>IF(N107="základní",J107,0)</f>
        <v>0</v>
      </c>
      <c r="BF107" s="143">
        <f>IF(N107="snížená",J107,0)</f>
        <v>0</v>
      </c>
      <c r="BG107" s="143">
        <f>IF(N107="zákl. přenesená",J107,0)</f>
        <v>0</v>
      </c>
      <c r="BH107" s="143">
        <f>IF(N107="sníž. přenesená",J107,0)</f>
        <v>0</v>
      </c>
      <c r="BI107" s="143">
        <f>IF(N107="nulová",J107,0)</f>
        <v>0</v>
      </c>
      <c r="BJ107" s="17" t="s">
        <v>80</v>
      </c>
      <c r="BK107" s="143">
        <f>ROUND(I107*H107,2)</f>
        <v>0</v>
      </c>
      <c r="BL107" s="17" t="s">
        <v>286</v>
      </c>
      <c r="BM107" s="142" t="s">
        <v>5525</v>
      </c>
    </row>
    <row r="108" spans="2:65" s="1" customFormat="1" ht="44.3" customHeight="1">
      <c r="B108" s="32"/>
      <c r="C108" s="180" t="s">
        <v>229</v>
      </c>
      <c r="D108" s="180" t="s">
        <v>561</v>
      </c>
      <c r="E108" s="181" t="s">
        <v>5526</v>
      </c>
      <c r="F108" s="182" t="s">
        <v>5527</v>
      </c>
      <c r="G108" s="183" t="s">
        <v>199</v>
      </c>
      <c r="H108" s="184">
        <v>7</v>
      </c>
      <c r="I108" s="185"/>
      <c r="J108" s="186">
        <f>ROUND(I108*H108,2)</f>
        <v>0</v>
      </c>
      <c r="K108" s="182" t="s">
        <v>19</v>
      </c>
      <c r="L108" s="187"/>
      <c r="M108" s="188" t="s">
        <v>19</v>
      </c>
      <c r="N108" s="189" t="s">
        <v>43</v>
      </c>
      <c r="P108" s="140">
        <f>O108*H108</f>
        <v>0</v>
      </c>
      <c r="Q108" s="140">
        <v>0</v>
      </c>
      <c r="R108" s="140">
        <f>Q108*H108</f>
        <v>0</v>
      </c>
      <c r="S108" s="140">
        <v>0</v>
      </c>
      <c r="T108" s="141">
        <f>S108*H108</f>
        <v>0</v>
      </c>
      <c r="AR108" s="142" t="s">
        <v>394</v>
      </c>
      <c r="AT108" s="142" t="s">
        <v>561</v>
      </c>
      <c r="AU108" s="142" t="s">
        <v>82</v>
      </c>
      <c r="AY108" s="17" t="s">
        <v>181</v>
      </c>
      <c r="BE108" s="143">
        <f>IF(N108="základní",J108,0)</f>
        <v>0</v>
      </c>
      <c r="BF108" s="143">
        <f>IF(N108="snížená",J108,0)</f>
        <v>0</v>
      </c>
      <c r="BG108" s="143">
        <f>IF(N108="zákl. přenesená",J108,0)</f>
        <v>0</v>
      </c>
      <c r="BH108" s="143">
        <f>IF(N108="sníž. přenesená",J108,0)</f>
        <v>0</v>
      </c>
      <c r="BI108" s="143">
        <f>IF(N108="nulová",J108,0)</f>
        <v>0</v>
      </c>
      <c r="BJ108" s="17" t="s">
        <v>80</v>
      </c>
      <c r="BK108" s="143">
        <f>ROUND(I108*H108,2)</f>
        <v>0</v>
      </c>
      <c r="BL108" s="17" t="s">
        <v>286</v>
      </c>
      <c r="BM108" s="142" t="s">
        <v>5528</v>
      </c>
    </row>
    <row r="109" spans="2:65" s="1" customFormat="1" ht="16.5" customHeight="1">
      <c r="B109" s="32"/>
      <c r="C109" s="131" t="s">
        <v>236</v>
      </c>
      <c r="D109" s="131" t="s">
        <v>183</v>
      </c>
      <c r="E109" s="132" t="s">
        <v>5529</v>
      </c>
      <c r="F109" s="133" t="s">
        <v>5530</v>
      </c>
      <c r="G109" s="134" t="s">
        <v>199</v>
      </c>
      <c r="H109" s="135">
        <v>7</v>
      </c>
      <c r="I109" s="136"/>
      <c r="J109" s="137">
        <f>ROUND(I109*H109,2)</f>
        <v>0</v>
      </c>
      <c r="K109" s="133" t="s">
        <v>187</v>
      </c>
      <c r="L109" s="32"/>
      <c r="M109" s="138" t="s">
        <v>19</v>
      </c>
      <c r="N109" s="139" t="s">
        <v>43</v>
      </c>
      <c r="P109" s="140">
        <f>O109*H109</f>
        <v>0</v>
      </c>
      <c r="Q109" s="140">
        <v>0</v>
      </c>
      <c r="R109" s="140">
        <f>Q109*H109</f>
        <v>0</v>
      </c>
      <c r="S109" s="140">
        <v>0</v>
      </c>
      <c r="T109" s="141">
        <f>S109*H109</f>
        <v>0</v>
      </c>
      <c r="AR109" s="142" t="s">
        <v>286</v>
      </c>
      <c r="AT109" s="142" t="s">
        <v>183</v>
      </c>
      <c r="AU109" s="142" t="s">
        <v>82</v>
      </c>
      <c r="AY109" s="17" t="s">
        <v>181</v>
      </c>
      <c r="BE109" s="143">
        <f>IF(N109="základní",J109,0)</f>
        <v>0</v>
      </c>
      <c r="BF109" s="143">
        <f>IF(N109="snížená",J109,0)</f>
        <v>0</v>
      </c>
      <c r="BG109" s="143">
        <f>IF(N109="zákl. přenesená",J109,0)</f>
        <v>0</v>
      </c>
      <c r="BH109" s="143">
        <f>IF(N109="sníž. přenesená",J109,0)</f>
        <v>0</v>
      </c>
      <c r="BI109" s="143">
        <f>IF(N109="nulová",J109,0)</f>
        <v>0</v>
      </c>
      <c r="BJ109" s="17" t="s">
        <v>80</v>
      </c>
      <c r="BK109" s="143">
        <f>ROUND(I109*H109,2)</f>
        <v>0</v>
      </c>
      <c r="BL109" s="17" t="s">
        <v>286</v>
      </c>
      <c r="BM109" s="142" t="s">
        <v>5531</v>
      </c>
    </row>
    <row r="110" spans="2:47" s="1" customFormat="1" ht="12">
      <c r="B110" s="32"/>
      <c r="D110" s="144" t="s">
        <v>190</v>
      </c>
      <c r="F110" s="145" t="s">
        <v>5532</v>
      </c>
      <c r="I110" s="146"/>
      <c r="L110" s="32"/>
      <c r="M110" s="147"/>
      <c r="T110" s="53"/>
      <c r="AT110" s="17" t="s">
        <v>190</v>
      </c>
      <c r="AU110" s="17" t="s">
        <v>82</v>
      </c>
    </row>
    <row r="111" spans="2:63" s="11" customFormat="1" ht="22.8" customHeight="1">
      <c r="B111" s="119"/>
      <c r="D111" s="120" t="s">
        <v>71</v>
      </c>
      <c r="E111" s="129" t="s">
        <v>3877</v>
      </c>
      <c r="F111" s="129" t="s">
        <v>5533</v>
      </c>
      <c r="I111" s="122"/>
      <c r="J111" s="130">
        <f>BK111</f>
        <v>0</v>
      </c>
      <c r="L111" s="119"/>
      <c r="M111" s="124"/>
      <c r="P111" s="125">
        <f>SUM(P112:P115)</f>
        <v>0</v>
      </c>
      <c r="R111" s="125">
        <f>SUM(R112:R115)</f>
        <v>0</v>
      </c>
      <c r="T111" s="126">
        <f>SUM(T112:T115)</f>
        <v>0</v>
      </c>
      <c r="AR111" s="120" t="s">
        <v>82</v>
      </c>
      <c r="AT111" s="127" t="s">
        <v>71</v>
      </c>
      <c r="AU111" s="127" t="s">
        <v>80</v>
      </c>
      <c r="AY111" s="120" t="s">
        <v>181</v>
      </c>
      <c r="BK111" s="128">
        <f>SUM(BK112:BK115)</f>
        <v>0</v>
      </c>
    </row>
    <row r="112" spans="2:65" s="1" customFormat="1" ht="16.5" customHeight="1">
      <c r="B112" s="32"/>
      <c r="C112" s="180" t="s">
        <v>243</v>
      </c>
      <c r="D112" s="180" t="s">
        <v>561</v>
      </c>
      <c r="E112" s="181" t="s">
        <v>5534</v>
      </c>
      <c r="F112" s="182" t="s">
        <v>5535</v>
      </c>
      <c r="G112" s="183" t="s">
        <v>199</v>
      </c>
      <c r="H112" s="184">
        <v>1</v>
      </c>
      <c r="I112" s="185"/>
      <c r="J112" s="186">
        <f>ROUND(I112*H112,2)</f>
        <v>0</v>
      </c>
      <c r="K112" s="182" t="s">
        <v>19</v>
      </c>
      <c r="L112" s="187"/>
      <c r="M112" s="188" t="s">
        <v>19</v>
      </c>
      <c r="N112" s="189" t="s">
        <v>43</v>
      </c>
      <c r="P112" s="140">
        <f>O112*H112</f>
        <v>0</v>
      </c>
      <c r="Q112" s="140">
        <v>0</v>
      </c>
      <c r="R112" s="140">
        <f>Q112*H112</f>
        <v>0</v>
      </c>
      <c r="S112" s="140">
        <v>0</v>
      </c>
      <c r="T112" s="141">
        <f>S112*H112</f>
        <v>0</v>
      </c>
      <c r="AR112" s="142" t="s">
        <v>394</v>
      </c>
      <c r="AT112" s="142" t="s">
        <v>561</v>
      </c>
      <c r="AU112" s="142" t="s">
        <v>82</v>
      </c>
      <c r="AY112" s="17" t="s">
        <v>181</v>
      </c>
      <c r="BE112" s="143">
        <f>IF(N112="základní",J112,0)</f>
        <v>0</v>
      </c>
      <c r="BF112" s="143">
        <f>IF(N112="snížená",J112,0)</f>
        <v>0</v>
      </c>
      <c r="BG112" s="143">
        <f>IF(N112="zákl. přenesená",J112,0)</f>
        <v>0</v>
      </c>
      <c r="BH112" s="143">
        <f>IF(N112="sníž. přenesená",J112,0)</f>
        <v>0</v>
      </c>
      <c r="BI112" s="143">
        <f>IF(N112="nulová",J112,0)</f>
        <v>0</v>
      </c>
      <c r="BJ112" s="17" t="s">
        <v>80</v>
      </c>
      <c r="BK112" s="143">
        <f>ROUND(I112*H112,2)</f>
        <v>0</v>
      </c>
      <c r="BL112" s="17" t="s">
        <v>286</v>
      </c>
      <c r="BM112" s="142" t="s">
        <v>5536</v>
      </c>
    </row>
    <row r="113" spans="2:65" s="1" customFormat="1" ht="16.5" customHeight="1">
      <c r="B113" s="32"/>
      <c r="C113" s="180" t="s">
        <v>249</v>
      </c>
      <c r="D113" s="180" t="s">
        <v>561</v>
      </c>
      <c r="E113" s="181" t="s">
        <v>5537</v>
      </c>
      <c r="F113" s="182" t="s">
        <v>5538</v>
      </c>
      <c r="G113" s="183" t="s">
        <v>199</v>
      </c>
      <c r="H113" s="184">
        <v>1</v>
      </c>
      <c r="I113" s="185"/>
      <c r="J113" s="186">
        <f>ROUND(I113*H113,2)</f>
        <v>0</v>
      </c>
      <c r="K113" s="182" t="s">
        <v>19</v>
      </c>
      <c r="L113" s="187"/>
      <c r="M113" s="188" t="s">
        <v>19</v>
      </c>
      <c r="N113" s="189" t="s">
        <v>43</v>
      </c>
      <c r="P113" s="140">
        <f>O113*H113</f>
        <v>0</v>
      </c>
      <c r="Q113" s="140">
        <v>0</v>
      </c>
      <c r="R113" s="140">
        <f>Q113*H113</f>
        <v>0</v>
      </c>
      <c r="S113" s="140">
        <v>0</v>
      </c>
      <c r="T113" s="141">
        <f>S113*H113</f>
        <v>0</v>
      </c>
      <c r="AR113" s="142" t="s">
        <v>394</v>
      </c>
      <c r="AT113" s="142" t="s">
        <v>561</v>
      </c>
      <c r="AU113" s="142" t="s">
        <v>82</v>
      </c>
      <c r="AY113" s="17" t="s">
        <v>181</v>
      </c>
      <c r="BE113" s="143">
        <f>IF(N113="základní",J113,0)</f>
        <v>0</v>
      </c>
      <c r="BF113" s="143">
        <f>IF(N113="snížená",J113,0)</f>
        <v>0</v>
      </c>
      <c r="BG113" s="143">
        <f>IF(N113="zákl. přenesená",J113,0)</f>
        <v>0</v>
      </c>
      <c r="BH113" s="143">
        <f>IF(N113="sníž. přenesená",J113,0)</f>
        <v>0</v>
      </c>
      <c r="BI113" s="143">
        <f>IF(N113="nulová",J113,0)</f>
        <v>0</v>
      </c>
      <c r="BJ113" s="17" t="s">
        <v>80</v>
      </c>
      <c r="BK113" s="143">
        <f>ROUND(I113*H113,2)</f>
        <v>0</v>
      </c>
      <c r="BL113" s="17" t="s">
        <v>286</v>
      </c>
      <c r="BM113" s="142" t="s">
        <v>5539</v>
      </c>
    </row>
    <row r="114" spans="2:65" s="1" customFormat="1" ht="16.5" customHeight="1">
      <c r="B114" s="32"/>
      <c r="C114" s="131" t="s">
        <v>256</v>
      </c>
      <c r="D114" s="131" t="s">
        <v>183</v>
      </c>
      <c r="E114" s="132" t="s">
        <v>5540</v>
      </c>
      <c r="F114" s="133" t="s">
        <v>5541</v>
      </c>
      <c r="G114" s="134" t="s">
        <v>199</v>
      </c>
      <c r="H114" s="135">
        <v>1</v>
      </c>
      <c r="I114" s="136"/>
      <c r="J114" s="137">
        <f>ROUND(I114*H114,2)</f>
        <v>0</v>
      </c>
      <c r="K114" s="133" t="s">
        <v>187</v>
      </c>
      <c r="L114" s="32"/>
      <c r="M114" s="138" t="s">
        <v>19</v>
      </c>
      <c r="N114" s="139" t="s">
        <v>43</v>
      </c>
      <c r="P114" s="140">
        <f>O114*H114</f>
        <v>0</v>
      </c>
      <c r="Q114" s="140">
        <v>0</v>
      </c>
      <c r="R114" s="140">
        <f>Q114*H114</f>
        <v>0</v>
      </c>
      <c r="S114" s="140">
        <v>0</v>
      </c>
      <c r="T114" s="141">
        <f>S114*H114</f>
        <v>0</v>
      </c>
      <c r="AR114" s="142" t="s">
        <v>286</v>
      </c>
      <c r="AT114" s="142" t="s">
        <v>183</v>
      </c>
      <c r="AU114" s="142" t="s">
        <v>82</v>
      </c>
      <c r="AY114" s="17" t="s">
        <v>181</v>
      </c>
      <c r="BE114" s="143">
        <f>IF(N114="základní",J114,0)</f>
        <v>0</v>
      </c>
      <c r="BF114" s="143">
        <f>IF(N114="snížená",J114,0)</f>
        <v>0</v>
      </c>
      <c r="BG114" s="143">
        <f>IF(N114="zákl. přenesená",J114,0)</f>
        <v>0</v>
      </c>
      <c r="BH114" s="143">
        <f>IF(N114="sníž. přenesená",J114,0)</f>
        <v>0</v>
      </c>
      <c r="BI114" s="143">
        <f>IF(N114="nulová",J114,0)</f>
        <v>0</v>
      </c>
      <c r="BJ114" s="17" t="s">
        <v>80</v>
      </c>
      <c r="BK114" s="143">
        <f>ROUND(I114*H114,2)</f>
        <v>0</v>
      </c>
      <c r="BL114" s="17" t="s">
        <v>286</v>
      </c>
      <c r="BM114" s="142" t="s">
        <v>5542</v>
      </c>
    </row>
    <row r="115" spans="2:47" s="1" customFormat="1" ht="12">
      <c r="B115" s="32"/>
      <c r="D115" s="144" t="s">
        <v>190</v>
      </c>
      <c r="F115" s="145" t="s">
        <v>5543</v>
      </c>
      <c r="I115" s="146"/>
      <c r="L115" s="32"/>
      <c r="M115" s="147"/>
      <c r="T115" s="53"/>
      <c r="AT115" s="17" t="s">
        <v>190</v>
      </c>
      <c r="AU115" s="17" t="s">
        <v>82</v>
      </c>
    </row>
    <row r="116" spans="2:63" s="11" customFormat="1" ht="22.8" customHeight="1">
      <c r="B116" s="119"/>
      <c r="D116" s="120" t="s">
        <v>71</v>
      </c>
      <c r="E116" s="129" t="s">
        <v>3898</v>
      </c>
      <c r="F116" s="129" t="s">
        <v>5544</v>
      </c>
      <c r="I116" s="122"/>
      <c r="J116" s="130">
        <f>BK116</f>
        <v>0</v>
      </c>
      <c r="L116" s="119"/>
      <c r="M116" s="124"/>
      <c r="P116" s="125">
        <f>SUM(P117:P137)</f>
        <v>0</v>
      </c>
      <c r="R116" s="125">
        <f>SUM(R117:R137)</f>
        <v>0</v>
      </c>
      <c r="T116" s="126">
        <f>SUM(T117:T137)</f>
        <v>0</v>
      </c>
      <c r="AR116" s="120" t="s">
        <v>82</v>
      </c>
      <c r="AT116" s="127" t="s">
        <v>71</v>
      </c>
      <c r="AU116" s="127" t="s">
        <v>80</v>
      </c>
      <c r="AY116" s="120" t="s">
        <v>181</v>
      </c>
      <c r="BK116" s="128">
        <f>SUM(BK117:BK137)</f>
        <v>0</v>
      </c>
    </row>
    <row r="117" spans="2:65" s="1" customFormat="1" ht="16.5" customHeight="1">
      <c r="B117" s="32"/>
      <c r="C117" s="131" t="s">
        <v>267</v>
      </c>
      <c r="D117" s="131" t="s">
        <v>183</v>
      </c>
      <c r="E117" s="132" t="s">
        <v>5545</v>
      </c>
      <c r="F117" s="133" t="s">
        <v>5546</v>
      </c>
      <c r="G117" s="134" t="s">
        <v>3202</v>
      </c>
      <c r="H117" s="135">
        <v>30</v>
      </c>
      <c r="I117" s="136"/>
      <c r="J117" s="137">
        <f>ROUND(I117*H117,2)</f>
        <v>0</v>
      </c>
      <c r="K117" s="133" t="s">
        <v>19</v>
      </c>
      <c r="L117" s="32"/>
      <c r="M117" s="138" t="s">
        <v>19</v>
      </c>
      <c r="N117" s="139" t="s">
        <v>43</v>
      </c>
      <c r="P117" s="140">
        <f>O117*H117</f>
        <v>0</v>
      </c>
      <c r="Q117" s="140">
        <v>0</v>
      </c>
      <c r="R117" s="140">
        <f>Q117*H117</f>
        <v>0</v>
      </c>
      <c r="S117" s="140">
        <v>0</v>
      </c>
      <c r="T117" s="141">
        <f>S117*H117</f>
        <v>0</v>
      </c>
      <c r="AR117" s="142" t="s">
        <v>286</v>
      </c>
      <c r="AT117" s="142" t="s">
        <v>183</v>
      </c>
      <c r="AU117" s="142" t="s">
        <v>82</v>
      </c>
      <c r="AY117" s="17" t="s">
        <v>181</v>
      </c>
      <c r="BE117" s="143">
        <f>IF(N117="základní",J117,0)</f>
        <v>0</v>
      </c>
      <c r="BF117" s="143">
        <f>IF(N117="snížená",J117,0)</f>
        <v>0</v>
      </c>
      <c r="BG117" s="143">
        <f>IF(N117="zákl. přenesená",J117,0)</f>
        <v>0</v>
      </c>
      <c r="BH117" s="143">
        <f>IF(N117="sníž. přenesená",J117,0)</f>
        <v>0</v>
      </c>
      <c r="BI117" s="143">
        <f>IF(N117="nulová",J117,0)</f>
        <v>0</v>
      </c>
      <c r="BJ117" s="17" t="s">
        <v>80</v>
      </c>
      <c r="BK117" s="143">
        <f>ROUND(I117*H117,2)</f>
        <v>0</v>
      </c>
      <c r="BL117" s="17" t="s">
        <v>286</v>
      </c>
      <c r="BM117" s="142" t="s">
        <v>5547</v>
      </c>
    </row>
    <row r="118" spans="2:65" s="1" customFormat="1" ht="16.5" customHeight="1">
      <c r="B118" s="32"/>
      <c r="C118" s="131" t="s">
        <v>273</v>
      </c>
      <c r="D118" s="131" t="s">
        <v>183</v>
      </c>
      <c r="E118" s="132" t="s">
        <v>5548</v>
      </c>
      <c r="F118" s="133" t="s">
        <v>5549</v>
      </c>
      <c r="G118" s="134" t="s">
        <v>199</v>
      </c>
      <c r="H118" s="135">
        <v>7</v>
      </c>
      <c r="I118" s="136"/>
      <c r="J118" s="137">
        <f>ROUND(I118*H118,2)</f>
        <v>0</v>
      </c>
      <c r="K118" s="133" t="s">
        <v>187</v>
      </c>
      <c r="L118" s="32"/>
      <c r="M118" s="138" t="s">
        <v>19</v>
      </c>
      <c r="N118" s="139" t="s">
        <v>43</v>
      </c>
      <c r="P118" s="140">
        <f>O118*H118</f>
        <v>0</v>
      </c>
      <c r="Q118" s="140">
        <v>0</v>
      </c>
      <c r="R118" s="140">
        <f>Q118*H118</f>
        <v>0</v>
      </c>
      <c r="S118" s="140">
        <v>0</v>
      </c>
      <c r="T118" s="141">
        <f>S118*H118</f>
        <v>0</v>
      </c>
      <c r="AR118" s="142" t="s">
        <v>286</v>
      </c>
      <c r="AT118" s="142" t="s">
        <v>183</v>
      </c>
      <c r="AU118" s="142" t="s">
        <v>82</v>
      </c>
      <c r="AY118" s="17" t="s">
        <v>181</v>
      </c>
      <c r="BE118" s="143">
        <f>IF(N118="základní",J118,0)</f>
        <v>0</v>
      </c>
      <c r="BF118" s="143">
        <f>IF(N118="snížená",J118,0)</f>
        <v>0</v>
      </c>
      <c r="BG118" s="143">
        <f>IF(N118="zákl. přenesená",J118,0)</f>
        <v>0</v>
      </c>
      <c r="BH118" s="143">
        <f>IF(N118="sníž. přenesená",J118,0)</f>
        <v>0</v>
      </c>
      <c r="BI118" s="143">
        <f>IF(N118="nulová",J118,0)</f>
        <v>0</v>
      </c>
      <c r="BJ118" s="17" t="s">
        <v>80</v>
      </c>
      <c r="BK118" s="143">
        <f>ROUND(I118*H118,2)</f>
        <v>0</v>
      </c>
      <c r="BL118" s="17" t="s">
        <v>286</v>
      </c>
      <c r="BM118" s="142" t="s">
        <v>5550</v>
      </c>
    </row>
    <row r="119" spans="2:47" s="1" customFormat="1" ht="12">
      <c r="B119" s="32"/>
      <c r="D119" s="144" t="s">
        <v>190</v>
      </c>
      <c r="F119" s="145" t="s">
        <v>5551</v>
      </c>
      <c r="I119" s="146"/>
      <c r="L119" s="32"/>
      <c r="M119" s="147"/>
      <c r="T119" s="53"/>
      <c r="AT119" s="17" t="s">
        <v>190</v>
      </c>
      <c r="AU119" s="17" t="s">
        <v>82</v>
      </c>
    </row>
    <row r="120" spans="2:65" s="1" customFormat="1" ht="16.5" customHeight="1">
      <c r="B120" s="32"/>
      <c r="C120" s="131" t="s">
        <v>8</v>
      </c>
      <c r="D120" s="131" t="s">
        <v>183</v>
      </c>
      <c r="E120" s="132" t="s">
        <v>5552</v>
      </c>
      <c r="F120" s="133" t="s">
        <v>5553</v>
      </c>
      <c r="G120" s="134" t="s">
        <v>5554</v>
      </c>
      <c r="H120" s="135">
        <v>2</v>
      </c>
      <c r="I120" s="136"/>
      <c r="J120" s="137">
        <f aca="true" t="shared" si="0" ref="J120:J127">ROUND(I120*H120,2)</f>
        <v>0</v>
      </c>
      <c r="K120" s="133" t="s">
        <v>19</v>
      </c>
      <c r="L120" s="32"/>
      <c r="M120" s="138" t="s">
        <v>19</v>
      </c>
      <c r="N120" s="139" t="s">
        <v>43</v>
      </c>
      <c r="P120" s="140">
        <f aca="true" t="shared" si="1" ref="P120:P127">O120*H120</f>
        <v>0</v>
      </c>
      <c r="Q120" s="140">
        <v>0</v>
      </c>
      <c r="R120" s="140">
        <f aca="true" t="shared" si="2" ref="R120:R127">Q120*H120</f>
        <v>0</v>
      </c>
      <c r="S120" s="140">
        <v>0</v>
      </c>
      <c r="T120" s="141">
        <f aca="true" t="shared" si="3" ref="T120:T127">S120*H120</f>
        <v>0</v>
      </c>
      <c r="AR120" s="142" t="s">
        <v>286</v>
      </c>
      <c r="AT120" s="142" t="s">
        <v>183</v>
      </c>
      <c r="AU120" s="142" t="s">
        <v>82</v>
      </c>
      <c r="AY120" s="17" t="s">
        <v>181</v>
      </c>
      <c r="BE120" s="143">
        <f aca="true" t="shared" si="4" ref="BE120:BE127">IF(N120="základní",J120,0)</f>
        <v>0</v>
      </c>
      <c r="BF120" s="143">
        <f aca="true" t="shared" si="5" ref="BF120:BF127">IF(N120="snížená",J120,0)</f>
        <v>0</v>
      </c>
      <c r="BG120" s="143">
        <f aca="true" t="shared" si="6" ref="BG120:BG127">IF(N120="zákl. přenesená",J120,0)</f>
        <v>0</v>
      </c>
      <c r="BH120" s="143">
        <f aca="true" t="shared" si="7" ref="BH120:BH127">IF(N120="sníž. přenesená",J120,0)</f>
        <v>0</v>
      </c>
      <c r="BI120" s="143">
        <f aca="true" t="shared" si="8" ref="BI120:BI127">IF(N120="nulová",J120,0)</f>
        <v>0</v>
      </c>
      <c r="BJ120" s="17" t="s">
        <v>80</v>
      </c>
      <c r="BK120" s="143">
        <f aca="true" t="shared" si="9" ref="BK120:BK127">ROUND(I120*H120,2)</f>
        <v>0</v>
      </c>
      <c r="BL120" s="17" t="s">
        <v>286</v>
      </c>
      <c r="BM120" s="142" t="s">
        <v>5555</v>
      </c>
    </row>
    <row r="121" spans="2:65" s="1" customFormat="1" ht="16.5" customHeight="1">
      <c r="B121" s="32"/>
      <c r="C121" s="131" t="s">
        <v>286</v>
      </c>
      <c r="D121" s="131" t="s">
        <v>183</v>
      </c>
      <c r="E121" s="132" t="s">
        <v>5556</v>
      </c>
      <c r="F121" s="133" t="s">
        <v>4953</v>
      </c>
      <c r="G121" s="134" t="s">
        <v>199</v>
      </c>
      <c r="H121" s="135">
        <v>1</v>
      </c>
      <c r="I121" s="136"/>
      <c r="J121" s="137">
        <f t="shared" si="0"/>
        <v>0</v>
      </c>
      <c r="K121" s="133" t="s">
        <v>19</v>
      </c>
      <c r="L121" s="32"/>
      <c r="M121" s="138" t="s">
        <v>19</v>
      </c>
      <c r="N121" s="139" t="s">
        <v>43</v>
      </c>
      <c r="P121" s="140">
        <f t="shared" si="1"/>
        <v>0</v>
      </c>
      <c r="Q121" s="140">
        <v>0</v>
      </c>
      <c r="R121" s="140">
        <f t="shared" si="2"/>
        <v>0</v>
      </c>
      <c r="S121" s="140">
        <v>0</v>
      </c>
      <c r="T121" s="141">
        <f t="shared" si="3"/>
        <v>0</v>
      </c>
      <c r="AR121" s="142" t="s">
        <v>286</v>
      </c>
      <c r="AT121" s="142" t="s">
        <v>183</v>
      </c>
      <c r="AU121" s="142" t="s">
        <v>82</v>
      </c>
      <c r="AY121" s="17" t="s">
        <v>181</v>
      </c>
      <c r="BE121" s="143">
        <f t="shared" si="4"/>
        <v>0</v>
      </c>
      <c r="BF121" s="143">
        <f t="shared" si="5"/>
        <v>0</v>
      </c>
      <c r="BG121" s="143">
        <f t="shared" si="6"/>
        <v>0</v>
      </c>
      <c r="BH121" s="143">
        <f t="shared" si="7"/>
        <v>0</v>
      </c>
      <c r="BI121" s="143">
        <f t="shared" si="8"/>
        <v>0</v>
      </c>
      <c r="BJ121" s="17" t="s">
        <v>80</v>
      </c>
      <c r="BK121" s="143">
        <f t="shared" si="9"/>
        <v>0</v>
      </c>
      <c r="BL121" s="17" t="s">
        <v>286</v>
      </c>
      <c r="BM121" s="142" t="s">
        <v>5557</v>
      </c>
    </row>
    <row r="122" spans="2:65" s="1" customFormat="1" ht="16.5" customHeight="1">
      <c r="B122" s="32"/>
      <c r="C122" s="131" t="s">
        <v>291</v>
      </c>
      <c r="D122" s="131" t="s">
        <v>183</v>
      </c>
      <c r="E122" s="132" t="s">
        <v>4955</v>
      </c>
      <c r="F122" s="133" t="s">
        <v>4956</v>
      </c>
      <c r="G122" s="134" t="s">
        <v>3202</v>
      </c>
      <c r="H122" s="135">
        <v>4</v>
      </c>
      <c r="I122" s="136"/>
      <c r="J122" s="137">
        <f t="shared" si="0"/>
        <v>0</v>
      </c>
      <c r="K122" s="133" t="s">
        <v>19</v>
      </c>
      <c r="L122" s="32"/>
      <c r="M122" s="138" t="s">
        <v>19</v>
      </c>
      <c r="N122" s="139" t="s">
        <v>43</v>
      </c>
      <c r="P122" s="140">
        <f t="shared" si="1"/>
        <v>0</v>
      </c>
      <c r="Q122" s="140">
        <v>0</v>
      </c>
      <c r="R122" s="140">
        <f t="shared" si="2"/>
        <v>0</v>
      </c>
      <c r="S122" s="140">
        <v>0</v>
      </c>
      <c r="T122" s="141">
        <f t="shared" si="3"/>
        <v>0</v>
      </c>
      <c r="AR122" s="142" t="s">
        <v>286</v>
      </c>
      <c r="AT122" s="142" t="s">
        <v>183</v>
      </c>
      <c r="AU122" s="142" t="s">
        <v>82</v>
      </c>
      <c r="AY122" s="17" t="s">
        <v>181</v>
      </c>
      <c r="BE122" s="143">
        <f t="shared" si="4"/>
        <v>0</v>
      </c>
      <c r="BF122" s="143">
        <f t="shared" si="5"/>
        <v>0</v>
      </c>
      <c r="BG122" s="143">
        <f t="shared" si="6"/>
        <v>0</v>
      </c>
      <c r="BH122" s="143">
        <f t="shared" si="7"/>
        <v>0</v>
      </c>
      <c r="BI122" s="143">
        <f t="shared" si="8"/>
        <v>0</v>
      </c>
      <c r="BJ122" s="17" t="s">
        <v>80</v>
      </c>
      <c r="BK122" s="143">
        <f t="shared" si="9"/>
        <v>0</v>
      </c>
      <c r="BL122" s="17" t="s">
        <v>286</v>
      </c>
      <c r="BM122" s="142" t="s">
        <v>5558</v>
      </c>
    </row>
    <row r="123" spans="2:65" s="1" customFormat="1" ht="16.5" customHeight="1">
      <c r="B123" s="32"/>
      <c r="C123" s="131" t="s">
        <v>296</v>
      </c>
      <c r="D123" s="131" t="s">
        <v>183</v>
      </c>
      <c r="E123" s="132" t="s">
        <v>4958</v>
      </c>
      <c r="F123" s="133" t="s">
        <v>4959</v>
      </c>
      <c r="G123" s="134" t="s">
        <v>3202</v>
      </c>
      <c r="H123" s="135">
        <v>4</v>
      </c>
      <c r="I123" s="136"/>
      <c r="J123" s="137">
        <f t="shared" si="0"/>
        <v>0</v>
      </c>
      <c r="K123" s="133" t="s">
        <v>19</v>
      </c>
      <c r="L123" s="32"/>
      <c r="M123" s="138" t="s">
        <v>19</v>
      </c>
      <c r="N123" s="139" t="s">
        <v>43</v>
      </c>
      <c r="P123" s="140">
        <f t="shared" si="1"/>
        <v>0</v>
      </c>
      <c r="Q123" s="140">
        <v>0</v>
      </c>
      <c r="R123" s="140">
        <f t="shared" si="2"/>
        <v>0</v>
      </c>
      <c r="S123" s="140">
        <v>0</v>
      </c>
      <c r="T123" s="141">
        <f t="shared" si="3"/>
        <v>0</v>
      </c>
      <c r="AR123" s="142" t="s">
        <v>286</v>
      </c>
      <c r="AT123" s="142" t="s">
        <v>183</v>
      </c>
      <c r="AU123" s="142" t="s">
        <v>82</v>
      </c>
      <c r="AY123" s="17" t="s">
        <v>181</v>
      </c>
      <c r="BE123" s="143">
        <f t="shared" si="4"/>
        <v>0</v>
      </c>
      <c r="BF123" s="143">
        <f t="shared" si="5"/>
        <v>0</v>
      </c>
      <c r="BG123" s="143">
        <f t="shared" si="6"/>
        <v>0</v>
      </c>
      <c r="BH123" s="143">
        <f t="shared" si="7"/>
        <v>0</v>
      </c>
      <c r="BI123" s="143">
        <f t="shared" si="8"/>
        <v>0</v>
      </c>
      <c r="BJ123" s="17" t="s">
        <v>80</v>
      </c>
      <c r="BK123" s="143">
        <f t="shared" si="9"/>
        <v>0</v>
      </c>
      <c r="BL123" s="17" t="s">
        <v>286</v>
      </c>
      <c r="BM123" s="142" t="s">
        <v>5559</v>
      </c>
    </row>
    <row r="124" spans="2:65" s="1" customFormat="1" ht="16.5" customHeight="1">
      <c r="B124" s="32"/>
      <c r="C124" s="131" t="s">
        <v>302</v>
      </c>
      <c r="D124" s="131" t="s">
        <v>183</v>
      </c>
      <c r="E124" s="132" t="s">
        <v>5429</v>
      </c>
      <c r="F124" s="133" t="s">
        <v>5430</v>
      </c>
      <c r="G124" s="134" t="s">
        <v>2716</v>
      </c>
      <c r="H124" s="135">
        <v>20</v>
      </c>
      <c r="I124" s="136"/>
      <c r="J124" s="137">
        <f t="shared" si="0"/>
        <v>0</v>
      </c>
      <c r="K124" s="133" t="s">
        <v>19</v>
      </c>
      <c r="L124" s="32"/>
      <c r="M124" s="138" t="s">
        <v>19</v>
      </c>
      <c r="N124" s="139" t="s">
        <v>43</v>
      </c>
      <c r="P124" s="140">
        <f t="shared" si="1"/>
        <v>0</v>
      </c>
      <c r="Q124" s="140">
        <v>0</v>
      </c>
      <c r="R124" s="140">
        <f t="shared" si="2"/>
        <v>0</v>
      </c>
      <c r="S124" s="140">
        <v>0</v>
      </c>
      <c r="T124" s="141">
        <f t="shared" si="3"/>
        <v>0</v>
      </c>
      <c r="AR124" s="142" t="s">
        <v>286</v>
      </c>
      <c r="AT124" s="142" t="s">
        <v>183</v>
      </c>
      <c r="AU124" s="142" t="s">
        <v>82</v>
      </c>
      <c r="AY124" s="17" t="s">
        <v>181</v>
      </c>
      <c r="BE124" s="143">
        <f t="shared" si="4"/>
        <v>0</v>
      </c>
      <c r="BF124" s="143">
        <f t="shared" si="5"/>
        <v>0</v>
      </c>
      <c r="BG124" s="143">
        <f t="shared" si="6"/>
        <v>0</v>
      </c>
      <c r="BH124" s="143">
        <f t="shared" si="7"/>
        <v>0</v>
      </c>
      <c r="BI124" s="143">
        <f t="shared" si="8"/>
        <v>0</v>
      </c>
      <c r="BJ124" s="17" t="s">
        <v>80</v>
      </c>
      <c r="BK124" s="143">
        <f t="shared" si="9"/>
        <v>0</v>
      </c>
      <c r="BL124" s="17" t="s">
        <v>286</v>
      </c>
      <c r="BM124" s="142" t="s">
        <v>5560</v>
      </c>
    </row>
    <row r="125" spans="2:65" s="1" customFormat="1" ht="16.5" customHeight="1">
      <c r="B125" s="32"/>
      <c r="C125" s="131" t="s">
        <v>311</v>
      </c>
      <c r="D125" s="131" t="s">
        <v>183</v>
      </c>
      <c r="E125" s="132" t="s">
        <v>4961</v>
      </c>
      <c r="F125" s="133" t="s">
        <v>4962</v>
      </c>
      <c r="G125" s="134" t="s">
        <v>3202</v>
      </c>
      <c r="H125" s="135">
        <v>2</v>
      </c>
      <c r="I125" s="136"/>
      <c r="J125" s="137">
        <f t="shared" si="0"/>
        <v>0</v>
      </c>
      <c r="K125" s="133" t="s">
        <v>19</v>
      </c>
      <c r="L125" s="32"/>
      <c r="M125" s="138" t="s">
        <v>19</v>
      </c>
      <c r="N125" s="139" t="s">
        <v>43</v>
      </c>
      <c r="P125" s="140">
        <f t="shared" si="1"/>
        <v>0</v>
      </c>
      <c r="Q125" s="140">
        <v>0</v>
      </c>
      <c r="R125" s="140">
        <f t="shared" si="2"/>
        <v>0</v>
      </c>
      <c r="S125" s="140">
        <v>0</v>
      </c>
      <c r="T125" s="141">
        <f t="shared" si="3"/>
        <v>0</v>
      </c>
      <c r="AR125" s="142" t="s">
        <v>286</v>
      </c>
      <c r="AT125" s="142" t="s">
        <v>183</v>
      </c>
      <c r="AU125" s="142" t="s">
        <v>82</v>
      </c>
      <c r="AY125" s="17" t="s">
        <v>181</v>
      </c>
      <c r="BE125" s="143">
        <f t="shared" si="4"/>
        <v>0</v>
      </c>
      <c r="BF125" s="143">
        <f t="shared" si="5"/>
        <v>0</v>
      </c>
      <c r="BG125" s="143">
        <f t="shared" si="6"/>
        <v>0</v>
      </c>
      <c r="BH125" s="143">
        <f t="shared" si="7"/>
        <v>0</v>
      </c>
      <c r="BI125" s="143">
        <f t="shared" si="8"/>
        <v>0</v>
      </c>
      <c r="BJ125" s="17" t="s">
        <v>80</v>
      </c>
      <c r="BK125" s="143">
        <f t="shared" si="9"/>
        <v>0</v>
      </c>
      <c r="BL125" s="17" t="s">
        <v>286</v>
      </c>
      <c r="BM125" s="142" t="s">
        <v>5561</v>
      </c>
    </row>
    <row r="126" spans="2:65" s="1" customFormat="1" ht="16.5" customHeight="1">
      <c r="B126" s="32"/>
      <c r="C126" s="131" t="s">
        <v>7</v>
      </c>
      <c r="D126" s="131" t="s">
        <v>183</v>
      </c>
      <c r="E126" s="132" t="s">
        <v>4964</v>
      </c>
      <c r="F126" s="133" t="s">
        <v>4965</v>
      </c>
      <c r="G126" s="134" t="s">
        <v>3202</v>
      </c>
      <c r="H126" s="135">
        <v>4</v>
      </c>
      <c r="I126" s="136"/>
      <c r="J126" s="137">
        <f t="shared" si="0"/>
        <v>0</v>
      </c>
      <c r="K126" s="133" t="s">
        <v>19</v>
      </c>
      <c r="L126" s="32"/>
      <c r="M126" s="138" t="s">
        <v>19</v>
      </c>
      <c r="N126" s="139" t="s">
        <v>43</v>
      </c>
      <c r="P126" s="140">
        <f t="shared" si="1"/>
        <v>0</v>
      </c>
      <c r="Q126" s="140">
        <v>0</v>
      </c>
      <c r="R126" s="140">
        <f t="shared" si="2"/>
        <v>0</v>
      </c>
      <c r="S126" s="140">
        <v>0</v>
      </c>
      <c r="T126" s="141">
        <f t="shared" si="3"/>
        <v>0</v>
      </c>
      <c r="AR126" s="142" t="s">
        <v>286</v>
      </c>
      <c r="AT126" s="142" t="s">
        <v>183</v>
      </c>
      <c r="AU126" s="142" t="s">
        <v>82</v>
      </c>
      <c r="AY126" s="17" t="s">
        <v>181</v>
      </c>
      <c r="BE126" s="143">
        <f t="shared" si="4"/>
        <v>0</v>
      </c>
      <c r="BF126" s="143">
        <f t="shared" si="5"/>
        <v>0</v>
      </c>
      <c r="BG126" s="143">
        <f t="shared" si="6"/>
        <v>0</v>
      </c>
      <c r="BH126" s="143">
        <f t="shared" si="7"/>
        <v>0</v>
      </c>
      <c r="BI126" s="143">
        <f t="shared" si="8"/>
        <v>0</v>
      </c>
      <c r="BJ126" s="17" t="s">
        <v>80</v>
      </c>
      <c r="BK126" s="143">
        <f t="shared" si="9"/>
        <v>0</v>
      </c>
      <c r="BL126" s="17" t="s">
        <v>286</v>
      </c>
      <c r="BM126" s="142" t="s">
        <v>5562</v>
      </c>
    </row>
    <row r="127" spans="2:65" s="1" customFormat="1" ht="16.5" customHeight="1">
      <c r="B127" s="32"/>
      <c r="C127" s="131" t="s">
        <v>322</v>
      </c>
      <c r="D127" s="131" t="s">
        <v>183</v>
      </c>
      <c r="E127" s="132" t="s">
        <v>4967</v>
      </c>
      <c r="F127" s="133" t="s">
        <v>4968</v>
      </c>
      <c r="G127" s="134" t="s">
        <v>4614</v>
      </c>
      <c r="H127" s="135">
        <v>2</v>
      </c>
      <c r="I127" s="136"/>
      <c r="J127" s="137">
        <f t="shared" si="0"/>
        <v>0</v>
      </c>
      <c r="K127" s="133" t="s">
        <v>187</v>
      </c>
      <c r="L127" s="32"/>
      <c r="M127" s="138" t="s">
        <v>19</v>
      </c>
      <c r="N127" s="139" t="s">
        <v>43</v>
      </c>
      <c r="P127" s="140">
        <f t="shared" si="1"/>
        <v>0</v>
      </c>
      <c r="Q127" s="140">
        <v>0</v>
      </c>
      <c r="R127" s="140">
        <f t="shared" si="2"/>
        <v>0</v>
      </c>
      <c r="S127" s="140">
        <v>0</v>
      </c>
      <c r="T127" s="141">
        <f t="shared" si="3"/>
        <v>0</v>
      </c>
      <c r="AR127" s="142" t="s">
        <v>286</v>
      </c>
      <c r="AT127" s="142" t="s">
        <v>183</v>
      </c>
      <c r="AU127" s="142" t="s">
        <v>82</v>
      </c>
      <c r="AY127" s="17" t="s">
        <v>181</v>
      </c>
      <c r="BE127" s="143">
        <f t="shared" si="4"/>
        <v>0</v>
      </c>
      <c r="BF127" s="143">
        <f t="shared" si="5"/>
        <v>0</v>
      </c>
      <c r="BG127" s="143">
        <f t="shared" si="6"/>
        <v>0</v>
      </c>
      <c r="BH127" s="143">
        <f t="shared" si="7"/>
        <v>0</v>
      </c>
      <c r="BI127" s="143">
        <f t="shared" si="8"/>
        <v>0</v>
      </c>
      <c r="BJ127" s="17" t="s">
        <v>80</v>
      </c>
      <c r="BK127" s="143">
        <f t="shared" si="9"/>
        <v>0</v>
      </c>
      <c r="BL127" s="17" t="s">
        <v>286</v>
      </c>
      <c r="BM127" s="142" t="s">
        <v>5563</v>
      </c>
    </row>
    <row r="128" spans="2:47" s="1" customFormat="1" ht="12">
      <c r="B128" s="32"/>
      <c r="D128" s="144" t="s">
        <v>190</v>
      </c>
      <c r="F128" s="145" t="s">
        <v>4970</v>
      </c>
      <c r="I128" s="146"/>
      <c r="L128" s="32"/>
      <c r="M128" s="147"/>
      <c r="T128" s="53"/>
      <c r="AT128" s="17" t="s">
        <v>190</v>
      </c>
      <c r="AU128" s="17" t="s">
        <v>82</v>
      </c>
    </row>
    <row r="129" spans="2:65" s="1" customFormat="1" ht="16.5" customHeight="1">
      <c r="B129" s="32"/>
      <c r="C129" s="131" t="s">
        <v>327</v>
      </c>
      <c r="D129" s="131" t="s">
        <v>183</v>
      </c>
      <c r="E129" s="132" t="s">
        <v>4971</v>
      </c>
      <c r="F129" s="133" t="s">
        <v>4972</v>
      </c>
      <c r="G129" s="134" t="s">
        <v>4614</v>
      </c>
      <c r="H129" s="135">
        <v>1</v>
      </c>
      <c r="I129" s="136"/>
      <c r="J129" s="137">
        <f>ROUND(I129*H129,2)</f>
        <v>0</v>
      </c>
      <c r="K129" s="133" t="s">
        <v>187</v>
      </c>
      <c r="L129" s="32"/>
      <c r="M129" s="138" t="s">
        <v>19</v>
      </c>
      <c r="N129" s="139" t="s">
        <v>43</v>
      </c>
      <c r="P129" s="140">
        <f>O129*H129</f>
        <v>0</v>
      </c>
      <c r="Q129" s="140">
        <v>0</v>
      </c>
      <c r="R129" s="140">
        <f>Q129*H129</f>
        <v>0</v>
      </c>
      <c r="S129" s="140">
        <v>0</v>
      </c>
      <c r="T129" s="141">
        <f>S129*H129</f>
        <v>0</v>
      </c>
      <c r="AR129" s="142" t="s">
        <v>286</v>
      </c>
      <c r="AT129" s="142" t="s">
        <v>183</v>
      </c>
      <c r="AU129" s="142" t="s">
        <v>82</v>
      </c>
      <c r="AY129" s="17" t="s">
        <v>181</v>
      </c>
      <c r="BE129" s="143">
        <f>IF(N129="základní",J129,0)</f>
        <v>0</v>
      </c>
      <c r="BF129" s="143">
        <f>IF(N129="snížená",J129,0)</f>
        <v>0</v>
      </c>
      <c r="BG129" s="143">
        <f>IF(N129="zákl. přenesená",J129,0)</f>
        <v>0</v>
      </c>
      <c r="BH129" s="143">
        <f>IF(N129="sníž. přenesená",J129,0)</f>
        <v>0</v>
      </c>
      <c r="BI129" s="143">
        <f>IF(N129="nulová",J129,0)</f>
        <v>0</v>
      </c>
      <c r="BJ129" s="17" t="s">
        <v>80</v>
      </c>
      <c r="BK129" s="143">
        <f>ROUND(I129*H129,2)</f>
        <v>0</v>
      </c>
      <c r="BL129" s="17" t="s">
        <v>286</v>
      </c>
      <c r="BM129" s="142" t="s">
        <v>5564</v>
      </c>
    </row>
    <row r="130" spans="2:47" s="1" customFormat="1" ht="12">
      <c r="B130" s="32"/>
      <c r="D130" s="144" t="s">
        <v>190</v>
      </c>
      <c r="F130" s="145" t="s">
        <v>4974</v>
      </c>
      <c r="I130" s="146"/>
      <c r="L130" s="32"/>
      <c r="M130" s="147"/>
      <c r="T130" s="53"/>
      <c r="AT130" s="17" t="s">
        <v>190</v>
      </c>
      <c r="AU130" s="17" t="s">
        <v>82</v>
      </c>
    </row>
    <row r="131" spans="2:65" s="1" customFormat="1" ht="16.5" customHeight="1">
      <c r="B131" s="32"/>
      <c r="C131" s="131" t="s">
        <v>333</v>
      </c>
      <c r="D131" s="131" t="s">
        <v>183</v>
      </c>
      <c r="E131" s="132" t="s">
        <v>4975</v>
      </c>
      <c r="F131" s="133" t="s">
        <v>4976</v>
      </c>
      <c r="G131" s="134" t="s">
        <v>4614</v>
      </c>
      <c r="H131" s="135">
        <v>1</v>
      </c>
      <c r="I131" s="136"/>
      <c r="J131" s="137">
        <f>ROUND(I131*H131,2)</f>
        <v>0</v>
      </c>
      <c r="K131" s="133" t="s">
        <v>187</v>
      </c>
      <c r="L131" s="32"/>
      <c r="M131" s="138" t="s">
        <v>19</v>
      </c>
      <c r="N131" s="139" t="s">
        <v>43</v>
      </c>
      <c r="P131" s="140">
        <f>O131*H131</f>
        <v>0</v>
      </c>
      <c r="Q131" s="140">
        <v>0</v>
      </c>
      <c r="R131" s="140">
        <f>Q131*H131</f>
        <v>0</v>
      </c>
      <c r="S131" s="140">
        <v>0</v>
      </c>
      <c r="T131" s="141">
        <f>S131*H131</f>
        <v>0</v>
      </c>
      <c r="AR131" s="142" t="s">
        <v>286</v>
      </c>
      <c r="AT131" s="142" t="s">
        <v>183</v>
      </c>
      <c r="AU131" s="142" t="s">
        <v>82</v>
      </c>
      <c r="AY131" s="17" t="s">
        <v>181</v>
      </c>
      <c r="BE131" s="143">
        <f>IF(N131="základní",J131,0)</f>
        <v>0</v>
      </c>
      <c r="BF131" s="143">
        <f>IF(N131="snížená",J131,0)</f>
        <v>0</v>
      </c>
      <c r="BG131" s="143">
        <f>IF(N131="zákl. přenesená",J131,0)</f>
        <v>0</v>
      </c>
      <c r="BH131" s="143">
        <f>IF(N131="sníž. přenesená",J131,0)</f>
        <v>0</v>
      </c>
      <c r="BI131" s="143">
        <f>IF(N131="nulová",J131,0)</f>
        <v>0</v>
      </c>
      <c r="BJ131" s="17" t="s">
        <v>80</v>
      </c>
      <c r="BK131" s="143">
        <f>ROUND(I131*H131,2)</f>
        <v>0</v>
      </c>
      <c r="BL131" s="17" t="s">
        <v>286</v>
      </c>
      <c r="BM131" s="142" t="s">
        <v>5565</v>
      </c>
    </row>
    <row r="132" spans="2:47" s="1" customFormat="1" ht="12">
      <c r="B132" s="32"/>
      <c r="D132" s="144" t="s">
        <v>190</v>
      </c>
      <c r="F132" s="145" t="s">
        <v>4978</v>
      </c>
      <c r="I132" s="146"/>
      <c r="L132" s="32"/>
      <c r="M132" s="147"/>
      <c r="T132" s="53"/>
      <c r="AT132" s="17" t="s">
        <v>190</v>
      </c>
      <c r="AU132" s="17" t="s">
        <v>82</v>
      </c>
    </row>
    <row r="133" spans="2:65" s="1" customFormat="1" ht="16.5" customHeight="1">
      <c r="B133" s="32"/>
      <c r="C133" s="131" t="s">
        <v>341</v>
      </c>
      <c r="D133" s="131" t="s">
        <v>183</v>
      </c>
      <c r="E133" s="132" t="s">
        <v>5566</v>
      </c>
      <c r="F133" s="133" t="s">
        <v>4980</v>
      </c>
      <c r="G133" s="134" t="s">
        <v>199</v>
      </c>
      <c r="H133" s="135">
        <v>1</v>
      </c>
      <c r="I133" s="136"/>
      <c r="J133" s="137">
        <f>ROUND(I133*H133,2)</f>
        <v>0</v>
      </c>
      <c r="K133" s="133" t="s">
        <v>19</v>
      </c>
      <c r="L133" s="32"/>
      <c r="M133" s="138" t="s">
        <v>19</v>
      </c>
      <c r="N133" s="139" t="s">
        <v>43</v>
      </c>
      <c r="P133" s="140">
        <f>O133*H133</f>
        <v>0</v>
      </c>
      <c r="Q133" s="140">
        <v>0</v>
      </c>
      <c r="R133" s="140">
        <f>Q133*H133</f>
        <v>0</v>
      </c>
      <c r="S133" s="140">
        <v>0</v>
      </c>
      <c r="T133" s="141">
        <f>S133*H133</f>
        <v>0</v>
      </c>
      <c r="AR133" s="142" t="s">
        <v>286</v>
      </c>
      <c r="AT133" s="142" t="s">
        <v>183</v>
      </c>
      <c r="AU133" s="142" t="s">
        <v>82</v>
      </c>
      <c r="AY133" s="17" t="s">
        <v>181</v>
      </c>
      <c r="BE133" s="143">
        <f>IF(N133="základní",J133,0)</f>
        <v>0</v>
      </c>
      <c r="BF133" s="143">
        <f>IF(N133="snížená",J133,0)</f>
        <v>0</v>
      </c>
      <c r="BG133" s="143">
        <f>IF(N133="zákl. přenesená",J133,0)</f>
        <v>0</v>
      </c>
      <c r="BH133" s="143">
        <f>IF(N133="sníž. přenesená",J133,0)</f>
        <v>0</v>
      </c>
      <c r="BI133" s="143">
        <f>IF(N133="nulová",J133,0)</f>
        <v>0</v>
      </c>
      <c r="BJ133" s="17" t="s">
        <v>80</v>
      </c>
      <c r="BK133" s="143">
        <f>ROUND(I133*H133,2)</f>
        <v>0</v>
      </c>
      <c r="BL133" s="17" t="s">
        <v>286</v>
      </c>
      <c r="BM133" s="142" t="s">
        <v>5567</v>
      </c>
    </row>
    <row r="134" spans="2:65" s="1" customFormat="1" ht="16.5" customHeight="1">
      <c r="B134" s="32"/>
      <c r="C134" s="131" t="s">
        <v>349</v>
      </c>
      <c r="D134" s="131" t="s">
        <v>183</v>
      </c>
      <c r="E134" s="132" t="s">
        <v>4982</v>
      </c>
      <c r="F134" s="133" t="s">
        <v>4983</v>
      </c>
      <c r="G134" s="134" t="s">
        <v>4614</v>
      </c>
      <c r="H134" s="135">
        <v>1</v>
      </c>
      <c r="I134" s="136"/>
      <c r="J134" s="137">
        <f>ROUND(I134*H134,2)</f>
        <v>0</v>
      </c>
      <c r="K134" s="133" t="s">
        <v>187</v>
      </c>
      <c r="L134" s="32"/>
      <c r="M134" s="138" t="s">
        <v>19</v>
      </c>
      <c r="N134" s="139" t="s">
        <v>43</v>
      </c>
      <c r="P134" s="140">
        <f>O134*H134</f>
        <v>0</v>
      </c>
      <c r="Q134" s="140">
        <v>0</v>
      </c>
      <c r="R134" s="140">
        <f>Q134*H134</f>
        <v>0</v>
      </c>
      <c r="S134" s="140">
        <v>0</v>
      </c>
      <c r="T134" s="141">
        <f>S134*H134</f>
        <v>0</v>
      </c>
      <c r="AR134" s="142" t="s">
        <v>286</v>
      </c>
      <c r="AT134" s="142" t="s">
        <v>183</v>
      </c>
      <c r="AU134" s="142" t="s">
        <v>82</v>
      </c>
      <c r="AY134" s="17" t="s">
        <v>181</v>
      </c>
      <c r="BE134" s="143">
        <f>IF(N134="základní",J134,0)</f>
        <v>0</v>
      </c>
      <c r="BF134" s="143">
        <f>IF(N134="snížená",J134,0)</f>
        <v>0</v>
      </c>
      <c r="BG134" s="143">
        <f>IF(N134="zákl. přenesená",J134,0)</f>
        <v>0</v>
      </c>
      <c r="BH134" s="143">
        <f>IF(N134="sníž. přenesená",J134,0)</f>
        <v>0</v>
      </c>
      <c r="BI134" s="143">
        <f>IF(N134="nulová",J134,0)</f>
        <v>0</v>
      </c>
      <c r="BJ134" s="17" t="s">
        <v>80</v>
      </c>
      <c r="BK134" s="143">
        <f>ROUND(I134*H134,2)</f>
        <v>0</v>
      </c>
      <c r="BL134" s="17" t="s">
        <v>286</v>
      </c>
      <c r="BM134" s="142" t="s">
        <v>5568</v>
      </c>
    </row>
    <row r="135" spans="2:47" s="1" customFormat="1" ht="12">
      <c r="B135" s="32"/>
      <c r="D135" s="144" t="s">
        <v>190</v>
      </c>
      <c r="F135" s="145" t="s">
        <v>4985</v>
      </c>
      <c r="I135" s="146"/>
      <c r="L135" s="32"/>
      <c r="M135" s="147"/>
      <c r="T135" s="53"/>
      <c r="AT135" s="17" t="s">
        <v>190</v>
      </c>
      <c r="AU135" s="17" t="s">
        <v>82</v>
      </c>
    </row>
    <row r="136" spans="2:65" s="1" customFormat="1" ht="16.5" customHeight="1">
      <c r="B136" s="32"/>
      <c r="C136" s="131" t="s">
        <v>363</v>
      </c>
      <c r="D136" s="131" t="s">
        <v>183</v>
      </c>
      <c r="E136" s="132" t="s">
        <v>4986</v>
      </c>
      <c r="F136" s="133" t="s">
        <v>4987</v>
      </c>
      <c r="G136" s="134" t="s">
        <v>4614</v>
      </c>
      <c r="H136" s="135">
        <v>1</v>
      </c>
      <c r="I136" s="136"/>
      <c r="J136" s="137">
        <f>ROUND(I136*H136,2)</f>
        <v>0</v>
      </c>
      <c r="K136" s="133" t="s">
        <v>187</v>
      </c>
      <c r="L136" s="32"/>
      <c r="M136" s="138" t="s">
        <v>19</v>
      </c>
      <c r="N136" s="139" t="s">
        <v>43</v>
      </c>
      <c r="P136" s="140">
        <f>O136*H136</f>
        <v>0</v>
      </c>
      <c r="Q136" s="140">
        <v>0</v>
      </c>
      <c r="R136" s="140">
        <f>Q136*H136</f>
        <v>0</v>
      </c>
      <c r="S136" s="140">
        <v>0</v>
      </c>
      <c r="T136" s="141">
        <f>S136*H136</f>
        <v>0</v>
      </c>
      <c r="AR136" s="142" t="s">
        <v>286</v>
      </c>
      <c r="AT136" s="142" t="s">
        <v>183</v>
      </c>
      <c r="AU136" s="142" t="s">
        <v>82</v>
      </c>
      <c r="AY136" s="17" t="s">
        <v>181</v>
      </c>
      <c r="BE136" s="143">
        <f>IF(N136="základní",J136,0)</f>
        <v>0</v>
      </c>
      <c r="BF136" s="143">
        <f>IF(N136="snížená",J136,0)</f>
        <v>0</v>
      </c>
      <c r="BG136" s="143">
        <f>IF(N136="zákl. přenesená",J136,0)</f>
        <v>0</v>
      </c>
      <c r="BH136" s="143">
        <f>IF(N136="sníž. přenesená",J136,0)</f>
        <v>0</v>
      </c>
      <c r="BI136" s="143">
        <f>IF(N136="nulová",J136,0)</f>
        <v>0</v>
      </c>
      <c r="BJ136" s="17" t="s">
        <v>80</v>
      </c>
      <c r="BK136" s="143">
        <f>ROUND(I136*H136,2)</f>
        <v>0</v>
      </c>
      <c r="BL136" s="17" t="s">
        <v>286</v>
      </c>
      <c r="BM136" s="142" t="s">
        <v>5569</v>
      </c>
    </row>
    <row r="137" spans="2:47" s="1" customFormat="1" ht="12">
      <c r="B137" s="32"/>
      <c r="D137" s="144" t="s">
        <v>190</v>
      </c>
      <c r="F137" s="145" t="s">
        <v>4989</v>
      </c>
      <c r="I137" s="146"/>
      <c r="L137" s="32"/>
      <c r="M137" s="195"/>
      <c r="N137" s="192"/>
      <c r="O137" s="192"/>
      <c r="P137" s="192"/>
      <c r="Q137" s="192"/>
      <c r="R137" s="192"/>
      <c r="S137" s="192"/>
      <c r="T137" s="196"/>
      <c r="AT137" s="17" t="s">
        <v>190</v>
      </c>
      <c r="AU137" s="17" t="s">
        <v>82</v>
      </c>
    </row>
    <row r="138" spans="2:12" s="1" customFormat="1" ht="7" customHeight="1">
      <c r="B138" s="41"/>
      <c r="C138" s="42"/>
      <c r="D138" s="42"/>
      <c r="E138" s="42"/>
      <c r="F138" s="42"/>
      <c r="G138" s="42"/>
      <c r="H138" s="42"/>
      <c r="I138" s="42"/>
      <c r="J138" s="42"/>
      <c r="K138" s="42"/>
      <c r="L138" s="32"/>
    </row>
  </sheetData>
  <sheetProtection algorithmName="SHA-512" hashValue="wPBj4cGzUhkf1e8Tol8MBhZG8iyvjFP8uqQptFLzEbu7R9g4FkgaG2VV+Lx/Q2nOeecbSzdjLhIKdjzU0PVmzQ==" saltValue="iBPP7XmZKIIKYgQVdpv8HA==" spinCount="100000" sheet="1" objects="1" scenarios="1" formatColumns="0" formatRows="0" autoFilter="0"/>
  <autoFilter ref="C95:K137"/>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hyperlinks>
    <hyperlink ref="F102" r:id="rId1" display="https://podminky.urs.cz/item/CS_URS_2024_01/742230003"/>
    <hyperlink ref="F110" r:id="rId2" display="https://podminky.urs.cz/item/CS_URS_2024_01/742123001"/>
    <hyperlink ref="F115" r:id="rId3" display="https://podminky.urs.cz/item/CS_URS_2024_01/742230001"/>
    <hyperlink ref="F119" r:id="rId4" display="https://podminky.urs.cz/item/CS_URS_2024_01/742230103"/>
    <hyperlink ref="F128" r:id="rId5" display="https://podminky.urs.cz/item/CS_URS_2024_01/045203000"/>
    <hyperlink ref="F130" r:id="rId6" display="https://podminky.urs.cz/item/CS_URS_2024_01/030001000"/>
    <hyperlink ref="F132" r:id="rId7" display="https://podminky.urs.cz/item/CS_URS_2024_01/070001000"/>
    <hyperlink ref="F135" r:id="rId8" display="https://podminky.urs.cz/item/CS_URS_2024_01/040001000"/>
    <hyperlink ref="F137" r:id="rId9" display="https://podminky.urs.cz/item/CS_URS_2024_01/01325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159"/>
  <sheetViews>
    <sheetView showGridLines="0" workbookViewId="0" topLeftCell="A144">
      <selection activeCell="H150" sqref="H150"/>
    </sheetView>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133</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ht="12.45" hidden="1">
      <c r="B8" s="20"/>
      <c r="D8" s="27" t="s">
        <v>154</v>
      </c>
      <c r="L8" s="20"/>
    </row>
    <row r="9" spans="2:12" ht="16.5" customHeight="1" hidden="1">
      <c r="B9" s="20"/>
      <c r="E9" s="250" t="s">
        <v>446</v>
      </c>
      <c r="F9" s="236"/>
      <c r="G9" s="236"/>
      <c r="H9" s="236"/>
      <c r="L9" s="20"/>
    </row>
    <row r="10" spans="2:12" ht="12.05" customHeight="1" hidden="1">
      <c r="B10" s="20"/>
      <c r="D10" s="27" t="s">
        <v>447</v>
      </c>
      <c r="L10" s="20"/>
    </row>
    <row r="11" spans="2:12" s="1" customFormat="1" ht="16.5" customHeight="1" hidden="1">
      <c r="B11" s="32"/>
      <c r="E11" s="216" t="s">
        <v>4788</v>
      </c>
      <c r="F11" s="249"/>
      <c r="G11" s="249"/>
      <c r="H11" s="249"/>
      <c r="L11" s="32"/>
    </row>
    <row r="12" spans="2:12" s="1" customFormat="1" ht="12.05" customHeight="1" hidden="1">
      <c r="B12" s="32"/>
      <c r="D12" s="27" t="s">
        <v>3064</v>
      </c>
      <c r="L12" s="32"/>
    </row>
    <row r="13" spans="2:12" s="1" customFormat="1" ht="16.5" customHeight="1" hidden="1">
      <c r="B13" s="32"/>
      <c r="E13" s="207" t="s">
        <v>5570</v>
      </c>
      <c r="F13" s="249"/>
      <c r="G13" s="249"/>
      <c r="H13" s="249"/>
      <c r="L13" s="32"/>
    </row>
    <row r="14" spans="2:12" s="1" customFormat="1" ht="12" hidden="1">
      <c r="B14" s="32"/>
      <c r="L14" s="32"/>
    </row>
    <row r="15" spans="2:12" s="1" customFormat="1" ht="12.05" customHeight="1" hidden="1">
      <c r="B15" s="32"/>
      <c r="D15" s="27" t="s">
        <v>18</v>
      </c>
      <c r="F15" s="25" t="s">
        <v>19</v>
      </c>
      <c r="I15" s="27" t="s">
        <v>20</v>
      </c>
      <c r="J15" s="25" t="s">
        <v>19</v>
      </c>
      <c r="L15" s="32"/>
    </row>
    <row r="16" spans="2:12" s="1" customFormat="1" ht="12.05" customHeight="1" hidden="1">
      <c r="B16" s="32"/>
      <c r="D16" s="27" t="s">
        <v>21</v>
      </c>
      <c r="F16" s="25" t="s">
        <v>4790</v>
      </c>
      <c r="I16" s="27" t="s">
        <v>23</v>
      </c>
      <c r="J16" s="49" t="str">
        <f>'Rekapitulace stavby'!AN8</f>
        <v>12. 4. 2024</v>
      </c>
      <c r="L16" s="32"/>
    </row>
    <row r="17" spans="2:12" s="1" customFormat="1" ht="10.75" customHeight="1" hidden="1">
      <c r="B17" s="32"/>
      <c r="L17" s="32"/>
    </row>
    <row r="18" spans="2:12" s="1" customFormat="1" ht="12.05" customHeight="1" hidden="1">
      <c r="B18" s="32"/>
      <c r="D18" s="27" t="s">
        <v>25</v>
      </c>
      <c r="I18" s="27" t="s">
        <v>26</v>
      </c>
      <c r="J18" s="25" t="s">
        <v>19</v>
      </c>
      <c r="L18" s="32"/>
    </row>
    <row r="19" spans="2:12" s="1" customFormat="1" ht="18" customHeight="1" hidden="1">
      <c r="B19" s="32"/>
      <c r="E19" s="25" t="s">
        <v>27</v>
      </c>
      <c r="I19" s="27" t="s">
        <v>28</v>
      </c>
      <c r="J19" s="25" t="s">
        <v>19</v>
      </c>
      <c r="L19" s="32"/>
    </row>
    <row r="20" spans="2:12" s="1" customFormat="1" ht="7" customHeight="1" hidden="1">
      <c r="B20" s="32"/>
      <c r="L20" s="32"/>
    </row>
    <row r="21" spans="2:12" s="1" customFormat="1" ht="12.05" customHeight="1" hidden="1">
      <c r="B21" s="32"/>
      <c r="D21" s="27" t="s">
        <v>29</v>
      </c>
      <c r="I21" s="27" t="s">
        <v>26</v>
      </c>
      <c r="J21" s="28" t="str">
        <f>'Rekapitulace stavby'!AN13</f>
        <v>Vyplň údaj</v>
      </c>
      <c r="L21" s="32"/>
    </row>
    <row r="22" spans="2:12" s="1" customFormat="1" ht="18" customHeight="1" hidden="1">
      <c r="B22" s="32"/>
      <c r="E22" s="252" t="str">
        <f>'Rekapitulace stavby'!E14</f>
        <v>Vyplň údaj</v>
      </c>
      <c r="F22" s="240"/>
      <c r="G22" s="240"/>
      <c r="H22" s="240"/>
      <c r="I22" s="27" t="s">
        <v>28</v>
      </c>
      <c r="J22" s="28" t="str">
        <f>'Rekapitulace stavby'!AN14</f>
        <v>Vyplň údaj</v>
      </c>
      <c r="L22" s="32"/>
    </row>
    <row r="23" spans="2:12" s="1" customFormat="1" ht="7" customHeight="1" hidden="1">
      <c r="B23" s="32"/>
      <c r="L23" s="32"/>
    </row>
    <row r="24" spans="2:12" s="1" customFormat="1" ht="12.05" customHeight="1" hidden="1">
      <c r="B24" s="32"/>
      <c r="D24" s="27" t="s">
        <v>31</v>
      </c>
      <c r="I24" s="27" t="s">
        <v>26</v>
      </c>
      <c r="J24" s="25" t="s">
        <v>4791</v>
      </c>
      <c r="L24" s="32"/>
    </row>
    <row r="25" spans="2:12" s="1" customFormat="1" ht="18" customHeight="1" hidden="1">
      <c r="B25" s="32"/>
      <c r="E25" s="25" t="s">
        <v>4792</v>
      </c>
      <c r="I25" s="27" t="s">
        <v>28</v>
      </c>
      <c r="J25" s="25" t="s">
        <v>4793</v>
      </c>
      <c r="L25" s="32"/>
    </row>
    <row r="26" spans="2:12" s="1" customFormat="1" ht="7" customHeight="1" hidden="1">
      <c r="B26" s="32"/>
      <c r="L26" s="32"/>
    </row>
    <row r="27" spans="2:12" s="1" customFormat="1" ht="12.05" customHeight="1" hidden="1">
      <c r="B27" s="32"/>
      <c r="D27" s="27" t="s">
        <v>34</v>
      </c>
      <c r="I27" s="27" t="s">
        <v>26</v>
      </c>
      <c r="J27" s="25" t="s">
        <v>4791</v>
      </c>
      <c r="L27" s="32"/>
    </row>
    <row r="28" spans="2:12" s="1" customFormat="1" ht="18" customHeight="1" hidden="1">
      <c r="B28" s="32"/>
      <c r="E28" s="25" t="s">
        <v>4794</v>
      </c>
      <c r="I28" s="27" t="s">
        <v>28</v>
      </c>
      <c r="J28" s="25" t="s">
        <v>4793</v>
      </c>
      <c r="L28" s="32"/>
    </row>
    <row r="29" spans="2:12" s="1" customFormat="1" ht="7" customHeight="1" hidden="1">
      <c r="B29" s="32"/>
      <c r="L29" s="32"/>
    </row>
    <row r="30" spans="2:12" s="1" customFormat="1" ht="12.05" customHeight="1" hidden="1">
      <c r="B30" s="32"/>
      <c r="D30" s="27" t="s">
        <v>36</v>
      </c>
      <c r="L30" s="32"/>
    </row>
    <row r="31" spans="2:12" s="7" customFormat="1" ht="16.5" customHeight="1" hidden="1">
      <c r="B31" s="91"/>
      <c r="E31" s="245" t="s">
        <v>19</v>
      </c>
      <c r="F31" s="245"/>
      <c r="G31" s="245"/>
      <c r="H31" s="245"/>
      <c r="L31" s="91"/>
    </row>
    <row r="32" spans="2:12" s="1" customFormat="1" ht="7" customHeight="1" hidden="1">
      <c r="B32" s="32"/>
      <c r="L32" s="32"/>
    </row>
    <row r="33" spans="2:12" s="1" customFormat="1" ht="7" customHeight="1" hidden="1">
      <c r="B33" s="32"/>
      <c r="D33" s="50"/>
      <c r="E33" s="50"/>
      <c r="F33" s="50"/>
      <c r="G33" s="50"/>
      <c r="H33" s="50"/>
      <c r="I33" s="50"/>
      <c r="J33" s="50"/>
      <c r="K33" s="50"/>
      <c r="L33" s="32"/>
    </row>
    <row r="34" spans="2:12" s="1" customFormat="1" ht="25.4" customHeight="1" hidden="1">
      <c r="B34" s="32"/>
      <c r="D34" s="92" t="s">
        <v>38</v>
      </c>
      <c r="J34" s="63">
        <f>ROUND(J99,2)</f>
        <v>0</v>
      </c>
      <c r="L34" s="32"/>
    </row>
    <row r="35" spans="2:12" s="1" customFormat="1" ht="7" customHeight="1" hidden="1">
      <c r="B35" s="32"/>
      <c r="D35" s="50"/>
      <c r="E35" s="50"/>
      <c r="F35" s="50"/>
      <c r="G35" s="50"/>
      <c r="H35" s="50"/>
      <c r="I35" s="50"/>
      <c r="J35" s="50"/>
      <c r="K35" s="50"/>
      <c r="L35" s="32"/>
    </row>
    <row r="36" spans="2:12" s="1" customFormat="1" ht="14.4" customHeight="1" hidden="1">
      <c r="B36" s="32"/>
      <c r="F36" s="35" t="s">
        <v>40</v>
      </c>
      <c r="I36" s="35" t="s">
        <v>39</v>
      </c>
      <c r="J36" s="35" t="s">
        <v>41</v>
      </c>
      <c r="L36" s="32"/>
    </row>
    <row r="37" spans="2:12" s="1" customFormat="1" ht="14.4" customHeight="1" hidden="1">
      <c r="B37" s="32"/>
      <c r="D37" s="52" t="s">
        <v>42</v>
      </c>
      <c r="E37" s="27" t="s">
        <v>43</v>
      </c>
      <c r="F37" s="83">
        <f>ROUND((SUM(BE99:BE158)),2)</f>
        <v>0</v>
      </c>
      <c r="I37" s="93">
        <v>0.21</v>
      </c>
      <c r="J37" s="83">
        <f>ROUND(((SUM(BE99:BE158))*I37),2)</f>
        <v>0</v>
      </c>
      <c r="L37" s="32"/>
    </row>
    <row r="38" spans="2:12" s="1" customFormat="1" ht="14.4" customHeight="1" hidden="1">
      <c r="B38" s="32"/>
      <c r="E38" s="27" t="s">
        <v>44</v>
      </c>
      <c r="F38" s="83">
        <f>ROUND((SUM(BF99:BF158)),2)</f>
        <v>0</v>
      </c>
      <c r="I38" s="93">
        <v>0.15</v>
      </c>
      <c r="J38" s="83">
        <f>ROUND(((SUM(BF99:BF158))*I38),2)</f>
        <v>0</v>
      </c>
      <c r="L38" s="32"/>
    </row>
    <row r="39" spans="2:12" s="1" customFormat="1" ht="14.4" customHeight="1" hidden="1">
      <c r="B39" s="32"/>
      <c r="E39" s="27" t="s">
        <v>45</v>
      </c>
      <c r="F39" s="83">
        <f>ROUND((SUM(BG99:BG158)),2)</f>
        <v>0</v>
      </c>
      <c r="I39" s="93">
        <v>0.21</v>
      </c>
      <c r="J39" s="83">
        <f>0</f>
        <v>0</v>
      </c>
      <c r="L39" s="32"/>
    </row>
    <row r="40" spans="2:12" s="1" customFormat="1" ht="14.4" customHeight="1" hidden="1">
      <c r="B40" s="32"/>
      <c r="E40" s="27" t="s">
        <v>46</v>
      </c>
      <c r="F40" s="83">
        <f>ROUND((SUM(BH99:BH158)),2)</f>
        <v>0</v>
      </c>
      <c r="I40" s="93">
        <v>0.15</v>
      </c>
      <c r="J40" s="83">
        <f>0</f>
        <v>0</v>
      </c>
      <c r="L40" s="32"/>
    </row>
    <row r="41" spans="2:12" s="1" customFormat="1" ht="14.4" customHeight="1" hidden="1">
      <c r="B41" s="32"/>
      <c r="E41" s="27" t="s">
        <v>47</v>
      </c>
      <c r="F41" s="83">
        <f>ROUND((SUM(BI99:BI158)),2)</f>
        <v>0</v>
      </c>
      <c r="I41" s="93">
        <v>0</v>
      </c>
      <c r="J41" s="83">
        <f>0</f>
        <v>0</v>
      </c>
      <c r="L41" s="32"/>
    </row>
    <row r="42" spans="2:12" s="1" customFormat="1" ht="7" customHeight="1" hidden="1">
      <c r="B42" s="32"/>
      <c r="L42" s="32"/>
    </row>
    <row r="43" spans="2:12" s="1" customFormat="1" ht="25.4" customHeight="1" hidden="1">
      <c r="B43" s="32"/>
      <c r="C43" s="94"/>
      <c r="D43" s="95" t="s">
        <v>48</v>
      </c>
      <c r="E43" s="54"/>
      <c r="F43" s="54"/>
      <c r="G43" s="96" t="s">
        <v>49</v>
      </c>
      <c r="H43" s="97" t="s">
        <v>50</v>
      </c>
      <c r="I43" s="54"/>
      <c r="J43" s="98">
        <f>SUM(J34:J41)</f>
        <v>0</v>
      </c>
      <c r="K43" s="99"/>
      <c r="L43" s="32"/>
    </row>
    <row r="44" spans="2:12" s="1" customFormat="1" ht="14.4" customHeight="1" hidden="1">
      <c r="B44" s="41"/>
      <c r="C44" s="42"/>
      <c r="D44" s="42"/>
      <c r="E44" s="42"/>
      <c r="F44" s="42"/>
      <c r="G44" s="42"/>
      <c r="H44" s="42"/>
      <c r="I44" s="42"/>
      <c r="J44" s="42"/>
      <c r="K44" s="42"/>
      <c r="L44" s="32"/>
    </row>
    <row r="45" ht="12" hidden="1"/>
    <row r="46" ht="12" hidden="1"/>
    <row r="47" ht="12" hidden="1"/>
    <row r="48" spans="2:12" s="1" customFormat="1" ht="7" customHeight="1">
      <c r="B48" s="43"/>
      <c r="C48" s="44"/>
      <c r="D48" s="44"/>
      <c r="E48" s="44"/>
      <c r="F48" s="44"/>
      <c r="G48" s="44"/>
      <c r="H48" s="44"/>
      <c r="I48" s="44"/>
      <c r="J48" s="44"/>
      <c r="K48" s="44"/>
      <c r="L48" s="32"/>
    </row>
    <row r="49" spans="2:12" s="1" customFormat="1" ht="25" customHeight="1">
      <c r="B49" s="32"/>
      <c r="C49" s="21" t="s">
        <v>156</v>
      </c>
      <c r="L49" s="32"/>
    </row>
    <row r="50" spans="2:12" s="1" customFormat="1" ht="7" customHeight="1">
      <c r="B50" s="32"/>
      <c r="L50" s="32"/>
    </row>
    <row r="51" spans="2:12" s="1" customFormat="1" ht="12.05" customHeight="1">
      <c r="B51" s="32"/>
      <c r="C51" s="27" t="s">
        <v>16</v>
      </c>
      <c r="L51" s="32"/>
    </row>
    <row r="52" spans="2:12" s="1" customFormat="1" ht="16.5" customHeight="1">
      <c r="B52" s="32"/>
      <c r="E52" s="250" t="str">
        <f>E7</f>
        <v>Stavební úpravy, přístavba a nástavba č.p.1994, ul.Dobenínská, Náchod</v>
      </c>
      <c r="F52" s="251"/>
      <c r="G52" s="251"/>
      <c r="H52" s="251"/>
      <c r="L52" s="32"/>
    </row>
    <row r="53" spans="2:12" ht="12.05" customHeight="1">
      <c r="B53" s="20"/>
      <c r="C53" s="27" t="s">
        <v>154</v>
      </c>
      <c r="L53" s="20"/>
    </row>
    <row r="54" spans="2:12" ht="16.5" customHeight="1">
      <c r="B54" s="20"/>
      <c r="E54" s="250" t="s">
        <v>446</v>
      </c>
      <c r="F54" s="236"/>
      <c r="G54" s="236"/>
      <c r="H54" s="236"/>
      <c r="L54" s="20"/>
    </row>
    <row r="55" spans="2:12" ht="12.05" customHeight="1">
      <c r="B55" s="20"/>
      <c r="C55" s="27" t="s">
        <v>447</v>
      </c>
      <c r="L55" s="20"/>
    </row>
    <row r="56" spans="2:12" s="1" customFormat="1" ht="16.5" customHeight="1">
      <c r="B56" s="32"/>
      <c r="E56" s="216" t="s">
        <v>4788</v>
      </c>
      <c r="F56" s="249"/>
      <c r="G56" s="249"/>
      <c r="H56" s="249"/>
      <c r="L56" s="32"/>
    </row>
    <row r="57" spans="2:12" s="1" customFormat="1" ht="12.05" customHeight="1">
      <c r="B57" s="32"/>
      <c r="C57" s="27" t="s">
        <v>3064</v>
      </c>
      <c r="L57" s="32"/>
    </row>
    <row r="58" spans="2:12" s="1" customFormat="1" ht="16.5" customHeight="1">
      <c r="B58" s="32"/>
      <c r="E58" s="207" t="str">
        <f>E13</f>
        <v>05-SO 01_DI - IP telefonie peer to peer</v>
      </c>
      <c r="F58" s="249"/>
      <c r="G58" s="249"/>
      <c r="H58" s="249"/>
      <c r="L58" s="32"/>
    </row>
    <row r="59" spans="2:12" s="1" customFormat="1" ht="7" customHeight="1">
      <c r="B59" s="32"/>
      <c r="L59" s="32"/>
    </row>
    <row r="60" spans="2:12" s="1" customFormat="1" ht="12.05" customHeight="1">
      <c r="B60" s="32"/>
      <c r="C60" s="27" t="s">
        <v>21</v>
      </c>
      <c r="F60" s="25" t="str">
        <f>F16</f>
        <v xml:space="preserve">Dobenínská 1994, 547 01 Náchod </v>
      </c>
      <c r="I60" s="27" t="s">
        <v>23</v>
      </c>
      <c r="J60" s="49" t="str">
        <f>IF(J16="","",J16)</f>
        <v>12. 4. 2024</v>
      </c>
      <c r="L60" s="32"/>
    </row>
    <row r="61" spans="2:12" s="1" customFormat="1" ht="7" customHeight="1">
      <c r="B61" s="32"/>
      <c r="L61" s="32"/>
    </row>
    <row r="62" spans="2:12" s="1" customFormat="1" ht="25.65" customHeight="1">
      <c r="B62" s="32"/>
      <c r="C62" s="27" t="s">
        <v>25</v>
      </c>
      <c r="F62" s="25" t="str">
        <f>E19</f>
        <v>Oblastní charita Náchod, Mlýnská 189, Náchod</v>
      </c>
      <c r="I62" s="27" t="s">
        <v>31</v>
      </c>
      <c r="J62" s="30" t="str">
        <f>E25</f>
        <v>Ing. Martin Smolák, AGCOM, s.r.o.</v>
      </c>
      <c r="L62" s="32"/>
    </row>
    <row r="63" spans="2:12" s="1" customFormat="1" ht="15.15" customHeight="1">
      <c r="B63" s="32"/>
      <c r="C63" s="27" t="s">
        <v>29</v>
      </c>
      <c r="F63" s="25" t="str">
        <f>IF(E22="","",E22)</f>
        <v>Vyplň údaj</v>
      </c>
      <c r="I63" s="27" t="s">
        <v>34</v>
      </c>
      <c r="J63" s="30" t="str">
        <f>E28</f>
        <v>AGCOM, s.r.o.</v>
      </c>
      <c r="L63" s="32"/>
    </row>
    <row r="64" spans="2:12" s="1" customFormat="1" ht="10.25" customHeight="1">
      <c r="B64" s="32"/>
      <c r="L64" s="32"/>
    </row>
    <row r="65" spans="2:12" s="1" customFormat="1" ht="29.3" customHeight="1">
      <c r="B65" s="32"/>
      <c r="C65" s="100" t="s">
        <v>157</v>
      </c>
      <c r="D65" s="94"/>
      <c r="E65" s="94"/>
      <c r="F65" s="94"/>
      <c r="G65" s="94"/>
      <c r="H65" s="94"/>
      <c r="I65" s="94"/>
      <c r="J65" s="101" t="s">
        <v>158</v>
      </c>
      <c r="K65" s="94"/>
      <c r="L65" s="32"/>
    </row>
    <row r="66" spans="2:12" s="1" customFormat="1" ht="10.25" customHeight="1">
      <c r="B66" s="32"/>
      <c r="L66" s="32"/>
    </row>
    <row r="67" spans="2:47" s="1" customFormat="1" ht="22.8" customHeight="1">
      <c r="B67" s="32"/>
      <c r="C67" s="102" t="s">
        <v>70</v>
      </c>
      <c r="J67" s="63">
        <f>J99</f>
        <v>0</v>
      </c>
      <c r="L67" s="32"/>
      <c r="AU67" s="17" t="s">
        <v>159</v>
      </c>
    </row>
    <row r="68" spans="2:12" s="8" customFormat="1" ht="25" customHeight="1">
      <c r="B68" s="103"/>
      <c r="D68" s="104" t="s">
        <v>457</v>
      </c>
      <c r="E68" s="105"/>
      <c r="F68" s="105"/>
      <c r="G68" s="105"/>
      <c r="H68" s="105"/>
      <c r="I68" s="105"/>
      <c r="J68" s="106">
        <f>J100</f>
        <v>0</v>
      </c>
      <c r="L68" s="103"/>
    </row>
    <row r="69" spans="2:12" s="9" customFormat="1" ht="19.95" customHeight="1">
      <c r="B69" s="107"/>
      <c r="D69" s="108" t="s">
        <v>5571</v>
      </c>
      <c r="E69" s="109"/>
      <c r="F69" s="109"/>
      <c r="G69" s="109"/>
      <c r="H69" s="109"/>
      <c r="I69" s="109"/>
      <c r="J69" s="110">
        <f>J101</f>
        <v>0</v>
      </c>
      <c r="L69" s="107"/>
    </row>
    <row r="70" spans="2:12" s="9" customFormat="1" ht="19.95" customHeight="1">
      <c r="B70" s="107"/>
      <c r="D70" s="108" t="s">
        <v>5572</v>
      </c>
      <c r="E70" s="109"/>
      <c r="F70" s="109"/>
      <c r="G70" s="109"/>
      <c r="H70" s="109"/>
      <c r="I70" s="109"/>
      <c r="J70" s="110">
        <f>J115</f>
        <v>0</v>
      </c>
      <c r="L70" s="107"/>
    </row>
    <row r="71" spans="2:12" s="9" customFormat="1" ht="19.95" customHeight="1">
      <c r="B71" s="107"/>
      <c r="D71" s="108" t="s">
        <v>5573</v>
      </c>
      <c r="E71" s="109"/>
      <c r="F71" s="109"/>
      <c r="G71" s="109"/>
      <c r="H71" s="109"/>
      <c r="I71" s="109"/>
      <c r="J71" s="110">
        <f>J118</f>
        <v>0</v>
      </c>
      <c r="L71" s="107"/>
    </row>
    <row r="72" spans="2:12" s="9" customFormat="1" ht="19.95" customHeight="1">
      <c r="B72" s="107"/>
      <c r="D72" s="108" t="s">
        <v>5574</v>
      </c>
      <c r="E72" s="109"/>
      <c r="F72" s="109"/>
      <c r="G72" s="109"/>
      <c r="H72" s="109"/>
      <c r="I72" s="109"/>
      <c r="J72" s="110">
        <f>J122</f>
        <v>0</v>
      </c>
      <c r="L72" s="107"/>
    </row>
    <row r="73" spans="2:12" s="9" customFormat="1" ht="19.95" customHeight="1">
      <c r="B73" s="107"/>
      <c r="D73" s="108" t="s">
        <v>5575</v>
      </c>
      <c r="E73" s="109"/>
      <c r="F73" s="109"/>
      <c r="G73" s="109"/>
      <c r="H73" s="109"/>
      <c r="I73" s="109"/>
      <c r="J73" s="110">
        <f>J128</f>
        <v>0</v>
      </c>
      <c r="L73" s="107"/>
    </row>
    <row r="74" spans="2:12" s="9" customFormat="1" ht="19.95" customHeight="1">
      <c r="B74" s="107"/>
      <c r="D74" s="108" t="s">
        <v>5576</v>
      </c>
      <c r="E74" s="109"/>
      <c r="F74" s="109"/>
      <c r="G74" s="109"/>
      <c r="H74" s="109"/>
      <c r="I74" s="109"/>
      <c r="J74" s="110">
        <f>J135</f>
        <v>0</v>
      </c>
      <c r="L74" s="107"/>
    </row>
    <row r="75" spans="2:12" s="9" customFormat="1" ht="19.95" customHeight="1">
      <c r="B75" s="107"/>
      <c r="D75" s="108" t="s">
        <v>5577</v>
      </c>
      <c r="E75" s="109"/>
      <c r="F75" s="109"/>
      <c r="G75" s="109"/>
      <c r="H75" s="109"/>
      <c r="I75" s="109"/>
      <c r="J75" s="110">
        <f>J139</f>
        <v>0</v>
      </c>
      <c r="L75" s="107"/>
    </row>
    <row r="76" spans="2:12" s="1" customFormat="1" ht="21.75" customHeight="1">
      <c r="B76" s="32"/>
      <c r="L76" s="32"/>
    </row>
    <row r="77" spans="2:12" s="1" customFormat="1" ht="7" customHeight="1">
      <c r="B77" s="41"/>
      <c r="C77" s="42"/>
      <c r="D77" s="42"/>
      <c r="E77" s="42"/>
      <c r="F77" s="42"/>
      <c r="G77" s="42"/>
      <c r="H77" s="42"/>
      <c r="I77" s="42"/>
      <c r="J77" s="42"/>
      <c r="K77" s="42"/>
      <c r="L77" s="32"/>
    </row>
    <row r="81" spans="2:12" s="1" customFormat="1" ht="7" customHeight="1">
      <c r="B81" s="43"/>
      <c r="C81" s="44"/>
      <c r="D81" s="44"/>
      <c r="E81" s="44"/>
      <c r="F81" s="44"/>
      <c r="G81" s="44"/>
      <c r="H81" s="44"/>
      <c r="I81" s="44"/>
      <c r="J81" s="44"/>
      <c r="K81" s="44"/>
      <c r="L81" s="32"/>
    </row>
    <row r="82" spans="2:12" s="1" customFormat="1" ht="25" customHeight="1">
      <c r="B82" s="32"/>
      <c r="C82" s="21" t="s">
        <v>166</v>
      </c>
      <c r="L82" s="32"/>
    </row>
    <row r="83" spans="2:12" s="1" customFormat="1" ht="7" customHeight="1">
      <c r="B83" s="32"/>
      <c r="L83" s="32"/>
    </row>
    <row r="84" spans="2:12" s="1" customFormat="1" ht="12.05" customHeight="1">
      <c r="B84" s="32"/>
      <c r="C84" s="27" t="s">
        <v>16</v>
      </c>
      <c r="L84" s="32"/>
    </row>
    <row r="85" spans="2:12" s="1" customFormat="1" ht="16.5" customHeight="1">
      <c r="B85" s="32"/>
      <c r="E85" s="250" t="str">
        <f>E7</f>
        <v>Stavební úpravy, přístavba a nástavba č.p.1994, ul.Dobenínská, Náchod</v>
      </c>
      <c r="F85" s="251"/>
      <c r="G85" s="251"/>
      <c r="H85" s="251"/>
      <c r="L85" s="32"/>
    </row>
    <row r="86" spans="2:12" ht="12.05" customHeight="1">
      <c r="B86" s="20"/>
      <c r="C86" s="27" t="s">
        <v>154</v>
      </c>
      <c r="L86" s="20"/>
    </row>
    <row r="87" spans="2:12" ht="16.5" customHeight="1">
      <c r="B87" s="20"/>
      <c r="E87" s="250" t="s">
        <v>446</v>
      </c>
      <c r="F87" s="236"/>
      <c r="G87" s="236"/>
      <c r="H87" s="236"/>
      <c r="L87" s="20"/>
    </row>
    <row r="88" spans="2:12" ht="12.05" customHeight="1">
      <c r="B88" s="20"/>
      <c r="C88" s="27" t="s">
        <v>447</v>
      </c>
      <c r="L88" s="20"/>
    </row>
    <row r="89" spans="2:12" s="1" customFormat="1" ht="16.5" customHeight="1">
      <c r="B89" s="32"/>
      <c r="E89" s="216" t="s">
        <v>4788</v>
      </c>
      <c r="F89" s="249"/>
      <c r="G89" s="249"/>
      <c r="H89" s="249"/>
      <c r="L89" s="32"/>
    </row>
    <row r="90" spans="2:12" s="1" customFormat="1" ht="12.05" customHeight="1">
      <c r="B90" s="32"/>
      <c r="C90" s="27" t="s">
        <v>3064</v>
      </c>
      <c r="L90" s="32"/>
    </row>
    <row r="91" spans="2:12" s="1" customFormat="1" ht="16.5" customHeight="1">
      <c r="B91" s="32"/>
      <c r="E91" s="207" t="str">
        <f>E13</f>
        <v>05-SO 01_DI - IP telefonie peer to peer</v>
      </c>
      <c r="F91" s="249"/>
      <c r="G91" s="249"/>
      <c r="H91" s="249"/>
      <c r="L91" s="32"/>
    </row>
    <row r="92" spans="2:12" s="1" customFormat="1" ht="7" customHeight="1">
      <c r="B92" s="32"/>
      <c r="L92" s="32"/>
    </row>
    <row r="93" spans="2:12" s="1" customFormat="1" ht="12.05" customHeight="1">
      <c r="B93" s="32"/>
      <c r="C93" s="27" t="s">
        <v>21</v>
      </c>
      <c r="F93" s="25" t="str">
        <f>F16</f>
        <v xml:space="preserve">Dobenínská 1994, 547 01 Náchod </v>
      </c>
      <c r="I93" s="27" t="s">
        <v>23</v>
      </c>
      <c r="J93" s="49" t="str">
        <f>IF(J16="","",J16)</f>
        <v>12. 4. 2024</v>
      </c>
      <c r="L93" s="32"/>
    </row>
    <row r="94" spans="2:12" s="1" customFormat="1" ht="7" customHeight="1">
      <c r="B94" s="32"/>
      <c r="L94" s="32"/>
    </row>
    <row r="95" spans="2:12" s="1" customFormat="1" ht="25.65" customHeight="1">
      <c r="B95" s="32"/>
      <c r="C95" s="27" t="s">
        <v>25</v>
      </c>
      <c r="F95" s="25" t="str">
        <f>E19</f>
        <v>Oblastní charita Náchod, Mlýnská 189, Náchod</v>
      </c>
      <c r="I95" s="27" t="s">
        <v>31</v>
      </c>
      <c r="J95" s="30" t="str">
        <f>E25</f>
        <v>Ing. Martin Smolák, AGCOM, s.r.o.</v>
      </c>
      <c r="L95" s="32"/>
    </row>
    <row r="96" spans="2:12" s="1" customFormat="1" ht="15.15" customHeight="1">
      <c r="B96" s="32"/>
      <c r="C96" s="27" t="s">
        <v>29</v>
      </c>
      <c r="F96" s="25" t="str">
        <f>IF(E22="","",E22)</f>
        <v>Vyplň údaj</v>
      </c>
      <c r="I96" s="27" t="s">
        <v>34</v>
      </c>
      <c r="J96" s="30" t="str">
        <f>E28</f>
        <v>AGCOM, s.r.o.</v>
      </c>
      <c r="L96" s="32"/>
    </row>
    <row r="97" spans="2:12" s="1" customFormat="1" ht="10.25" customHeight="1">
      <c r="B97" s="32"/>
      <c r="L97" s="32"/>
    </row>
    <row r="98" spans="2:20" s="10" customFormat="1" ht="29.3" customHeight="1">
      <c r="B98" s="111"/>
      <c r="C98" s="112" t="s">
        <v>167</v>
      </c>
      <c r="D98" s="113" t="s">
        <v>57</v>
      </c>
      <c r="E98" s="113" t="s">
        <v>53</v>
      </c>
      <c r="F98" s="113" t="s">
        <v>54</v>
      </c>
      <c r="G98" s="113" t="s">
        <v>168</v>
      </c>
      <c r="H98" s="113" t="s">
        <v>169</v>
      </c>
      <c r="I98" s="113" t="s">
        <v>170</v>
      </c>
      <c r="J98" s="113" t="s">
        <v>158</v>
      </c>
      <c r="K98" s="114" t="s">
        <v>171</v>
      </c>
      <c r="L98" s="111"/>
      <c r="M98" s="56" t="s">
        <v>19</v>
      </c>
      <c r="N98" s="57" t="s">
        <v>42</v>
      </c>
      <c r="O98" s="57" t="s">
        <v>172</v>
      </c>
      <c r="P98" s="57" t="s">
        <v>173</v>
      </c>
      <c r="Q98" s="57" t="s">
        <v>174</v>
      </c>
      <c r="R98" s="57" t="s">
        <v>175</v>
      </c>
      <c r="S98" s="57" t="s">
        <v>176</v>
      </c>
      <c r="T98" s="58" t="s">
        <v>177</v>
      </c>
    </row>
    <row r="99" spans="2:63" s="1" customFormat="1" ht="22.8" customHeight="1">
      <c r="B99" s="32"/>
      <c r="C99" s="61" t="s">
        <v>178</v>
      </c>
      <c r="J99" s="115">
        <f>BK99</f>
        <v>0</v>
      </c>
      <c r="L99" s="32"/>
      <c r="M99" s="59"/>
      <c r="N99" s="50"/>
      <c r="O99" s="50"/>
      <c r="P99" s="116">
        <f>P100</f>
        <v>0</v>
      </c>
      <c r="Q99" s="50"/>
      <c r="R99" s="116">
        <f>R100</f>
        <v>0.007789999999999999</v>
      </c>
      <c r="S99" s="50"/>
      <c r="T99" s="117">
        <f>T100</f>
        <v>0</v>
      </c>
      <c r="AT99" s="17" t="s">
        <v>71</v>
      </c>
      <c r="AU99" s="17" t="s">
        <v>159</v>
      </c>
      <c r="BK99" s="118">
        <f>BK100</f>
        <v>0</v>
      </c>
    </row>
    <row r="100" spans="2:63" s="11" customFormat="1" ht="25.9" customHeight="1">
      <c r="B100" s="119"/>
      <c r="D100" s="120" t="s">
        <v>71</v>
      </c>
      <c r="E100" s="121" t="s">
        <v>1777</v>
      </c>
      <c r="F100" s="121" t="s">
        <v>1778</v>
      </c>
      <c r="I100" s="122"/>
      <c r="J100" s="123">
        <f>BK100</f>
        <v>0</v>
      </c>
      <c r="L100" s="119"/>
      <c r="M100" s="124"/>
      <c r="P100" s="125">
        <f>P101+P115+P118+P122+P128+P135+P139</f>
        <v>0</v>
      </c>
      <c r="R100" s="125">
        <f>R101+R115+R118+R122+R128+R135+R139</f>
        <v>0.007789999999999999</v>
      </c>
      <c r="T100" s="126">
        <f>T101+T115+T118+T122+T128+T135+T139</f>
        <v>0</v>
      </c>
      <c r="AR100" s="120" t="s">
        <v>82</v>
      </c>
      <c r="AT100" s="127" t="s">
        <v>71</v>
      </c>
      <c r="AU100" s="127" t="s">
        <v>72</v>
      </c>
      <c r="AY100" s="120" t="s">
        <v>181</v>
      </c>
      <c r="BK100" s="128">
        <f>BK101+BK115+BK118+BK122+BK128+BK135+BK139</f>
        <v>0</v>
      </c>
    </row>
    <row r="101" spans="2:63" s="11" customFormat="1" ht="22.8" customHeight="1">
      <c r="B101" s="119"/>
      <c r="D101" s="120" t="s">
        <v>71</v>
      </c>
      <c r="E101" s="129" t="s">
        <v>3749</v>
      </c>
      <c r="F101" s="129" t="s">
        <v>5578</v>
      </c>
      <c r="I101" s="122"/>
      <c r="J101" s="130">
        <f>BK101</f>
        <v>0</v>
      </c>
      <c r="L101" s="119"/>
      <c r="M101" s="124"/>
      <c r="P101" s="125">
        <f>SUM(P102:P114)</f>
        <v>0</v>
      </c>
      <c r="R101" s="125">
        <f>SUM(R102:R114)</f>
        <v>0</v>
      </c>
      <c r="T101" s="126">
        <f>SUM(T102:T114)</f>
        <v>0</v>
      </c>
      <c r="AR101" s="120" t="s">
        <v>82</v>
      </c>
      <c r="AT101" s="127" t="s">
        <v>71</v>
      </c>
      <c r="AU101" s="127" t="s">
        <v>80</v>
      </c>
      <c r="AY101" s="120" t="s">
        <v>181</v>
      </c>
      <c r="BK101" s="128">
        <f>SUM(BK102:BK114)</f>
        <v>0</v>
      </c>
    </row>
    <row r="102" spans="2:65" s="1" customFormat="1" ht="21.75" customHeight="1">
      <c r="B102" s="32"/>
      <c r="C102" s="180" t="s">
        <v>80</v>
      </c>
      <c r="D102" s="180" t="s">
        <v>561</v>
      </c>
      <c r="E102" s="181" t="s">
        <v>5579</v>
      </c>
      <c r="F102" s="182" t="s">
        <v>5580</v>
      </c>
      <c r="G102" s="183" t="s">
        <v>199</v>
      </c>
      <c r="H102" s="184">
        <v>2</v>
      </c>
      <c r="I102" s="185"/>
      <c r="J102" s="186">
        <f>ROUND(I102*H102,2)</f>
        <v>0</v>
      </c>
      <c r="K102" s="182" t="s">
        <v>19</v>
      </c>
      <c r="L102" s="187"/>
      <c r="M102" s="188" t="s">
        <v>19</v>
      </c>
      <c r="N102" s="189" t="s">
        <v>43</v>
      </c>
      <c r="P102" s="140">
        <f>O102*H102</f>
        <v>0</v>
      </c>
      <c r="Q102" s="140">
        <v>0</v>
      </c>
      <c r="R102" s="140">
        <f>Q102*H102</f>
        <v>0</v>
      </c>
      <c r="S102" s="140">
        <v>0</v>
      </c>
      <c r="T102" s="141">
        <f>S102*H102</f>
        <v>0</v>
      </c>
      <c r="AR102" s="142" t="s">
        <v>394</v>
      </c>
      <c r="AT102" s="142" t="s">
        <v>561</v>
      </c>
      <c r="AU102" s="142" t="s">
        <v>82</v>
      </c>
      <c r="AY102" s="17" t="s">
        <v>181</v>
      </c>
      <c r="BE102" s="143">
        <f>IF(N102="základní",J102,0)</f>
        <v>0</v>
      </c>
      <c r="BF102" s="143">
        <f>IF(N102="snížená",J102,0)</f>
        <v>0</v>
      </c>
      <c r="BG102" s="143">
        <f>IF(N102="zákl. přenesená",J102,0)</f>
        <v>0</v>
      </c>
      <c r="BH102" s="143">
        <f>IF(N102="sníž. přenesená",J102,0)</f>
        <v>0</v>
      </c>
      <c r="BI102" s="143">
        <f>IF(N102="nulová",J102,0)</f>
        <v>0</v>
      </c>
      <c r="BJ102" s="17" t="s">
        <v>80</v>
      </c>
      <c r="BK102" s="143">
        <f>ROUND(I102*H102,2)</f>
        <v>0</v>
      </c>
      <c r="BL102" s="17" t="s">
        <v>286</v>
      </c>
      <c r="BM102" s="142" t="s">
        <v>5581</v>
      </c>
    </row>
    <row r="103" spans="2:65" s="1" customFormat="1" ht="16.5" customHeight="1">
      <c r="B103" s="32"/>
      <c r="C103" s="131" t="s">
        <v>82</v>
      </c>
      <c r="D103" s="131" t="s">
        <v>183</v>
      </c>
      <c r="E103" s="132" t="s">
        <v>5582</v>
      </c>
      <c r="F103" s="133" t="s">
        <v>5583</v>
      </c>
      <c r="G103" s="134" t="s">
        <v>199</v>
      </c>
      <c r="H103" s="135">
        <v>2</v>
      </c>
      <c r="I103" s="136"/>
      <c r="J103" s="137">
        <f>ROUND(I103*H103,2)</f>
        <v>0</v>
      </c>
      <c r="K103" s="133" t="s">
        <v>187</v>
      </c>
      <c r="L103" s="32"/>
      <c r="M103" s="138" t="s">
        <v>19</v>
      </c>
      <c r="N103" s="139" t="s">
        <v>43</v>
      </c>
      <c r="P103" s="140">
        <f>O103*H103</f>
        <v>0</v>
      </c>
      <c r="Q103" s="140">
        <v>0</v>
      </c>
      <c r="R103" s="140">
        <f>Q103*H103</f>
        <v>0</v>
      </c>
      <c r="S103" s="140">
        <v>0</v>
      </c>
      <c r="T103" s="141">
        <f>S103*H103</f>
        <v>0</v>
      </c>
      <c r="AR103" s="142" t="s">
        <v>286</v>
      </c>
      <c r="AT103" s="142" t="s">
        <v>183</v>
      </c>
      <c r="AU103" s="142" t="s">
        <v>82</v>
      </c>
      <c r="AY103" s="17" t="s">
        <v>181</v>
      </c>
      <c r="BE103" s="143">
        <f>IF(N103="základní",J103,0)</f>
        <v>0</v>
      </c>
      <c r="BF103" s="143">
        <f>IF(N103="snížená",J103,0)</f>
        <v>0</v>
      </c>
      <c r="BG103" s="143">
        <f>IF(N103="zákl. přenesená",J103,0)</f>
        <v>0</v>
      </c>
      <c r="BH103" s="143">
        <f>IF(N103="sníž. přenesená",J103,0)</f>
        <v>0</v>
      </c>
      <c r="BI103" s="143">
        <f>IF(N103="nulová",J103,0)</f>
        <v>0</v>
      </c>
      <c r="BJ103" s="17" t="s">
        <v>80</v>
      </c>
      <c r="BK103" s="143">
        <f>ROUND(I103*H103,2)</f>
        <v>0</v>
      </c>
      <c r="BL103" s="17" t="s">
        <v>286</v>
      </c>
      <c r="BM103" s="142" t="s">
        <v>5584</v>
      </c>
    </row>
    <row r="104" spans="2:47" s="1" customFormat="1" ht="12">
      <c r="B104" s="32"/>
      <c r="D104" s="144" t="s">
        <v>190</v>
      </c>
      <c r="F104" s="145" t="s">
        <v>5585</v>
      </c>
      <c r="I104" s="146"/>
      <c r="L104" s="32"/>
      <c r="M104" s="147"/>
      <c r="T104" s="53"/>
      <c r="AT104" s="17" t="s">
        <v>190</v>
      </c>
      <c r="AU104" s="17" t="s">
        <v>82</v>
      </c>
    </row>
    <row r="105" spans="2:65" s="1" customFormat="1" ht="24.1" customHeight="1">
      <c r="B105" s="32"/>
      <c r="C105" s="180" t="s">
        <v>94</v>
      </c>
      <c r="D105" s="180" t="s">
        <v>561</v>
      </c>
      <c r="E105" s="181" t="s">
        <v>5586</v>
      </c>
      <c r="F105" s="182" t="s">
        <v>5587</v>
      </c>
      <c r="G105" s="183" t="s">
        <v>199</v>
      </c>
      <c r="H105" s="184">
        <v>2</v>
      </c>
      <c r="I105" s="185"/>
      <c r="J105" s="186">
        <f aca="true" t="shared" si="0" ref="J105:J113">ROUND(I105*H105,2)</f>
        <v>0</v>
      </c>
      <c r="K105" s="182" t="s">
        <v>19</v>
      </c>
      <c r="L105" s="187"/>
      <c r="M105" s="188" t="s">
        <v>19</v>
      </c>
      <c r="N105" s="189" t="s">
        <v>43</v>
      </c>
      <c r="P105" s="140">
        <f aca="true" t="shared" si="1" ref="P105:P113">O105*H105</f>
        <v>0</v>
      </c>
      <c r="Q105" s="140">
        <v>0</v>
      </c>
      <c r="R105" s="140">
        <f aca="true" t="shared" si="2" ref="R105:R113">Q105*H105</f>
        <v>0</v>
      </c>
      <c r="S105" s="140">
        <v>0</v>
      </c>
      <c r="T105" s="141">
        <f aca="true" t="shared" si="3" ref="T105:T113">S105*H105</f>
        <v>0</v>
      </c>
      <c r="AR105" s="142" t="s">
        <v>394</v>
      </c>
      <c r="AT105" s="142" t="s">
        <v>561</v>
      </c>
      <c r="AU105" s="142" t="s">
        <v>82</v>
      </c>
      <c r="AY105" s="17" t="s">
        <v>181</v>
      </c>
      <c r="BE105" s="143">
        <f aca="true" t="shared" si="4" ref="BE105:BE113">IF(N105="základní",J105,0)</f>
        <v>0</v>
      </c>
      <c r="BF105" s="143">
        <f aca="true" t="shared" si="5" ref="BF105:BF113">IF(N105="snížená",J105,0)</f>
        <v>0</v>
      </c>
      <c r="BG105" s="143">
        <f aca="true" t="shared" si="6" ref="BG105:BG113">IF(N105="zákl. přenesená",J105,0)</f>
        <v>0</v>
      </c>
      <c r="BH105" s="143">
        <f aca="true" t="shared" si="7" ref="BH105:BH113">IF(N105="sníž. přenesená",J105,0)</f>
        <v>0</v>
      </c>
      <c r="BI105" s="143">
        <f aca="true" t="shared" si="8" ref="BI105:BI113">IF(N105="nulová",J105,0)</f>
        <v>0</v>
      </c>
      <c r="BJ105" s="17" t="s">
        <v>80</v>
      </c>
      <c r="BK105" s="143">
        <f aca="true" t="shared" si="9" ref="BK105:BK113">ROUND(I105*H105,2)</f>
        <v>0</v>
      </c>
      <c r="BL105" s="17" t="s">
        <v>286</v>
      </c>
      <c r="BM105" s="142" t="s">
        <v>5588</v>
      </c>
    </row>
    <row r="106" spans="2:65" s="1" customFormat="1" ht="16.5" customHeight="1">
      <c r="B106" s="32"/>
      <c r="C106" s="131" t="s">
        <v>188</v>
      </c>
      <c r="D106" s="131" t="s">
        <v>183</v>
      </c>
      <c r="E106" s="132" t="s">
        <v>5589</v>
      </c>
      <c r="F106" s="133" t="s">
        <v>5590</v>
      </c>
      <c r="G106" s="134" t="s">
        <v>199</v>
      </c>
      <c r="H106" s="135">
        <v>2</v>
      </c>
      <c r="I106" s="136"/>
      <c r="J106" s="137">
        <f t="shared" si="0"/>
        <v>0</v>
      </c>
      <c r="K106" s="133" t="s">
        <v>19</v>
      </c>
      <c r="L106" s="32"/>
      <c r="M106" s="138" t="s">
        <v>19</v>
      </c>
      <c r="N106" s="139" t="s">
        <v>43</v>
      </c>
      <c r="P106" s="140">
        <f t="shared" si="1"/>
        <v>0</v>
      </c>
      <c r="Q106" s="140">
        <v>0</v>
      </c>
      <c r="R106" s="140">
        <f t="shared" si="2"/>
        <v>0</v>
      </c>
      <c r="S106" s="140">
        <v>0</v>
      </c>
      <c r="T106" s="141">
        <f t="shared" si="3"/>
        <v>0</v>
      </c>
      <c r="AR106" s="142" t="s">
        <v>286</v>
      </c>
      <c r="AT106" s="142" t="s">
        <v>183</v>
      </c>
      <c r="AU106" s="142" t="s">
        <v>82</v>
      </c>
      <c r="AY106" s="17" t="s">
        <v>181</v>
      </c>
      <c r="BE106" s="143">
        <f t="shared" si="4"/>
        <v>0</v>
      </c>
      <c r="BF106" s="143">
        <f t="shared" si="5"/>
        <v>0</v>
      </c>
      <c r="BG106" s="143">
        <f t="shared" si="6"/>
        <v>0</v>
      </c>
      <c r="BH106" s="143">
        <f t="shared" si="7"/>
        <v>0</v>
      </c>
      <c r="BI106" s="143">
        <f t="shared" si="8"/>
        <v>0</v>
      </c>
      <c r="BJ106" s="17" t="s">
        <v>80</v>
      </c>
      <c r="BK106" s="143">
        <f t="shared" si="9"/>
        <v>0</v>
      </c>
      <c r="BL106" s="17" t="s">
        <v>286</v>
      </c>
      <c r="BM106" s="142" t="s">
        <v>5591</v>
      </c>
    </row>
    <row r="107" spans="2:65" s="1" customFormat="1" ht="24.1" customHeight="1">
      <c r="B107" s="32"/>
      <c r="C107" s="180" t="s">
        <v>211</v>
      </c>
      <c r="D107" s="180" t="s">
        <v>561</v>
      </c>
      <c r="E107" s="181" t="s">
        <v>5592</v>
      </c>
      <c r="F107" s="182" t="s">
        <v>5593</v>
      </c>
      <c r="G107" s="183" t="s">
        <v>199</v>
      </c>
      <c r="H107" s="184">
        <v>1</v>
      </c>
      <c r="I107" s="185"/>
      <c r="J107" s="186">
        <f t="shared" si="0"/>
        <v>0</v>
      </c>
      <c r="K107" s="182" t="s">
        <v>19</v>
      </c>
      <c r="L107" s="187"/>
      <c r="M107" s="188" t="s">
        <v>19</v>
      </c>
      <c r="N107" s="189" t="s">
        <v>43</v>
      </c>
      <c r="P107" s="140">
        <f t="shared" si="1"/>
        <v>0</v>
      </c>
      <c r="Q107" s="140">
        <v>0</v>
      </c>
      <c r="R107" s="140">
        <f t="shared" si="2"/>
        <v>0</v>
      </c>
      <c r="S107" s="140">
        <v>0</v>
      </c>
      <c r="T107" s="141">
        <f t="shared" si="3"/>
        <v>0</v>
      </c>
      <c r="AR107" s="142" t="s">
        <v>394</v>
      </c>
      <c r="AT107" s="142" t="s">
        <v>561</v>
      </c>
      <c r="AU107" s="142" t="s">
        <v>82</v>
      </c>
      <c r="AY107" s="17" t="s">
        <v>181</v>
      </c>
      <c r="BE107" s="143">
        <f t="shared" si="4"/>
        <v>0</v>
      </c>
      <c r="BF107" s="143">
        <f t="shared" si="5"/>
        <v>0</v>
      </c>
      <c r="BG107" s="143">
        <f t="shared" si="6"/>
        <v>0</v>
      </c>
      <c r="BH107" s="143">
        <f t="shared" si="7"/>
        <v>0</v>
      </c>
      <c r="BI107" s="143">
        <f t="shared" si="8"/>
        <v>0</v>
      </c>
      <c r="BJ107" s="17" t="s">
        <v>80</v>
      </c>
      <c r="BK107" s="143">
        <f t="shared" si="9"/>
        <v>0</v>
      </c>
      <c r="BL107" s="17" t="s">
        <v>286</v>
      </c>
      <c r="BM107" s="142" t="s">
        <v>5594</v>
      </c>
    </row>
    <row r="108" spans="2:65" s="1" customFormat="1" ht="24.1" customHeight="1">
      <c r="B108" s="32"/>
      <c r="C108" s="180" t="s">
        <v>218</v>
      </c>
      <c r="D108" s="180" t="s">
        <v>561</v>
      </c>
      <c r="E108" s="181" t="s">
        <v>5595</v>
      </c>
      <c r="F108" s="182" t="s">
        <v>5596</v>
      </c>
      <c r="G108" s="183" t="s">
        <v>199</v>
      </c>
      <c r="H108" s="184">
        <v>1</v>
      </c>
      <c r="I108" s="185"/>
      <c r="J108" s="186">
        <f t="shared" si="0"/>
        <v>0</v>
      </c>
      <c r="K108" s="182" t="s">
        <v>19</v>
      </c>
      <c r="L108" s="187"/>
      <c r="M108" s="188" t="s">
        <v>19</v>
      </c>
      <c r="N108" s="189" t="s">
        <v>43</v>
      </c>
      <c r="P108" s="140">
        <f t="shared" si="1"/>
        <v>0</v>
      </c>
      <c r="Q108" s="140">
        <v>0</v>
      </c>
      <c r="R108" s="140">
        <f t="shared" si="2"/>
        <v>0</v>
      </c>
      <c r="S108" s="140">
        <v>0</v>
      </c>
      <c r="T108" s="141">
        <f t="shared" si="3"/>
        <v>0</v>
      </c>
      <c r="AR108" s="142" t="s">
        <v>394</v>
      </c>
      <c r="AT108" s="142" t="s">
        <v>561</v>
      </c>
      <c r="AU108" s="142" t="s">
        <v>82</v>
      </c>
      <c r="AY108" s="17" t="s">
        <v>181</v>
      </c>
      <c r="BE108" s="143">
        <f t="shared" si="4"/>
        <v>0</v>
      </c>
      <c r="BF108" s="143">
        <f t="shared" si="5"/>
        <v>0</v>
      </c>
      <c r="BG108" s="143">
        <f t="shared" si="6"/>
        <v>0</v>
      </c>
      <c r="BH108" s="143">
        <f t="shared" si="7"/>
        <v>0</v>
      </c>
      <c r="BI108" s="143">
        <f t="shared" si="8"/>
        <v>0</v>
      </c>
      <c r="BJ108" s="17" t="s">
        <v>80</v>
      </c>
      <c r="BK108" s="143">
        <f t="shared" si="9"/>
        <v>0</v>
      </c>
      <c r="BL108" s="17" t="s">
        <v>286</v>
      </c>
      <c r="BM108" s="142" t="s">
        <v>5597</v>
      </c>
    </row>
    <row r="109" spans="2:65" s="1" customFormat="1" ht="16.5" customHeight="1">
      <c r="B109" s="32"/>
      <c r="C109" s="131" t="s">
        <v>222</v>
      </c>
      <c r="D109" s="131" t="s">
        <v>183</v>
      </c>
      <c r="E109" s="132" t="s">
        <v>5598</v>
      </c>
      <c r="F109" s="133" t="s">
        <v>5599</v>
      </c>
      <c r="G109" s="134" t="s">
        <v>199</v>
      </c>
      <c r="H109" s="135">
        <v>2</v>
      </c>
      <c r="I109" s="136"/>
      <c r="J109" s="137">
        <f t="shared" si="0"/>
        <v>0</v>
      </c>
      <c r="K109" s="133" t="s">
        <v>19</v>
      </c>
      <c r="L109" s="32"/>
      <c r="M109" s="138" t="s">
        <v>19</v>
      </c>
      <c r="N109" s="139" t="s">
        <v>43</v>
      </c>
      <c r="P109" s="140">
        <f t="shared" si="1"/>
        <v>0</v>
      </c>
      <c r="Q109" s="140">
        <v>0</v>
      </c>
      <c r="R109" s="140">
        <f t="shared" si="2"/>
        <v>0</v>
      </c>
      <c r="S109" s="140">
        <v>0</v>
      </c>
      <c r="T109" s="141">
        <f t="shared" si="3"/>
        <v>0</v>
      </c>
      <c r="AR109" s="142" t="s">
        <v>286</v>
      </c>
      <c r="AT109" s="142" t="s">
        <v>183</v>
      </c>
      <c r="AU109" s="142" t="s">
        <v>82</v>
      </c>
      <c r="AY109" s="17" t="s">
        <v>181</v>
      </c>
      <c r="BE109" s="143">
        <f t="shared" si="4"/>
        <v>0</v>
      </c>
      <c r="BF109" s="143">
        <f t="shared" si="5"/>
        <v>0</v>
      </c>
      <c r="BG109" s="143">
        <f t="shared" si="6"/>
        <v>0</v>
      </c>
      <c r="BH109" s="143">
        <f t="shared" si="7"/>
        <v>0</v>
      </c>
      <c r="BI109" s="143">
        <f t="shared" si="8"/>
        <v>0</v>
      </c>
      <c r="BJ109" s="17" t="s">
        <v>80</v>
      </c>
      <c r="BK109" s="143">
        <f t="shared" si="9"/>
        <v>0</v>
      </c>
      <c r="BL109" s="17" t="s">
        <v>286</v>
      </c>
      <c r="BM109" s="142" t="s">
        <v>5600</v>
      </c>
    </row>
    <row r="110" spans="2:65" s="1" customFormat="1" ht="16.5" customHeight="1">
      <c r="B110" s="32"/>
      <c r="C110" s="180" t="s">
        <v>229</v>
      </c>
      <c r="D110" s="180" t="s">
        <v>561</v>
      </c>
      <c r="E110" s="181" t="s">
        <v>5601</v>
      </c>
      <c r="F110" s="182" t="s">
        <v>5602</v>
      </c>
      <c r="G110" s="183" t="s">
        <v>199</v>
      </c>
      <c r="H110" s="184">
        <v>1</v>
      </c>
      <c r="I110" s="185"/>
      <c r="J110" s="186">
        <f t="shared" si="0"/>
        <v>0</v>
      </c>
      <c r="K110" s="182" t="s">
        <v>19</v>
      </c>
      <c r="L110" s="187"/>
      <c r="M110" s="188" t="s">
        <v>19</v>
      </c>
      <c r="N110" s="189" t="s">
        <v>43</v>
      </c>
      <c r="P110" s="140">
        <f t="shared" si="1"/>
        <v>0</v>
      </c>
      <c r="Q110" s="140">
        <v>0</v>
      </c>
      <c r="R110" s="140">
        <f t="shared" si="2"/>
        <v>0</v>
      </c>
      <c r="S110" s="140">
        <v>0</v>
      </c>
      <c r="T110" s="141">
        <f t="shared" si="3"/>
        <v>0</v>
      </c>
      <c r="AR110" s="142" t="s">
        <v>394</v>
      </c>
      <c r="AT110" s="142" t="s">
        <v>561</v>
      </c>
      <c r="AU110" s="142" t="s">
        <v>82</v>
      </c>
      <c r="AY110" s="17" t="s">
        <v>181</v>
      </c>
      <c r="BE110" s="143">
        <f t="shared" si="4"/>
        <v>0</v>
      </c>
      <c r="BF110" s="143">
        <f t="shared" si="5"/>
        <v>0</v>
      </c>
      <c r="BG110" s="143">
        <f t="shared" si="6"/>
        <v>0</v>
      </c>
      <c r="BH110" s="143">
        <f t="shared" si="7"/>
        <v>0</v>
      </c>
      <c r="BI110" s="143">
        <f t="shared" si="8"/>
        <v>0</v>
      </c>
      <c r="BJ110" s="17" t="s">
        <v>80</v>
      </c>
      <c r="BK110" s="143">
        <f t="shared" si="9"/>
        <v>0</v>
      </c>
      <c r="BL110" s="17" t="s">
        <v>286</v>
      </c>
      <c r="BM110" s="142" t="s">
        <v>5603</v>
      </c>
    </row>
    <row r="111" spans="2:65" s="1" customFormat="1" ht="16.5" customHeight="1">
      <c r="B111" s="32"/>
      <c r="C111" s="131" t="s">
        <v>236</v>
      </c>
      <c r="D111" s="131" t="s">
        <v>183</v>
      </c>
      <c r="E111" s="132" t="s">
        <v>5604</v>
      </c>
      <c r="F111" s="133" t="s">
        <v>5605</v>
      </c>
      <c r="G111" s="134" t="s">
        <v>199</v>
      </c>
      <c r="H111" s="135">
        <v>1</v>
      </c>
      <c r="I111" s="136"/>
      <c r="J111" s="137">
        <f t="shared" si="0"/>
        <v>0</v>
      </c>
      <c r="K111" s="133" t="s">
        <v>19</v>
      </c>
      <c r="L111" s="32"/>
      <c r="M111" s="138" t="s">
        <v>19</v>
      </c>
      <c r="N111" s="139" t="s">
        <v>43</v>
      </c>
      <c r="P111" s="140">
        <f t="shared" si="1"/>
        <v>0</v>
      </c>
      <c r="Q111" s="140">
        <v>0</v>
      </c>
      <c r="R111" s="140">
        <f t="shared" si="2"/>
        <v>0</v>
      </c>
      <c r="S111" s="140">
        <v>0</v>
      </c>
      <c r="T111" s="141">
        <f t="shared" si="3"/>
        <v>0</v>
      </c>
      <c r="AR111" s="142" t="s">
        <v>286</v>
      </c>
      <c r="AT111" s="142" t="s">
        <v>183</v>
      </c>
      <c r="AU111" s="142" t="s">
        <v>82</v>
      </c>
      <c r="AY111" s="17" t="s">
        <v>181</v>
      </c>
      <c r="BE111" s="143">
        <f t="shared" si="4"/>
        <v>0</v>
      </c>
      <c r="BF111" s="143">
        <f t="shared" si="5"/>
        <v>0</v>
      </c>
      <c r="BG111" s="143">
        <f t="shared" si="6"/>
        <v>0</v>
      </c>
      <c r="BH111" s="143">
        <f t="shared" si="7"/>
        <v>0</v>
      </c>
      <c r="BI111" s="143">
        <f t="shared" si="8"/>
        <v>0</v>
      </c>
      <c r="BJ111" s="17" t="s">
        <v>80</v>
      </c>
      <c r="BK111" s="143">
        <f t="shared" si="9"/>
        <v>0</v>
      </c>
      <c r="BL111" s="17" t="s">
        <v>286</v>
      </c>
      <c r="BM111" s="142" t="s">
        <v>5606</v>
      </c>
    </row>
    <row r="112" spans="2:65" s="1" customFormat="1" ht="24.1" customHeight="1">
      <c r="B112" s="32"/>
      <c r="C112" s="180" t="s">
        <v>243</v>
      </c>
      <c r="D112" s="180" t="s">
        <v>561</v>
      </c>
      <c r="E112" s="181" t="s">
        <v>5607</v>
      </c>
      <c r="F112" s="182" t="s">
        <v>5608</v>
      </c>
      <c r="G112" s="183" t="s">
        <v>199</v>
      </c>
      <c r="H112" s="184">
        <v>1</v>
      </c>
      <c r="I112" s="185"/>
      <c r="J112" s="186">
        <f t="shared" si="0"/>
        <v>0</v>
      </c>
      <c r="K112" s="182" t="s">
        <v>19</v>
      </c>
      <c r="L112" s="187"/>
      <c r="M112" s="188" t="s">
        <v>19</v>
      </c>
      <c r="N112" s="189" t="s">
        <v>43</v>
      </c>
      <c r="P112" s="140">
        <f t="shared" si="1"/>
        <v>0</v>
      </c>
      <c r="Q112" s="140">
        <v>0</v>
      </c>
      <c r="R112" s="140">
        <f t="shared" si="2"/>
        <v>0</v>
      </c>
      <c r="S112" s="140">
        <v>0</v>
      </c>
      <c r="T112" s="141">
        <f t="shared" si="3"/>
        <v>0</v>
      </c>
      <c r="AR112" s="142" t="s">
        <v>394</v>
      </c>
      <c r="AT112" s="142" t="s">
        <v>561</v>
      </c>
      <c r="AU112" s="142" t="s">
        <v>82</v>
      </c>
      <c r="AY112" s="17" t="s">
        <v>181</v>
      </c>
      <c r="BE112" s="143">
        <f t="shared" si="4"/>
        <v>0</v>
      </c>
      <c r="BF112" s="143">
        <f t="shared" si="5"/>
        <v>0</v>
      </c>
      <c r="BG112" s="143">
        <f t="shared" si="6"/>
        <v>0</v>
      </c>
      <c r="BH112" s="143">
        <f t="shared" si="7"/>
        <v>0</v>
      </c>
      <c r="BI112" s="143">
        <f t="shared" si="8"/>
        <v>0</v>
      </c>
      <c r="BJ112" s="17" t="s">
        <v>80</v>
      </c>
      <c r="BK112" s="143">
        <f t="shared" si="9"/>
        <v>0</v>
      </c>
      <c r="BL112" s="17" t="s">
        <v>286</v>
      </c>
      <c r="BM112" s="142" t="s">
        <v>5609</v>
      </c>
    </row>
    <row r="113" spans="2:65" s="1" customFormat="1" ht="16.5" customHeight="1">
      <c r="B113" s="32"/>
      <c r="C113" s="131" t="s">
        <v>249</v>
      </c>
      <c r="D113" s="131" t="s">
        <v>183</v>
      </c>
      <c r="E113" s="132" t="s">
        <v>5610</v>
      </c>
      <c r="F113" s="133" t="s">
        <v>5611</v>
      </c>
      <c r="G113" s="134" t="s">
        <v>199</v>
      </c>
      <c r="H113" s="135">
        <v>1</v>
      </c>
      <c r="I113" s="136"/>
      <c r="J113" s="137">
        <f t="shared" si="0"/>
        <v>0</v>
      </c>
      <c r="K113" s="133" t="s">
        <v>187</v>
      </c>
      <c r="L113" s="32"/>
      <c r="M113" s="138" t="s">
        <v>19</v>
      </c>
      <c r="N113" s="139" t="s">
        <v>43</v>
      </c>
      <c r="P113" s="140">
        <f t="shared" si="1"/>
        <v>0</v>
      </c>
      <c r="Q113" s="140">
        <v>0</v>
      </c>
      <c r="R113" s="140">
        <f t="shared" si="2"/>
        <v>0</v>
      </c>
      <c r="S113" s="140">
        <v>0</v>
      </c>
      <c r="T113" s="141">
        <f t="shared" si="3"/>
        <v>0</v>
      </c>
      <c r="AR113" s="142" t="s">
        <v>286</v>
      </c>
      <c r="AT113" s="142" t="s">
        <v>183</v>
      </c>
      <c r="AU113" s="142" t="s">
        <v>82</v>
      </c>
      <c r="AY113" s="17" t="s">
        <v>181</v>
      </c>
      <c r="BE113" s="143">
        <f t="shared" si="4"/>
        <v>0</v>
      </c>
      <c r="BF113" s="143">
        <f t="shared" si="5"/>
        <v>0</v>
      </c>
      <c r="BG113" s="143">
        <f t="shared" si="6"/>
        <v>0</v>
      </c>
      <c r="BH113" s="143">
        <f t="shared" si="7"/>
        <v>0</v>
      </c>
      <c r="BI113" s="143">
        <f t="shared" si="8"/>
        <v>0</v>
      </c>
      <c r="BJ113" s="17" t="s">
        <v>80</v>
      </c>
      <c r="BK113" s="143">
        <f t="shared" si="9"/>
        <v>0</v>
      </c>
      <c r="BL113" s="17" t="s">
        <v>286</v>
      </c>
      <c r="BM113" s="142" t="s">
        <v>5612</v>
      </c>
    </row>
    <row r="114" spans="2:47" s="1" customFormat="1" ht="12">
      <c r="B114" s="32"/>
      <c r="D114" s="144" t="s">
        <v>190</v>
      </c>
      <c r="F114" s="145" t="s">
        <v>5613</v>
      </c>
      <c r="I114" s="146"/>
      <c r="L114" s="32"/>
      <c r="M114" s="147"/>
      <c r="T114" s="53"/>
      <c r="AT114" s="17" t="s">
        <v>190</v>
      </c>
      <c r="AU114" s="17" t="s">
        <v>82</v>
      </c>
    </row>
    <row r="115" spans="2:63" s="11" customFormat="1" ht="22.8" customHeight="1">
      <c r="B115" s="119"/>
      <c r="D115" s="120" t="s">
        <v>71</v>
      </c>
      <c r="E115" s="129" t="s">
        <v>3848</v>
      </c>
      <c r="F115" s="129" t="s">
        <v>5614</v>
      </c>
      <c r="I115" s="122"/>
      <c r="J115" s="130">
        <f>BK115</f>
        <v>0</v>
      </c>
      <c r="L115" s="119"/>
      <c r="M115" s="124"/>
      <c r="P115" s="125">
        <f>SUM(P116:P117)</f>
        <v>0</v>
      </c>
      <c r="R115" s="125">
        <f>SUM(R116:R117)</f>
        <v>0</v>
      </c>
      <c r="T115" s="126">
        <f>SUM(T116:T117)</f>
        <v>0</v>
      </c>
      <c r="AR115" s="120" t="s">
        <v>82</v>
      </c>
      <c r="AT115" s="127" t="s">
        <v>71</v>
      </c>
      <c r="AU115" s="127" t="s">
        <v>80</v>
      </c>
      <c r="AY115" s="120" t="s">
        <v>181</v>
      </c>
      <c r="BK115" s="128">
        <f>SUM(BK116:BK117)</f>
        <v>0</v>
      </c>
    </row>
    <row r="116" spans="2:65" s="1" customFormat="1" ht="142.2" customHeight="1">
      <c r="B116" s="32"/>
      <c r="C116" s="180" t="s">
        <v>256</v>
      </c>
      <c r="D116" s="180" t="s">
        <v>561</v>
      </c>
      <c r="E116" s="181" t="s">
        <v>5615</v>
      </c>
      <c r="F116" s="182" t="s">
        <v>5616</v>
      </c>
      <c r="G116" s="183" t="s">
        <v>199</v>
      </c>
      <c r="H116" s="184">
        <v>6</v>
      </c>
      <c r="I116" s="185"/>
      <c r="J116" s="186">
        <f>ROUND(I116*H116,2)</f>
        <v>0</v>
      </c>
      <c r="K116" s="182" t="s">
        <v>19</v>
      </c>
      <c r="L116" s="187"/>
      <c r="M116" s="188" t="s">
        <v>19</v>
      </c>
      <c r="N116" s="189" t="s">
        <v>43</v>
      </c>
      <c r="P116" s="140">
        <f>O116*H116</f>
        <v>0</v>
      </c>
      <c r="Q116" s="140">
        <v>0</v>
      </c>
      <c r="R116" s="140">
        <f>Q116*H116</f>
        <v>0</v>
      </c>
      <c r="S116" s="140">
        <v>0</v>
      </c>
      <c r="T116" s="141">
        <f>S116*H116</f>
        <v>0</v>
      </c>
      <c r="AR116" s="142" t="s">
        <v>394</v>
      </c>
      <c r="AT116" s="142" t="s">
        <v>561</v>
      </c>
      <c r="AU116" s="142" t="s">
        <v>82</v>
      </c>
      <c r="AY116" s="17" t="s">
        <v>181</v>
      </c>
      <c r="BE116" s="143">
        <f>IF(N116="základní",J116,0)</f>
        <v>0</v>
      </c>
      <c r="BF116" s="143">
        <f>IF(N116="snížená",J116,0)</f>
        <v>0</v>
      </c>
      <c r="BG116" s="143">
        <f>IF(N116="zákl. přenesená",J116,0)</f>
        <v>0</v>
      </c>
      <c r="BH116" s="143">
        <f>IF(N116="sníž. přenesená",J116,0)</f>
        <v>0</v>
      </c>
      <c r="BI116" s="143">
        <f>IF(N116="nulová",J116,0)</f>
        <v>0</v>
      </c>
      <c r="BJ116" s="17" t="s">
        <v>80</v>
      </c>
      <c r="BK116" s="143">
        <f>ROUND(I116*H116,2)</f>
        <v>0</v>
      </c>
      <c r="BL116" s="17" t="s">
        <v>286</v>
      </c>
      <c r="BM116" s="142" t="s">
        <v>5617</v>
      </c>
    </row>
    <row r="117" spans="2:65" s="1" customFormat="1" ht="16.5" customHeight="1">
      <c r="B117" s="32"/>
      <c r="C117" s="131" t="s">
        <v>267</v>
      </c>
      <c r="D117" s="131" t="s">
        <v>183</v>
      </c>
      <c r="E117" s="132" t="s">
        <v>5618</v>
      </c>
      <c r="F117" s="133" t="s">
        <v>5619</v>
      </c>
      <c r="G117" s="134" t="s">
        <v>199</v>
      </c>
      <c r="H117" s="135">
        <v>6</v>
      </c>
      <c r="I117" s="136"/>
      <c r="J117" s="137">
        <f>ROUND(I117*H117,2)</f>
        <v>0</v>
      </c>
      <c r="K117" s="133" t="s">
        <v>19</v>
      </c>
      <c r="L117" s="32"/>
      <c r="M117" s="138" t="s">
        <v>19</v>
      </c>
      <c r="N117" s="139" t="s">
        <v>43</v>
      </c>
      <c r="P117" s="140">
        <f>O117*H117</f>
        <v>0</v>
      </c>
      <c r="Q117" s="140">
        <v>0</v>
      </c>
      <c r="R117" s="140">
        <f>Q117*H117</f>
        <v>0</v>
      </c>
      <c r="S117" s="140">
        <v>0</v>
      </c>
      <c r="T117" s="141">
        <f>S117*H117</f>
        <v>0</v>
      </c>
      <c r="AR117" s="142" t="s">
        <v>286</v>
      </c>
      <c r="AT117" s="142" t="s">
        <v>183</v>
      </c>
      <c r="AU117" s="142" t="s">
        <v>82</v>
      </c>
      <c r="AY117" s="17" t="s">
        <v>181</v>
      </c>
      <c r="BE117" s="143">
        <f>IF(N117="základní",J117,0)</f>
        <v>0</v>
      </c>
      <c r="BF117" s="143">
        <f>IF(N117="snížená",J117,0)</f>
        <v>0</v>
      </c>
      <c r="BG117" s="143">
        <f>IF(N117="zákl. přenesená",J117,0)</f>
        <v>0</v>
      </c>
      <c r="BH117" s="143">
        <f>IF(N117="sníž. přenesená",J117,0)</f>
        <v>0</v>
      </c>
      <c r="BI117" s="143">
        <f>IF(N117="nulová",J117,0)</f>
        <v>0</v>
      </c>
      <c r="BJ117" s="17" t="s">
        <v>80</v>
      </c>
      <c r="BK117" s="143">
        <f>ROUND(I117*H117,2)</f>
        <v>0</v>
      </c>
      <c r="BL117" s="17" t="s">
        <v>286</v>
      </c>
      <c r="BM117" s="142" t="s">
        <v>5620</v>
      </c>
    </row>
    <row r="118" spans="2:63" s="11" customFormat="1" ht="22.8" customHeight="1">
      <c r="B118" s="119"/>
      <c r="D118" s="120" t="s">
        <v>71</v>
      </c>
      <c r="E118" s="129" t="s">
        <v>3877</v>
      </c>
      <c r="F118" s="129" t="s">
        <v>5621</v>
      </c>
      <c r="I118" s="122"/>
      <c r="J118" s="130">
        <f>BK118</f>
        <v>0</v>
      </c>
      <c r="L118" s="119"/>
      <c r="M118" s="124"/>
      <c r="P118" s="125">
        <f>SUM(P119:P121)</f>
        <v>0</v>
      </c>
      <c r="R118" s="125">
        <f>SUM(R119:R121)</f>
        <v>0.0033</v>
      </c>
      <c r="T118" s="126">
        <f>SUM(T119:T121)</f>
        <v>0</v>
      </c>
      <c r="AR118" s="120" t="s">
        <v>82</v>
      </c>
      <c r="AT118" s="127" t="s">
        <v>71</v>
      </c>
      <c r="AU118" s="127" t="s">
        <v>80</v>
      </c>
      <c r="AY118" s="120" t="s">
        <v>181</v>
      </c>
      <c r="BK118" s="128">
        <f>SUM(BK119:BK121)</f>
        <v>0</v>
      </c>
    </row>
    <row r="119" spans="2:65" s="1" customFormat="1" ht="33.05" customHeight="1">
      <c r="B119" s="32"/>
      <c r="C119" s="180" t="s">
        <v>273</v>
      </c>
      <c r="D119" s="180" t="s">
        <v>561</v>
      </c>
      <c r="E119" s="181" t="s">
        <v>5622</v>
      </c>
      <c r="F119" s="182" t="s">
        <v>5623</v>
      </c>
      <c r="G119" s="183" t="s">
        <v>305</v>
      </c>
      <c r="H119" s="184">
        <v>30</v>
      </c>
      <c r="I119" s="185"/>
      <c r="J119" s="186">
        <f>ROUND(I119*H119,2)</f>
        <v>0</v>
      </c>
      <c r="K119" s="182" t="s">
        <v>187</v>
      </c>
      <c r="L119" s="187"/>
      <c r="M119" s="188" t="s">
        <v>19</v>
      </c>
      <c r="N119" s="189" t="s">
        <v>43</v>
      </c>
      <c r="P119" s="140">
        <f>O119*H119</f>
        <v>0</v>
      </c>
      <c r="Q119" s="140">
        <v>0.00011</v>
      </c>
      <c r="R119" s="140">
        <f>Q119*H119</f>
        <v>0.0033</v>
      </c>
      <c r="S119" s="140">
        <v>0</v>
      </c>
      <c r="T119" s="141">
        <f>S119*H119</f>
        <v>0</v>
      </c>
      <c r="AR119" s="142" t="s">
        <v>394</v>
      </c>
      <c r="AT119" s="142" t="s">
        <v>561</v>
      </c>
      <c r="AU119" s="142" t="s">
        <v>82</v>
      </c>
      <c r="AY119" s="17" t="s">
        <v>181</v>
      </c>
      <c r="BE119" s="143">
        <f>IF(N119="základní",J119,0)</f>
        <v>0</v>
      </c>
      <c r="BF119" s="143">
        <f>IF(N119="snížená",J119,0)</f>
        <v>0</v>
      </c>
      <c r="BG119" s="143">
        <f>IF(N119="zákl. přenesená",J119,0)</f>
        <v>0</v>
      </c>
      <c r="BH119" s="143">
        <f>IF(N119="sníž. přenesená",J119,0)</f>
        <v>0</v>
      </c>
      <c r="BI119" s="143">
        <f>IF(N119="nulová",J119,0)</f>
        <v>0</v>
      </c>
      <c r="BJ119" s="17" t="s">
        <v>80</v>
      </c>
      <c r="BK119" s="143">
        <f>ROUND(I119*H119,2)</f>
        <v>0</v>
      </c>
      <c r="BL119" s="17" t="s">
        <v>286</v>
      </c>
      <c r="BM119" s="142" t="s">
        <v>5624</v>
      </c>
    </row>
    <row r="120" spans="2:65" s="1" customFormat="1" ht="16.5" customHeight="1">
      <c r="B120" s="32"/>
      <c r="C120" s="131" t="s">
        <v>8</v>
      </c>
      <c r="D120" s="131" t="s">
        <v>183</v>
      </c>
      <c r="E120" s="132" t="s">
        <v>5625</v>
      </c>
      <c r="F120" s="133" t="s">
        <v>5626</v>
      </c>
      <c r="G120" s="134" t="s">
        <v>305</v>
      </c>
      <c r="H120" s="135">
        <v>30</v>
      </c>
      <c r="I120" s="136"/>
      <c r="J120" s="137">
        <f>ROUND(I120*H120,2)</f>
        <v>0</v>
      </c>
      <c r="K120" s="133" t="s">
        <v>187</v>
      </c>
      <c r="L120" s="32"/>
      <c r="M120" s="138" t="s">
        <v>19</v>
      </c>
      <c r="N120" s="139" t="s">
        <v>43</v>
      </c>
      <c r="P120" s="140">
        <f>O120*H120</f>
        <v>0</v>
      </c>
      <c r="Q120" s="140">
        <v>0</v>
      </c>
      <c r="R120" s="140">
        <f>Q120*H120</f>
        <v>0</v>
      </c>
      <c r="S120" s="140">
        <v>0</v>
      </c>
      <c r="T120" s="141">
        <f>S120*H120</f>
        <v>0</v>
      </c>
      <c r="AR120" s="142" t="s">
        <v>286</v>
      </c>
      <c r="AT120" s="142" t="s">
        <v>183</v>
      </c>
      <c r="AU120" s="142" t="s">
        <v>82</v>
      </c>
      <c r="AY120" s="17" t="s">
        <v>181</v>
      </c>
      <c r="BE120" s="143">
        <f>IF(N120="základní",J120,0)</f>
        <v>0</v>
      </c>
      <c r="BF120" s="143">
        <f>IF(N120="snížená",J120,0)</f>
        <v>0</v>
      </c>
      <c r="BG120" s="143">
        <f>IF(N120="zákl. přenesená",J120,0)</f>
        <v>0</v>
      </c>
      <c r="BH120" s="143">
        <f>IF(N120="sníž. přenesená",J120,0)</f>
        <v>0</v>
      </c>
      <c r="BI120" s="143">
        <f>IF(N120="nulová",J120,0)</f>
        <v>0</v>
      </c>
      <c r="BJ120" s="17" t="s">
        <v>80</v>
      </c>
      <c r="BK120" s="143">
        <f>ROUND(I120*H120,2)</f>
        <v>0</v>
      </c>
      <c r="BL120" s="17" t="s">
        <v>286</v>
      </c>
      <c r="BM120" s="142" t="s">
        <v>5627</v>
      </c>
    </row>
    <row r="121" spans="2:47" s="1" customFormat="1" ht="12">
      <c r="B121" s="32"/>
      <c r="D121" s="144" t="s">
        <v>190</v>
      </c>
      <c r="F121" s="145" t="s">
        <v>5628</v>
      </c>
      <c r="I121" s="146"/>
      <c r="L121" s="32"/>
      <c r="M121" s="147"/>
      <c r="T121" s="53"/>
      <c r="AT121" s="17" t="s">
        <v>190</v>
      </c>
      <c r="AU121" s="17" t="s">
        <v>82</v>
      </c>
    </row>
    <row r="122" spans="2:63" s="11" customFormat="1" ht="22.8" customHeight="1">
      <c r="B122" s="119"/>
      <c r="D122" s="120" t="s">
        <v>71</v>
      </c>
      <c r="E122" s="129" t="s">
        <v>3898</v>
      </c>
      <c r="F122" s="129" t="s">
        <v>5251</v>
      </c>
      <c r="I122" s="122"/>
      <c r="J122" s="130">
        <f>BK122</f>
        <v>0</v>
      </c>
      <c r="L122" s="119"/>
      <c r="M122" s="124"/>
      <c r="P122" s="125">
        <f>SUM(P123:P127)</f>
        <v>0</v>
      </c>
      <c r="R122" s="125">
        <f>SUM(R123:R127)</f>
        <v>0.00066</v>
      </c>
      <c r="T122" s="126">
        <f>SUM(T123:T127)</f>
        <v>0</v>
      </c>
      <c r="AR122" s="120" t="s">
        <v>82</v>
      </c>
      <c r="AT122" s="127" t="s">
        <v>71</v>
      </c>
      <c r="AU122" s="127" t="s">
        <v>80</v>
      </c>
      <c r="AY122" s="120" t="s">
        <v>181</v>
      </c>
      <c r="BK122" s="128">
        <f>SUM(BK123:BK127)</f>
        <v>0</v>
      </c>
    </row>
    <row r="123" spans="2:65" s="1" customFormat="1" ht="16.5" customHeight="1">
      <c r="B123" s="32"/>
      <c r="C123" s="180" t="s">
        <v>286</v>
      </c>
      <c r="D123" s="180" t="s">
        <v>561</v>
      </c>
      <c r="E123" s="181" t="s">
        <v>5351</v>
      </c>
      <c r="F123" s="182" t="s">
        <v>5352</v>
      </c>
      <c r="G123" s="183" t="s">
        <v>305</v>
      </c>
      <c r="H123" s="184">
        <v>11</v>
      </c>
      <c r="I123" s="185"/>
      <c r="J123" s="186">
        <f>ROUND(I123*H123,2)</f>
        <v>0</v>
      </c>
      <c r="K123" s="182" t="s">
        <v>187</v>
      </c>
      <c r="L123" s="187"/>
      <c r="M123" s="188" t="s">
        <v>19</v>
      </c>
      <c r="N123" s="189" t="s">
        <v>43</v>
      </c>
      <c r="P123" s="140">
        <f>O123*H123</f>
        <v>0</v>
      </c>
      <c r="Q123" s="140">
        <v>6E-05</v>
      </c>
      <c r="R123" s="140">
        <f>Q123*H123</f>
        <v>0.00066</v>
      </c>
      <c r="S123" s="140">
        <v>0</v>
      </c>
      <c r="T123" s="141">
        <f>S123*H123</f>
        <v>0</v>
      </c>
      <c r="AR123" s="142" t="s">
        <v>394</v>
      </c>
      <c r="AT123" s="142" t="s">
        <v>561</v>
      </c>
      <c r="AU123" s="142" t="s">
        <v>82</v>
      </c>
      <c r="AY123" s="17" t="s">
        <v>181</v>
      </c>
      <c r="BE123" s="143">
        <f>IF(N123="základní",J123,0)</f>
        <v>0</v>
      </c>
      <c r="BF123" s="143">
        <f>IF(N123="snížená",J123,0)</f>
        <v>0</v>
      </c>
      <c r="BG123" s="143">
        <f>IF(N123="zákl. přenesená",J123,0)</f>
        <v>0</v>
      </c>
      <c r="BH123" s="143">
        <f>IF(N123="sníž. přenesená",J123,0)</f>
        <v>0</v>
      </c>
      <c r="BI123" s="143">
        <f>IF(N123="nulová",J123,0)</f>
        <v>0</v>
      </c>
      <c r="BJ123" s="17" t="s">
        <v>80</v>
      </c>
      <c r="BK123" s="143">
        <f>ROUND(I123*H123,2)</f>
        <v>0</v>
      </c>
      <c r="BL123" s="17" t="s">
        <v>286</v>
      </c>
      <c r="BM123" s="142" t="s">
        <v>5629</v>
      </c>
    </row>
    <row r="124" spans="2:65" s="1" customFormat="1" ht="16.5" customHeight="1">
      <c r="B124" s="32"/>
      <c r="C124" s="131" t="s">
        <v>291</v>
      </c>
      <c r="D124" s="131" t="s">
        <v>183</v>
      </c>
      <c r="E124" s="132" t="s">
        <v>5362</v>
      </c>
      <c r="F124" s="133" t="s">
        <v>5363</v>
      </c>
      <c r="G124" s="134" t="s">
        <v>305</v>
      </c>
      <c r="H124" s="135">
        <v>11</v>
      </c>
      <c r="I124" s="136"/>
      <c r="J124" s="137">
        <f>ROUND(I124*H124,2)</f>
        <v>0</v>
      </c>
      <c r="K124" s="133" t="s">
        <v>187</v>
      </c>
      <c r="L124" s="32"/>
      <c r="M124" s="138" t="s">
        <v>19</v>
      </c>
      <c r="N124" s="139" t="s">
        <v>43</v>
      </c>
      <c r="P124" s="140">
        <f>O124*H124</f>
        <v>0</v>
      </c>
      <c r="Q124" s="140">
        <v>0</v>
      </c>
      <c r="R124" s="140">
        <f>Q124*H124</f>
        <v>0</v>
      </c>
      <c r="S124" s="140">
        <v>0</v>
      </c>
      <c r="T124" s="141">
        <f>S124*H124</f>
        <v>0</v>
      </c>
      <c r="AR124" s="142" t="s">
        <v>286</v>
      </c>
      <c r="AT124" s="142" t="s">
        <v>183</v>
      </c>
      <c r="AU124" s="142" t="s">
        <v>82</v>
      </c>
      <c r="AY124" s="17" t="s">
        <v>181</v>
      </c>
      <c r="BE124" s="143">
        <f>IF(N124="základní",J124,0)</f>
        <v>0</v>
      </c>
      <c r="BF124" s="143">
        <f>IF(N124="snížená",J124,0)</f>
        <v>0</v>
      </c>
      <c r="BG124" s="143">
        <f>IF(N124="zákl. přenesená",J124,0)</f>
        <v>0</v>
      </c>
      <c r="BH124" s="143">
        <f>IF(N124="sníž. přenesená",J124,0)</f>
        <v>0</v>
      </c>
      <c r="BI124" s="143">
        <f>IF(N124="nulová",J124,0)</f>
        <v>0</v>
      </c>
      <c r="BJ124" s="17" t="s">
        <v>80</v>
      </c>
      <c r="BK124" s="143">
        <f>ROUND(I124*H124,2)</f>
        <v>0</v>
      </c>
      <c r="BL124" s="17" t="s">
        <v>286</v>
      </c>
      <c r="BM124" s="142" t="s">
        <v>5630</v>
      </c>
    </row>
    <row r="125" spans="2:47" s="1" customFormat="1" ht="12">
      <c r="B125" s="32"/>
      <c r="D125" s="144" t="s">
        <v>190</v>
      </c>
      <c r="F125" s="145" t="s">
        <v>5365</v>
      </c>
      <c r="I125" s="146"/>
      <c r="L125" s="32"/>
      <c r="M125" s="147"/>
      <c r="T125" s="53"/>
      <c r="AT125" s="17" t="s">
        <v>190</v>
      </c>
      <c r="AU125" s="17" t="s">
        <v>82</v>
      </c>
    </row>
    <row r="126" spans="2:65" s="1" customFormat="1" ht="21.75" customHeight="1">
      <c r="B126" s="32"/>
      <c r="C126" s="180" t="s">
        <v>296</v>
      </c>
      <c r="D126" s="180" t="s">
        <v>561</v>
      </c>
      <c r="E126" s="181" t="s">
        <v>5343</v>
      </c>
      <c r="F126" s="182" t="s">
        <v>5344</v>
      </c>
      <c r="G126" s="183" t="s">
        <v>199</v>
      </c>
      <c r="H126" s="184">
        <v>9</v>
      </c>
      <c r="I126" s="185"/>
      <c r="J126" s="186">
        <f>ROUND(I126*H126,2)</f>
        <v>0</v>
      </c>
      <c r="K126" s="182" t="s">
        <v>19</v>
      </c>
      <c r="L126" s="187"/>
      <c r="M126" s="188" t="s">
        <v>19</v>
      </c>
      <c r="N126" s="189" t="s">
        <v>43</v>
      </c>
      <c r="P126" s="140">
        <f>O126*H126</f>
        <v>0</v>
      </c>
      <c r="Q126" s="140">
        <v>0</v>
      </c>
      <c r="R126" s="140">
        <f>Q126*H126</f>
        <v>0</v>
      </c>
      <c r="S126" s="140">
        <v>0</v>
      </c>
      <c r="T126" s="141">
        <f>S126*H126</f>
        <v>0</v>
      </c>
      <c r="AR126" s="142" t="s">
        <v>394</v>
      </c>
      <c r="AT126" s="142" t="s">
        <v>561</v>
      </c>
      <c r="AU126" s="142" t="s">
        <v>82</v>
      </c>
      <c r="AY126" s="17" t="s">
        <v>181</v>
      </c>
      <c r="BE126" s="143">
        <f>IF(N126="základní",J126,0)</f>
        <v>0</v>
      </c>
      <c r="BF126" s="143">
        <f>IF(N126="snížená",J126,0)</f>
        <v>0</v>
      </c>
      <c r="BG126" s="143">
        <f>IF(N126="zákl. přenesená",J126,0)</f>
        <v>0</v>
      </c>
      <c r="BH126" s="143">
        <f>IF(N126="sníž. přenesená",J126,0)</f>
        <v>0</v>
      </c>
      <c r="BI126" s="143">
        <f>IF(N126="nulová",J126,0)</f>
        <v>0</v>
      </c>
      <c r="BJ126" s="17" t="s">
        <v>80</v>
      </c>
      <c r="BK126" s="143">
        <f>ROUND(I126*H126,2)</f>
        <v>0</v>
      </c>
      <c r="BL126" s="17" t="s">
        <v>286</v>
      </c>
      <c r="BM126" s="142" t="s">
        <v>5631</v>
      </c>
    </row>
    <row r="127" spans="2:65" s="1" customFormat="1" ht="16.5" customHeight="1">
      <c r="B127" s="32"/>
      <c r="C127" s="131" t="s">
        <v>302</v>
      </c>
      <c r="D127" s="131" t="s">
        <v>183</v>
      </c>
      <c r="E127" s="132" t="s">
        <v>5346</v>
      </c>
      <c r="F127" s="133" t="s">
        <v>5347</v>
      </c>
      <c r="G127" s="134" t="s">
        <v>199</v>
      </c>
      <c r="H127" s="135">
        <v>9</v>
      </c>
      <c r="I127" s="136"/>
      <c r="J127" s="137">
        <f>ROUND(I127*H127,2)</f>
        <v>0</v>
      </c>
      <c r="K127" s="133" t="s">
        <v>19</v>
      </c>
      <c r="L127" s="32"/>
      <c r="M127" s="138" t="s">
        <v>19</v>
      </c>
      <c r="N127" s="139" t="s">
        <v>43</v>
      </c>
      <c r="P127" s="140">
        <f>O127*H127</f>
        <v>0</v>
      </c>
      <c r="Q127" s="140">
        <v>0</v>
      </c>
      <c r="R127" s="140">
        <f>Q127*H127</f>
        <v>0</v>
      </c>
      <c r="S127" s="140">
        <v>0</v>
      </c>
      <c r="T127" s="141">
        <f>S127*H127</f>
        <v>0</v>
      </c>
      <c r="AR127" s="142" t="s">
        <v>286</v>
      </c>
      <c r="AT127" s="142" t="s">
        <v>183</v>
      </c>
      <c r="AU127" s="142" t="s">
        <v>82</v>
      </c>
      <c r="AY127" s="17" t="s">
        <v>181</v>
      </c>
      <c r="BE127" s="143">
        <f>IF(N127="základní",J127,0)</f>
        <v>0</v>
      </c>
      <c r="BF127" s="143">
        <f>IF(N127="snížená",J127,0)</f>
        <v>0</v>
      </c>
      <c r="BG127" s="143">
        <f>IF(N127="zákl. přenesená",J127,0)</f>
        <v>0</v>
      </c>
      <c r="BH127" s="143">
        <f>IF(N127="sníž. přenesená",J127,0)</f>
        <v>0</v>
      </c>
      <c r="BI127" s="143">
        <f>IF(N127="nulová",J127,0)</f>
        <v>0</v>
      </c>
      <c r="BJ127" s="17" t="s">
        <v>80</v>
      </c>
      <c r="BK127" s="143">
        <f>ROUND(I127*H127,2)</f>
        <v>0</v>
      </c>
      <c r="BL127" s="17" t="s">
        <v>286</v>
      </c>
      <c r="BM127" s="142" t="s">
        <v>5632</v>
      </c>
    </row>
    <row r="128" spans="2:63" s="11" customFormat="1" ht="22.8" customHeight="1">
      <c r="B128" s="119"/>
      <c r="D128" s="120" t="s">
        <v>71</v>
      </c>
      <c r="E128" s="129" t="s">
        <v>4047</v>
      </c>
      <c r="F128" s="129" t="s">
        <v>5366</v>
      </c>
      <c r="I128" s="122"/>
      <c r="J128" s="130">
        <f>BK128</f>
        <v>0</v>
      </c>
      <c r="L128" s="119"/>
      <c r="M128" s="124"/>
      <c r="P128" s="125">
        <f>SUM(P129:P134)</f>
        <v>0</v>
      </c>
      <c r="R128" s="125">
        <f>SUM(R129:R134)</f>
        <v>0.003829999999999999</v>
      </c>
      <c r="T128" s="126">
        <f>SUM(T129:T134)</f>
        <v>0</v>
      </c>
      <c r="AR128" s="120" t="s">
        <v>82</v>
      </c>
      <c r="AT128" s="127" t="s">
        <v>71</v>
      </c>
      <c r="AU128" s="127" t="s">
        <v>80</v>
      </c>
      <c r="AY128" s="120" t="s">
        <v>181</v>
      </c>
      <c r="BK128" s="128">
        <f>SUM(BK129:BK134)</f>
        <v>0</v>
      </c>
    </row>
    <row r="129" spans="2:65" s="1" customFormat="1" ht="16.5" customHeight="1">
      <c r="B129" s="32"/>
      <c r="C129" s="180" t="s">
        <v>311</v>
      </c>
      <c r="D129" s="180" t="s">
        <v>561</v>
      </c>
      <c r="E129" s="181" t="s">
        <v>5367</v>
      </c>
      <c r="F129" s="182" t="s">
        <v>5368</v>
      </c>
      <c r="G129" s="183" t="s">
        <v>305</v>
      </c>
      <c r="H129" s="184">
        <v>13</v>
      </c>
      <c r="I129" s="185"/>
      <c r="J129" s="186">
        <f aca="true" t="shared" si="10" ref="J129:J134">ROUND(I129*H129,2)</f>
        <v>0</v>
      </c>
      <c r="K129" s="182" t="s">
        <v>187</v>
      </c>
      <c r="L129" s="187"/>
      <c r="M129" s="188" t="s">
        <v>19</v>
      </c>
      <c r="N129" s="189" t="s">
        <v>43</v>
      </c>
      <c r="P129" s="140">
        <f aca="true" t="shared" si="11" ref="P129:P134">O129*H129</f>
        <v>0</v>
      </c>
      <c r="Q129" s="140">
        <v>0.00028</v>
      </c>
      <c r="R129" s="140">
        <f aca="true" t="shared" si="12" ref="R129:R134">Q129*H129</f>
        <v>0.0036399999999999996</v>
      </c>
      <c r="S129" s="140">
        <v>0</v>
      </c>
      <c r="T129" s="141">
        <f aca="true" t="shared" si="13" ref="T129:T134">S129*H129</f>
        <v>0</v>
      </c>
      <c r="AR129" s="142" t="s">
        <v>394</v>
      </c>
      <c r="AT129" s="142" t="s">
        <v>561</v>
      </c>
      <c r="AU129" s="142" t="s">
        <v>82</v>
      </c>
      <c r="AY129" s="17" t="s">
        <v>181</v>
      </c>
      <c r="BE129" s="143">
        <f aca="true" t="shared" si="14" ref="BE129:BE134">IF(N129="základní",J129,0)</f>
        <v>0</v>
      </c>
      <c r="BF129" s="143">
        <f aca="true" t="shared" si="15" ref="BF129:BF134">IF(N129="snížená",J129,0)</f>
        <v>0</v>
      </c>
      <c r="BG129" s="143">
        <f aca="true" t="shared" si="16" ref="BG129:BG134">IF(N129="zákl. přenesená",J129,0)</f>
        <v>0</v>
      </c>
      <c r="BH129" s="143">
        <f aca="true" t="shared" si="17" ref="BH129:BH134">IF(N129="sníž. přenesená",J129,0)</f>
        <v>0</v>
      </c>
      <c r="BI129" s="143">
        <f aca="true" t="shared" si="18" ref="BI129:BI134">IF(N129="nulová",J129,0)</f>
        <v>0</v>
      </c>
      <c r="BJ129" s="17" t="s">
        <v>80</v>
      </c>
      <c r="BK129" s="143">
        <f aca="true" t="shared" si="19" ref="BK129:BK134">ROUND(I129*H129,2)</f>
        <v>0</v>
      </c>
      <c r="BL129" s="17" t="s">
        <v>286</v>
      </c>
      <c r="BM129" s="142" t="s">
        <v>5633</v>
      </c>
    </row>
    <row r="130" spans="2:65" s="1" customFormat="1" ht="16.5" customHeight="1">
      <c r="B130" s="32"/>
      <c r="C130" s="131" t="s">
        <v>7</v>
      </c>
      <c r="D130" s="131" t="s">
        <v>183</v>
      </c>
      <c r="E130" s="132" t="s">
        <v>4819</v>
      </c>
      <c r="F130" s="133" t="s">
        <v>4820</v>
      </c>
      <c r="G130" s="134" t="s">
        <v>305</v>
      </c>
      <c r="H130" s="135">
        <v>13</v>
      </c>
      <c r="I130" s="136"/>
      <c r="J130" s="137">
        <f t="shared" si="10"/>
        <v>0</v>
      </c>
      <c r="K130" s="133" t="s">
        <v>19</v>
      </c>
      <c r="L130" s="32"/>
      <c r="M130" s="138" t="s">
        <v>19</v>
      </c>
      <c r="N130" s="139" t="s">
        <v>43</v>
      </c>
      <c r="P130" s="140">
        <f t="shared" si="11"/>
        <v>0</v>
      </c>
      <c r="Q130" s="140">
        <v>0</v>
      </c>
      <c r="R130" s="140">
        <f t="shared" si="12"/>
        <v>0</v>
      </c>
      <c r="S130" s="140">
        <v>0</v>
      </c>
      <c r="T130" s="141">
        <f t="shared" si="13"/>
        <v>0</v>
      </c>
      <c r="AR130" s="142" t="s">
        <v>286</v>
      </c>
      <c r="AT130" s="142" t="s">
        <v>183</v>
      </c>
      <c r="AU130" s="142" t="s">
        <v>82</v>
      </c>
      <c r="AY130" s="17" t="s">
        <v>181</v>
      </c>
      <c r="BE130" s="143">
        <f t="shared" si="14"/>
        <v>0</v>
      </c>
      <c r="BF130" s="143">
        <f t="shared" si="15"/>
        <v>0</v>
      </c>
      <c r="BG130" s="143">
        <f t="shared" si="16"/>
        <v>0</v>
      </c>
      <c r="BH130" s="143">
        <f t="shared" si="17"/>
        <v>0</v>
      </c>
      <c r="BI130" s="143">
        <f t="shared" si="18"/>
        <v>0</v>
      </c>
      <c r="BJ130" s="17" t="s">
        <v>80</v>
      </c>
      <c r="BK130" s="143">
        <f t="shared" si="19"/>
        <v>0</v>
      </c>
      <c r="BL130" s="17" t="s">
        <v>286</v>
      </c>
      <c r="BM130" s="142" t="s">
        <v>5634</v>
      </c>
    </row>
    <row r="131" spans="2:65" s="1" customFormat="1" ht="16.5" customHeight="1">
      <c r="B131" s="32"/>
      <c r="C131" s="180" t="s">
        <v>322</v>
      </c>
      <c r="D131" s="180" t="s">
        <v>561</v>
      </c>
      <c r="E131" s="181" t="s">
        <v>5371</v>
      </c>
      <c r="F131" s="182" t="s">
        <v>5372</v>
      </c>
      <c r="G131" s="183" t="s">
        <v>199</v>
      </c>
      <c r="H131" s="184">
        <v>1</v>
      </c>
      <c r="I131" s="185"/>
      <c r="J131" s="186">
        <f t="shared" si="10"/>
        <v>0</v>
      </c>
      <c r="K131" s="182" t="s">
        <v>187</v>
      </c>
      <c r="L131" s="187"/>
      <c r="M131" s="188" t="s">
        <v>19</v>
      </c>
      <c r="N131" s="189" t="s">
        <v>43</v>
      </c>
      <c r="P131" s="140">
        <f t="shared" si="11"/>
        <v>0</v>
      </c>
      <c r="Q131" s="140">
        <v>9E-05</v>
      </c>
      <c r="R131" s="140">
        <f t="shared" si="12"/>
        <v>9E-05</v>
      </c>
      <c r="S131" s="140">
        <v>0</v>
      </c>
      <c r="T131" s="141">
        <f t="shared" si="13"/>
        <v>0</v>
      </c>
      <c r="AR131" s="142" t="s">
        <v>394</v>
      </c>
      <c r="AT131" s="142" t="s">
        <v>561</v>
      </c>
      <c r="AU131" s="142" t="s">
        <v>82</v>
      </c>
      <c r="AY131" s="17" t="s">
        <v>181</v>
      </c>
      <c r="BE131" s="143">
        <f t="shared" si="14"/>
        <v>0</v>
      </c>
      <c r="BF131" s="143">
        <f t="shared" si="15"/>
        <v>0</v>
      </c>
      <c r="BG131" s="143">
        <f t="shared" si="16"/>
        <v>0</v>
      </c>
      <c r="BH131" s="143">
        <f t="shared" si="17"/>
        <v>0</v>
      </c>
      <c r="BI131" s="143">
        <f t="shared" si="18"/>
        <v>0</v>
      </c>
      <c r="BJ131" s="17" t="s">
        <v>80</v>
      </c>
      <c r="BK131" s="143">
        <f t="shared" si="19"/>
        <v>0</v>
      </c>
      <c r="BL131" s="17" t="s">
        <v>286</v>
      </c>
      <c r="BM131" s="142" t="s">
        <v>5635</v>
      </c>
    </row>
    <row r="132" spans="2:65" s="1" customFormat="1" ht="16.5" customHeight="1">
      <c r="B132" s="32"/>
      <c r="C132" s="131" t="s">
        <v>327</v>
      </c>
      <c r="D132" s="131" t="s">
        <v>183</v>
      </c>
      <c r="E132" s="132" t="s">
        <v>4837</v>
      </c>
      <c r="F132" s="133" t="s">
        <v>4838</v>
      </c>
      <c r="G132" s="134" t="s">
        <v>199</v>
      </c>
      <c r="H132" s="135">
        <v>1</v>
      </c>
      <c r="I132" s="136"/>
      <c r="J132" s="137">
        <f t="shared" si="10"/>
        <v>0</v>
      </c>
      <c r="K132" s="133" t="s">
        <v>19</v>
      </c>
      <c r="L132" s="32"/>
      <c r="M132" s="138" t="s">
        <v>19</v>
      </c>
      <c r="N132" s="139" t="s">
        <v>43</v>
      </c>
      <c r="P132" s="140">
        <f t="shared" si="11"/>
        <v>0</v>
      </c>
      <c r="Q132" s="140">
        <v>0</v>
      </c>
      <c r="R132" s="140">
        <f t="shared" si="12"/>
        <v>0</v>
      </c>
      <c r="S132" s="140">
        <v>0</v>
      </c>
      <c r="T132" s="141">
        <f t="shared" si="13"/>
        <v>0</v>
      </c>
      <c r="AR132" s="142" t="s">
        <v>286</v>
      </c>
      <c r="AT132" s="142" t="s">
        <v>183</v>
      </c>
      <c r="AU132" s="142" t="s">
        <v>82</v>
      </c>
      <c r="AY132" s="17" t="s">
        <v>181</v>
      </c>
      <c r="BE132" s="143">
        <f t="shared" si="14"/>
        <v>0</v>
      </c>
      <c r="BF132" s="143">
        <f t="shared" si="15"/>
        <v>0</v>
      </c>
      <c r="BG132" s="143">
        <f t="shared" si="16"/>
        <v>0</v>
      </c>
      <c r="BH132" s="143">
        <f t="shared" si="17"/>
        <v>0</v>
      </c>
      <c r="BI132" s="143">
        <f t="shared" si="18"/>
        <v>0</v>
      </c>
      <c r="BJ132" s="17" t="s">
        <v>80</v>
      </c>
      <c r="BK132" s="143">
        <f t="shared" si="19"/>
        <v>0</v>
      </c>
      <c r="BL132" s="17" t="s">
        <v>286</v>
      </c>
      <c r="BM132" s="142" t="s">
        <v>5636</v>
      </c>
    </row>
    <row r="133" spans="2:65" s="1" customFormat="1" ht="16.5" customHeight="1">
      <c r="B133" s="32"/>
      <c r="C133" s="180" t="s">
        <v>333</v>
      </c>
      <c r="D133" s="180" t="s">
        <v>561</v>
      </c>
      <c r="E133" s="181" t="s">
        <v>5375</v>
      </c>
      <c r="F133" s="182" t="s">
        <v>5376</v>
      </c>
      <c r="G133" s="183" t="s">
        <v>199</v>
      </c>
      <c r="H133" s="184">
        <v>2</v>
      </c>
      <c r="I133" s="185"/>
      <c r="J133" s="186">
        <f t="shared" si="10"/>
        <v>0</v>
      </c>
      <c r="K133" s="182" t="s">
        <v>187</v>
      </c>
      <c r="L133" s="187"/>
      <c r="M133" s="188" t="s">
        <v>19</v>
      </c>
      <c r="N133" s="189" t="s">
        <v>43</v>
      </c>
      <c r="P133" s="140">
        <f t="shared" si="11"/>
        <v>0</v>
      </c>
      <c r="Q133" s="140">
        <v>5E-05</v>
      </c>
      <c r="R133" s="140">
        <f t="shared" si="12"/>
        <v>0.0001</v>
      </c>
      <c r="S133" s="140">
        <v>0</v>
      </c>
      <c r="T133" s="141">
        <f t="shared" si="13"/>
        <v>0</v>
      </c>
      <c r="AR133" s="142" t="s">
        <v>394</v>
      </c>
      <c r="AT133" s="142" t="s">
        <v>561</v>
      </c>
      <c r="AU133" s="142" t="s">
        <v>82</v>
      </c>
      <c r="AY133" s="17" t="s">
        <v>181</v>
      </c>
      <c r="BE133" s="143">
        <f t="shared" si="14"/>
        <v>0</v>
      </c>
      <c r="BF133" s="143">
        <f t="shared" si="15"/>
        <v>0</v>
      </c>
      <c r="BG133" s="143">
        <f t="shared" si="16"/>
        <v>0</v>
      </c>
      <c r="BH133" s="143">
        <f t="shared" si="17"/>
        <v>0</v>
      </c>
      <c r="BI133" s="143">
        <f t="shared" si="18"/>
        <v>0</v>
      </c>
      <c r="BJ133" s="17" t="s">
        <v>80</v>
      </c>
      <c r="BK133" s="143">
        <f t="shared" si="19"/>
        <v>0</v>
      </c>
      <c r="BL133" s="17" t="s">
        <v>286</v>
      </c>
      <c r="BM133" s="142" t="s">
        <v>5637</v>
      </c>
    </row>
    <row r="134" spans="2:65" s="1" customFormat="1" ht="16.5" customHeight="1">
      <c r="B134" s="32"/>
      <c r="C134" s="131" t="s">
        <v>341</v>
      </c>
      <c r="D134" s="131" t="s">
        <v>183</v>
      </c>
      <c r="E134" s="132" t="s">
        <v>4849</v>
      </c>
      <c r="F134" s="133" t="s">
        <v>4850</v>
      </c>
      <c r="G134" s="134" t="s">
        <v>199</v>
      </c>
      <c r="H134" s="135">
        <v>2</v>
      </c>
      <c r="I134" s="136"/>
      <c r="J134" s="137">
        <f t="shared" si="10"/>
        <v>0</v>
      </c>
      <c r="K134" s="133" t="s">
        <v>19</v>
      </c>
      <c r="L134" s="32"/>
      <c r="M134" s="138" t="s">
        <v>19</v>
      </c>
      <c r="N134" s="139" t="s">
        <v>43</v>
      </c>
      <c r="P134" s="140">
        <f t="shared" si="11"/>
        <v>0</v>
      </c>
      <c r="Q134" s="140">
        <v>0</v>
      </c>
      <c r="R134" s="140">
        <f t="shared" si="12"/>
        <v>0</v>
      </c>
      <c r="S134" s="140">
        <v>0</v>
      </c>
      <c r="T134" s="141">
        <f t="shared" si="13"/>
        <v>0</v>
      </c>
      <c r="AR134" s="142" t="s">
        <v>286</v>
      </c>
      <c r="AT134" s="142" t="s">
        <v>183</v>
      </c>
      <c r="AU134" s="142" t="s">
        <v>82</v>
      </c>
      <c r="AY134" s="17" t="s">
        <v>181</v>
      </c>
      <c r="BE134" s="143">
        <f t="shared" si="14"/>
        <v>0</v>
      </c>
      <c r="BF134" s="143">
        <f t="shared" si="15"/>
        <v>0</v>
      </c>
      <c r="BG134" s="143">
        <f t="shared" si="16"/>
        <v>0</v>
      </c>
      <c r="BH134" s="143">
        <f t="shared" si="17"/>
        <v>0</v>
      </c>
      <c r="BI134" s="143">
        <f t="shared" si="18"/>
        <v>0</v>
      </c>
      <c r="BJ134" s="17" t="s">
        <v>80</v>
      </c>
      <c r="BK134" s="143">
        <f t="shared" si="19"/>
        <v>0</v>
      </c>
      <c r="BL134" s="17" t="s">
        <v>286</v>
      </c>
      <c r="BM134" s="142" t="s">
        <v>5638</v>
      </c>
    </row>
    <row r="135" spans="2:63" s="11" customFormat="1" ht="22.8" customHeight="1">
      <c r="B135" s="119"/>
      <c r="D135" s="120" t="s">
        <v>71</v>
      </c>
      <c r="E135" s="129" t="s">
        <v>4103</v>
      </c>
      <c r="F135" s="129" t="s">
        <v>5379</v>
      </c>
      <c r="I135" s="122"/>
      <c r="J135" s="130">
        <f>BK135</f>
        <v>0</v>
      </c>
      <c r="L135" s="119"/>
      <c r="M135" s="124"/>
      <c r="P135" s="125">
        <f>SUM(P136:P138)</f>
        <v>0</v>
      </c>
      <c r="R135" s="125">
        <f>SUM(R136:R138)</f>
        <v>0</v>
      </c>
      <c r="T135" s="126">
        <f>SUM(T136:T138)</f>
        <v>0</v>
      </c>
      <c r="AR135" s="120" t="s">
        <v>82</v>
      </c>
      <c r="AT135" s="127" t="s">
        <v>71</v>
      </c>
      <c r="AU135" s="127" t="s">
        <v>80</v>
      </c>
      <c r="AY135" s="120" t="s">
        <v>181</v>
      </c>
      <c r="BK135" s="128">
        <f>SUM(BK136:BK138)</f>
        <v>0</v>
      </c>
    </row>
    <row r="136" spans="2:65" s="1" customFormat="1" ht="16.5" customHeight="1">
      <c r="B136" s="32"/>
      <c r="C136" s="131" t="s">
        <v>349</v>
      </c>
      <c r="D136" s="131" t="s">
        <v>183</v>
      </c>
      <c r="E136" s="132" t="s">
        <v>5639</v>
      </c>
      <c r="F136" s="133" t="s">
        <v>5640</v>
      </c>
      <c r="G136" s="134" t="s">
        <v>199</v>
      </c>
      <c r="H136" s="135">
        <v>1</v>
      </c>
      <c r="I136" s="136"/>
      <c r="J136" s="137">
        <f>ROUND(I136*H136,2)</f>
        <v>0</v>
      </c>
      <c r="K136" s="133" t="s">
        <v>19</v>
      </c>
      <c r="L136" s="32"/>
      <c r="M136" s="138" t="s">
        <v>19</v>
      </c>
      <c r="N136" s="139" t="s">
        <v>43</v>
      </c>
      <c r="P136" s="140">
        <f>O136*H136</f>
        <v>0</v>
      </c>
      <c r="Q136" s="140">
        <v>0</v>
      </c>
      <c r="R136" s="140">
        <f>Q136*H136</f>
        <v>0</v>
      </c>
      <c r="S136" s="140">
        <v>0</v>
      </c>
      <c r="T136" s="141">
        <f>S136*H136</f>
        <v>0</v>
      </c>
      <c r="AR136" s="142" t="s">
        <v>286</v>
      </c>
      <c r="AT136" s="142" t="s">
        <v>183</v>
      </c>
      <c r="AU136" s="142" t="s">
        <v>82</v>
      </c>
      <c r="AY136" s="17" t="s">
        <v>181</v>
      </c>
      <c r="BE136" s="143">
        <f>IF(N136="základní",J136,0)</f>
        <v>0</v>
      </c>
      <c r="BF136" s="143">
        <f>IF(N136="snížená",J136,0)</f>
        <v>0</v>
      </c>
      <c r="BG136" s="143">
        <f>IF(N136="zákl. přenesená",J136,0)</f>
        <v>0</v>
      </c>
      <c r="BH136" s="143">
        <f>IF(N136="sníž. přenesená",J136,0)</f>
        <v>0</v>
      </c>
      <c r="BI136" s="143">
        <f>IF(N136="nulová",J136,0)</f>
        <v>0</v>
      </c>
      <c r="BJ136" s="17" t="s">
        <v>80</v>
      </c>
      <c r="BK136" s="143">
        <f>ROUND(I136*H136,2)</f>
        <v>0</v>
      </c>
      <c r="BL136" s="17" t="s">
        <v>286</v>
      </c>
      <c r="BM136" s="142" t="s">
        <v>5641</v>
      </c>
    </row>
    <row r="137" spans="2:65" s="1" customFormat="1" ht="21.75" customHeight="1">
      <c r="B137" s="32"/>
      <c r="C137" s="180" t="s">
        <v>363</v>
      </c>
      <c r="D137" s="180" t="s">
        <v>561</v>
      </c>
      <c r="E137" s="181" t="s">
        <v>5380</v>
      </c>
      <c r="F137" s="182" t="s">
        <v>5381</v>
      </c>
      <c r="G137" s="183" t="s">
        <v>199</v>
      </c>
      <c r="H137" s="184">
        <v>1</v>
      </c>
      <c r="I137" s="185"/>
      <c r="J137" s="186">
        <f>ROUND(I137*H137,2)</f>
        <v>0</v>
      </c>
      <c r="K137" s="182" t="s">
        <v>19</v>
      </c>
      <c r="L137" s="187"/>
      <c r="M137" s="188" t="s">
        <v>19</v>
      </c>
      <c r="N137" s="189" t="s">
        <v>43</v>
      </c>
      <c r="P137" s="140">
        <f>O137*H137</f>
        <v>0</v>
      </c>
      <c r="Q137" s="140">
        <v>0</v>
      </c>
      <c r="R137" s="140">
        <f>Q137*H137</f>
        <v>0</v>
      </c>
      <c r="S137" s="140">
        <v>0</v>
      </c>
      <c r="T137" s="141">
        <f>S137*H137</f>
        <v>0</v>
      </c>
      <c r="AR137" s="142" t="s">
        <v>394</v>
      </c>
      <c r="AT137" s="142" t="s">
        <v>561</v>
      </c>
      <c r="AU137" s="142" t="s">
        <v>82</v>
      </c>
      <c r="AY137" s="17" t="s">
        <v>181</v>
      </c>
      <c r="BE137" s="143">
        <f>IF(N137="základní",J137,0)</f>
        <v>0</v>
      </c>
      <c r="BF137" s="143">
        <f>IF(N137="snížená",J137,0)</f>
        <v>0</v>
      </c>
      <c r="BG137" s="143">
        <f>IF(N137="zákl. přenesená",J137,0)</f>
        <v>0</v>
      </c>
      <c r="BH137" s="143">
        <f>IF(N137="sníž. přenesená",J137,0)</f>
        <v>0</v>
      </c>
      <c r="BI137" s="143">
        <f>IF(N137="nulová",J137,0)</f>
        <v>0</v>
      </c>
      <c r="BJ137" s="17" t="s">
        <v>80</v>
      </c>
      <c r="BK137" s="143">
        <f>ROUND(I137*H137,2)</f>
        <v>0</v>
      </c>
      <c r="BL137" s="17" t="s">
        <v>286</v>
      </c>
      <c r="BM137" s="142" t="s">
        <v>5642</v>
      </c>
    </row>
    <row r="138" spans="2:65" s="1" customFormat="1" ht="16.5" customHeight="1">
      <c r="B138" s="32"/>
      <c r="C138" s="131" t="s">
        <v>370</v>
      </c>
      <c r="D138" s="131" t="s">
        <v>183</v>
      </c>
      <c r="E138" s="132" t="s">
        <v>5383</v>
      </c>
      <c r="F138" s="133" t="s">
        <v>5384</v>
      </c>
      <c r="G138" s="134" t="s">
        <v>199</v>
      </c>
      <c r="H138" s="135">
        <v>1</v>
      </c>
      <c r="I138" s="136"/>
      <c r="J138" s="137">
        <f>ROUND(I138*H138,2)</f>
        <v>0</v>
      </c>
      <c r="K138" s="133" t="s">
        <v>19</v>
      </c>
      <c r="L138" s="32"/>
      <c r="M138" s="138" t="s">
        <v>19</v>
      </c>
      <c r="N138" s="139" t="s">
        <v>43</v>
      </c>
      <c r="P138" s="140">
        <f>O138*H138</f>
        <v>0</v>
      </c>
      <c r="Q138" s="140">
        <v>0</v>
      </c>
      <c r="R138" s="140">
        <f>Q138*H138</f>
        <v>0</v>
      </c>
      <c r="S138" s="140">
        <v>0</v>
      </c>
      <c r="T138" s="141">
        <f>S138*H138</f>
        <v>0</v>
      </c>
      <c r="AR138" s="142" t="s">
        <v>286</v>
      </c>
      <c r="AT138" s="142" t="s">
        <v>183</v>
      </c>
      <c r="AU138" s="142" t="s">
        <v>82</v>
      </c>
      <c r="AY138" s="17" t="s">
        <v>181</v>
      </c>
      <c r="BE138" s="143">
        <f>IF(N138="základní",J138,0)</f>
        <v>0</v>
      </c>
      <c r="BF138" s="143">
        <f>IF(N138="snížená",J138,0)</f>
        <v>0</v>
      </c>
      <c r="BG138" s="143">
        <f>IF(N138="zákl. přenesená",J138,0)</f>
        <v>0</v>
      </c>
      <c r="BH138" s="143">
        <f>IF(N138="sníž. přenesená",J138,0)</f>
        <v>0</v>
      </c>
      <c r="BI138" s="143">
        <f>IF(N138="nulová",J138,0)</f>
        <v>0</v>
      </c>
      <c r="BJ138" s="17" t="s">
        <v>80</v>
      </c>
      <c r="BK138" s="143">
        <f>ROUND(I138*H138,2)</f>
        <v>0</v>
      </c>
      <c r="BL138" s="17" t="s">
        <v>286</v>
      </c>
      <c r="BM138" s="142" t="s">
        <v>5643</v>
      </c>
    </row>
    <row r="139" spans="2:63" s="11" customFormat="1" ht="22.8" customHeight="1">
      <c r="B139" s="119"/>
      <c r="D139" s="120" t="s">
        <v>71</v>
      </c>
      <c r="E139" s="129" t="s">
        <v>4127</v>
      </c>
      <c r="F139" s="129" t="s">
        <v>3046</v>
      </c>
      <c r="I139" s="122"/>
      <c r="J139" s="130">
        <f>BK139</f>
        <v>0</v>
      </c>
      <c r="L139" s="119"/>
      <c r="M139" s="124"/>
      <c r="P139" s="125">
        <f>SUM(P140:P158)</f>
        <v>0</v>
      </c>
      <c r="R139" s="125">
        <f>SUM(R140:R158)</f>
        <v>0</v>
      </c>
      <c r="T139" s="126">
        <f>SUM(T140:T158)</f>
        <v>0</v>
      </c>
      <c r="AR139" s="120" t="s">
        <v>82</v>
      </c>
      <c r="AT139" s="127" t="s">
        <v>71</v>
      </c>
      <c r="AU139" s="127" t="s">
        <v>80</v>
      </c>
      <c r="AY139" s="120" t="s">
        <v>181</v>
      </c>
      <c r="BK139" s="128">
        <f>SUM(BK140:BK158)</f>
        <v>0</v>
      </c>
    </row>
    <row r="140" spans="2:65" s="1" customFormat="1" ht="16.5" customHeight="1">
      <c r="B140" s="32"/>
      <c r="C140" s="131" t="s">
        <v>377</v>
      </c>
      <c r="D140" s="131" t="s">
        <v>183</v>
      </c>
      <c r="E140" s="132" t="s">
        <v>5644</v>
      </c>
      <c r="F140" s="133" t="s">
        <v>5645</v>
      </c>
      <c r="G140" s="134" t="s">
        <v>3202</v>
      </c>
      <c r="H140" s="135">
        <v>4</v>
      </c>
      <c r="I140" s="136"/>
      <c r="J140" s="137">
        <f aca="true" t="shared" si="20" ref="J140:J148">ROUND(I140*H140,2)</f>
        <v>0</v>
      </c>
      <c r="K140" s="133" t="s">
        <v>19</v>
      </c>
      <c r="L140" s="32"/>
      <c r="M140" s="138" t="s">
        <v>19</v>
      </c>
      <c r="N140" s="139" t="s">
        <v>43</v>
      </c>
      <c r="P140" s="140">
        <f aca="true" t="shared" si="21" ref="P140:P148">O140*H140</f>
        <v>0</v>
      </c>
      <c r="Q140" s="140">
        <v>0</v>
      </c>
      <c r="R140" s="140">
        <f aca="true" t="shared" si="22" ref="R140:R148">Q140*H140</f>
        <v>0</v>
      </c>
      <c r="S140" s="140">
        <v>0</v>
      </c>
      <c r="T140" s="141">
        <f aca="true" t="shared" si="23" ref="T140:T148">S140*H140</f>
        <v>0</v>
      </c>
      <c r="AR140" s="142" t="s">
        <v>286</v>
      </c>
      <c r="AT140" s="142" t="s">
        <v>183</v>
      </c>
      <c r="AU140" s="142" t="s">
        <v>82</v>
      </c>
      <c r="AY140" s="17" t="s">
        <v>181</v>
      </c>
      <c r="BE140" s="143">
        <f aca="true" t="shared" si="24" ref="BE140:BE148">IF(N140="základní",J140,0)</f>
        <v>0</v>
      </c>
      <c r="BF140" s="143">
        <f aca="true" t="shared" si="25" ref="BF140:BF148">IF(N140="snížená",J140,0)</f>
        <v>0</v>
      </c>
      <c r="BG140" s="143">
        <f aca="true" t="shared" si="26" ref="BG140:BG148">IF(N140="zákl. přenesená",J140,0)</f>
        <v>0</v>
      </c>
      <c r="BH140" s="143">
        <f aca="true" t="shared" si="27" ref="BH140:BH148">IF(N140="sníž. přenesená",J140,0)</f>
        <v>0</v>
      </c>
      <c r="BI140" s="143">
        <f aca="true" t="shared" si="28" ref="BI140:BI148">IF(N140="nulová",J140,0)</f>
        <v>0</v>
      </c>
      <c r="BJ140" s="17" t="s">
        <v>80</v>
      </c>
      <c r="BK140" s="143">
        <f aca="true" t="shared" si="29" ref="BK140:BK148">ROUND(I140*H140,2)</f>
        <v>0</v>
      </c>
      <c r="BL140" s="17" t="s">
        <v>286</v>
      </c>
      <c r="BM140" s="142" t="s">
        <v>5646</v>
      </c>
    </row>
    <row r="141" spans="2:65" s="1" customFormat="1" ht="16.5" customHeight="1">
      <c r="B141" s="32"/>
      <c r="C141" s="131" t="s">
        <v>382</v>
      </c>
      <c r="D141" s="131" t="s">
        <v>183</v>
      </c>
      <c r="E141" s="132" t="s">
        <v>5647</v>
      </c>
      <c r="F141" s="133" t="s">
        <v>5648</v>
      </c>
      <c r="G141" s="134" t="s">
        <v>3202</v>
      </c>
      <c r="H141" s="135">
        <v>4</v>
      </c>
      <c r="I141" s="136"/>
      <c r="J141" s="137">
        <f t="shared" si="20"/>
        <v>0</v>
      </c>
      <c r="K141" s="133" t="s">
        <v>19</v>
      </c>
      <c r="L141" s="32"/>
      <c r="M141" s="138" t="s">
        <v>19</v>
      </c>
      <c r="N141" s="139" t="s">
        <v>43</v>
      </c>
      <c r="P141" s="140">
        <f t="shared" si="21"/>
        <v>0</v>
      </c>
      <c r="Q141" s="140">
        <v>0</v>
      </c>
      <c r="R141" s="140">
        <f t="shared" si="22"/>
        <v>0</v>
      </c>
      <c r="S141" s="140">
        <v>0</v>
      </c>
      <c r="T141" s="141">
        <f t="shared" si="23"/>
        <v>0</v>
      </c>
      <c r="AR141" s="142" t="s">
        <v>286</v>
      </c>
      <c r="AT141" s="142" t="s">
        <v>183</v>
      </c>
      <c r="AU141" s="142" t="s">
        <v>82</v>
      </c>
      <c r="AY141" s="17" t="s">
        <v>181</v>
      </c>
      <c r="BE141" s="143">
        <f t="shared" si="24"/>
        <v>0</v>
      </c>
      <c r="BF141" s="143">
        <f t="shared" si="25"/>
        <v>0</v>
      </c>
      <c r="BG141" s="143">
        <f t="shared" si="26"/>
        <v>0</v>
      </c>
      <c r="BH141" s="143">
        <f t="shared" si="27"/>
        <v>0</v>
      </c>
      <c r="BI141" s="143">
        <f t="shared" si="28"/>
        <v>0</v>
      </c>
      <c r="BJ141" s="17" t="s">
        <v>80</v>
      </c>
      <c r="BK141" s="143">
        <f t="shared" si="29"/>
        <v>0</v>
      </c>
      <c r="BL141" s="17" t="s">
        <v>286</v>
      </c>
      <c r="BM141" s="142" t="s">
        <v>5649</v>
      </c>
    </row>
    <row r="142" spans="2:65" s="1" customFormat="1" ht="16.5" customHeight="1">
      <c r="B142" s="32"/>
      <c r="C142" s="131" t="s">
        <v>388</v>
      </c>
      <c r="D142" s="131" t="s">
        <v>183</v>
      </c>
      <c r="E142" s="132" t="s">
        <v>5650</v>
      </c>
      <c r="F142" s="133" t="s">
        <v>4953</v>
      </c>
      <c r="G142" s="134" t="s">
        <v>199</v>
      </c>
      <c r="H142" s="135">
        <v>1</v>
      </c>
      <c r="I142" s="136"/>
      <c r="J142" s="137">
        <f t="shared" si="20"/>
        <v>0</v>
      </c>
      <c r="K142" s="133" t="s">
        <v>19</v>
      </c>
      <c r="L142" s="32"/>
      <c r="M142" s="138" t="s">
        <v>19</v>
      </c>
      <c r="N142" s="139" t="s">
        <v>43</v>
      </c>
      <c r="P142" s="140">
        <f t="shared" si="21"/>
        <v>0</v>
      </c>
      <c r="Q142" s="140">
        <v>0</v>
      </c>
      <c r="R142" s="140">
        <f t="shared" si="22"/>
        <v>0</v>
      </c>
      <c r="S142" s="140">
        <v>0</v>
      </c>
      <c r="T142" s="141">
        <f t="shared" si="23"/>
        <v>0</v>
      </c>
      <c r="AR142" s="142" t="s">
        <v>286</v>
      </c>
      <c r="AT142" s="142" t="s">
        <v>183</v>
      </c>
      <c r="AU142" s="142" t="s">
        <v>82</v>
      </c>
      <c r="AY142" s="17" t="s">
        <v>181</v>
      </c>
      <c r="BE142" s="143">
        <f t="shared" si="24"/>
        <v>0</v>
      </c>
      <c r="BF142" s="143">
        <f t="shared" si="25"/>
        <v>0</v>
      </c>
      <c r="BG142" s="143">
        <f t="shared" si="26"/>
        <v>0</v>
      </c>
      <c r="BH142" s="143">
        <f t="shared" si="27"/>
        <v>0</v>
      </c>
      <c r="BI142" s="143">
        <f t="shared" si="28"/>
        <v>0</v>
      </c>
      <c r="BJ142" s="17" t="s">
        <v>80</v>
      </c>
      <c r="BK142" s="143">
        <f t="shared" si="29"/>
        <v>0</v>
      </c>
      <c r="BL142" s="17" t="s">
        <v>286</v>
      </c>
      <c r="BM142" s="142" t="s">
        <v>5651</v>
      </c>
    </row>
    <row r="143" spans="2:65" s="1" customFormat="1" ht="16.5" customHeight="1">
      <c r="B143" s="32"/>
      <c r="C143" s="131" t="s">
        <v>394</v>
      </c>
      <c r="D143" s="131" t="s">
        <v>183</v>
      </c>
      <c r="E143" s="132" t="s">
        <v>4955</v>
      </c>
      <c r="F143" s="133" t="s">
        <v>4956</v>
      </c>
      <c r="G143" s="134" t="s">
        <v>3202</v>
      </c>
      <c r="H143" s="135">
        <v>4</v>
      </c>
      <c r="I143" s="136"/>
      <c r="J143" s="137">
        <f t="shared" si="20"/>
        <v>0</v>
      </c>
      <c r="K143" s="133" t="s">
        <v>19</v>
      </c>
      <c r="L143" s="32"/>
      <c r="M143" s="138" t="s">
        <v>19</v>
      </c>
      <c r="N143" s="139" t="s">
        <v>43</v>
      </c>
      <c r="P143" s="140">
        <f t="shared" si="21"/>
        <v>0</v>
      </c>
      <c r="Q143" s="140">
        <v>0</v>
      </c>
      <c r="R143" s="140">
        <f t="shared" si="22"/>
        <v>0</v>
      </c>
      <c r="S143" s="140">
        <v>0</v>
      </c>
      <c r="T143" s="141">
        <f t="shared" si="23"/>
        <v>0</v>
      </c>
      <c r="AR143" s="142" t="s">
        <v>286</v>
      </c>
      <c r="AT143" s="142" t="s">
        <v>183</v>
      </c>
      <c r="AU143" s="142" t="s">
        <v>82</v>
      </c>
      <c r="AY143" s="17" t="s">
        <v>181</v>
      </c>
      <c r="BE143" s="143">
        <f t="shared" si="24"/>
        <v>0</v>
      </c>
      <c r="BF143" s="143">
        <f t="shared" si="25"/>
        <v>0</v>
      </c>
      <c r="BG143" s="143">
        <f t="shared" si="26"/>
        <v>0</v>
      </c>
      <c r="BH143" s="143">
        <f t="shared" si="27"/>
        <v>0</v>
      </c>
      <c r="BI143" s="143">
        <f t="shared" si="28"/>
        <v>0</v>
      </c>
      <c r="BJ143" s="17" t="s">
        <v>80</v>
      </c>
      <c r="BK143" s="143">
        <f t="shared" si="29"/>
        <v>0</v>
      </c>
      <c r="BL143" s="17" t="s">
        <v>286</v>
      </c>
      <c r="BM143" s="142" t="s">
        <v>5652</v>
      </c>
    </row>
    <row r="144" spans="2:65" s="1" customFormat="1" ht="16.5" customHeight="1">
      <c r="B144" s="32"/>
      <c r="C144" s="131" t="s">
        <v>400</v>
      </c>
      <c r="D144" s="131" t="s">
        <v>183</v>
      </c>
      <c r="E144" s="132" t="s">
        <v>4958</v>
      </c>
      <c r="F144" s="133" t="s">
        <v>4959</v>
      </c>
      <c r="G144" s="134" t="s">
        <v>3202</v>
      </c>
      <c r="H144" s="135">
        <v>4</v>
      </c>
      <c r="I144" s="136"/>
      <c r="J144" s="137">
        <f t="shared" si="20"/>
        <v>0</v>
      </c>
      <c r="K144" s="133" t="s">
        <v>19</v>
      </c>
      <c r="L144" s="32"/>
      <c r="M144" s="138" t="s">
        <v>19</v>
      </c>
      <c r="N144" s="139" t="s">
        <v>43</v>
      </c>
      <c r="P144" s="140">
        <f t="shared" si="21"/>
        <v>0</v>
      </c>
      <c r="Q144" s="140">
        <v>0</v>
      </c>
      <c r="R144" s="140">
        <f t="shared" si="22"/>
        <v>0</v>
      </c>
      <c r="S144" s="140">
        <v>0</v>
      </c>
      <c r="T144" s="141">
        <f t="shared" si="23"/>
        <v>0</v>
      </c>
      <c r="AR144" s="142" t="s">
        <v>286</v>
      </c>
      <c r="AT144" s="142" t="s">
        <v>183</v>
      </c>
      <c r="AU144" s="142" t="s">
        <v>82</v>
      </c>
      <c r="AY144" s="17" t="s">
        <v>181</v>
      </c>
      <c r="BE144" s="143">
        <f t="shared" si="24"/>
        <v>0</v>
      </c>
      <c r="BF144" s="143">
        <f t="shared" si="25"/>
        <v>0</v>
      </c>
      <c r="BG144" s="143">
        <f t="shared" si="26"/>
        <v>0</v>
      </c>
      <c r="BH144" s="143">
        <f t="shared" si="27"/>
        <v>0</v>
      </c>
      <c r="BI144" s="143">
        <f t="shared" si="28"/>
        <v>0</v>
      </c>
      <c r="BJ144" s="17" t="s">
        <v>80</v>
      </c>
      <c r="BK144" s="143">
        <f t="shared" si="29"/>
        <v>0</v>
      </c>
      <c r="BL144" s="17" t="s">
        <v>286</v>
      </c>
      <c r="BM144" s="142" t="s">
        <v>5653</v>
      </c>
    </row>
    <row r="145" spans="2:65" s="1" customFormat="1" ht="16.5" customHeight="1">
      <c r="B145" s="32"/>
      <c r="C145" s="131" t="s">
        <v>407</v>
      </c>
      <c r="D145" s="131" t="s">
        <v>183</v>
      </c>
      <c r="E145" s="132" t="s">
        <v>5429</v>
      </c>
      <c r="F145" s="133" t="s">
        <v>5430</v>
      </c>
      <c r="G145" s="134" t="s">
        <v>2716</v>
      </c>
      <c r="H145" s="135">
        <v>30</v>
      </c>
      <c r="I145" s="136"/>
      <c r="J145" s="137">
        <f t="shared" si="20"/>
        <v>0</v>
      </c>
      <c r="K145" s="133" t="s">
        <v>19</v>
      </c>
      <c r="L145" s="32"/>
      <c r="M145" s="138" t="s">
        <v>19</v>
      </c>
      <c r="N145" s="139" t="s">
        <v>43</v>
      </c>
      <c r="P145" s="140">
        <f t="shared" si="21"/>
        <v>0</v>
      </c>
      <c r="Q145" s="140">
        <v>0</v>
      </c>
      <c r="R145" s="140">
        <f t="shared" si="22"/>
        <v>0</v>
      </c>
      <c r="S145" s="140">
        <v>0</v>
      </c>
      <c r="T145" s="141">
        <f t="shared" si="23"/>
        <v>0</v>
      </c>
      <c r="AR145" s="142" t="s">
        <v>286</v>
      </c>
      <c r="AT145" s="142" t="s">
        <v>183</v>
      </c>
      <c r="AU145" s="142" t="s">
        <v>82</v>
      </c>
      <c r="AY145" s="17" t="s">
        <v>181</v>
      </c>
      <c r="BE145" s="143">
        <f t="shared" si="24"/>
        <v>0</v>
      </c>
      <c r="BF145" s="143">
        <f t="shared" si="25"/>
        <v>0</v>
      </c>
      <c r="BG145" s="143">
        <f t="shared" si="26"/>
        <v>0</v>
      </c>
      <c r="BH145" s="143">
        <f t="shared" si="27"/>
        <v>0</v>
      </c>
      <c r="BI145" s="143">
        <f t="shared" si="28"/>
        <v>0</v>
      </c>
      <c r="BJ145" s="17" t="s">
        <v>80</v>
      </c>
      <c r="BK145" s="143">
        <f t="shared" si="29"/>
        <v>0</v>
      </c>
      <c r="BL145" s="17" t="s">
        <v>286</v>
      </c>
      <c r="BM145" s="142" t="s">
        <v>5654</v>
      </c>
    </row>
    <row r="146" spans="2:65" s="1" customFormat="1" ht="16.5" customHeight="1">
      <c r="B146" s="32"/>
      <c r="C146" s="131" t="s">
        <v>413</v>
      </c>
      <c r="D146" s="131" t="s">
        <v>183</v>
      </c>
      <c r="E146" s="132" t="s">
        <v>4961</v>
      </c>
      <c r="F146" s="133" t="s">
        <v>4962</v>
      </c>
      <c r="G146" s="134" t="s">
        <v>3202</v>
      </c>
      <c r="H146" s="135">
        <v>2</v>
      </c>
      <c r="I146" s="136"/>
      <c r="J146" s="137">
        <f t="shared" si="20"/>
        <v>0</v>
      </c>
      <c r="K146" s="133" t="s">
        <v>19</v>
      </c>
      <c r="L146" s="32"/>
      <c r="M146" s="138" t="s">
        <v>19</v>
      </c>
      <c r="N146" s="139" t="s">
        <v>43</v>
      </c>
      <c r="P146" s="140">
        <f t="shared" si="21"/>
        <v>0</v>
      </c>
      <c r="Q146" s="140">
        <v>0</v>
      </c>
      <c r="R146" s="140">
        <f t="shared" si="22"/>
        <v>0</v>
      </c>
      <c r="S146" s="140">
        <v>0</v>
      </c>
      <c r="T146" s="141">
        <f t="shared" si="23"/>
        <v>0</v>
      </c>
      <c r="AR146" s="142" t="s">
        <v>286</v>
      </c>
      <c r="AT146" s="142" t="s">
        <v>183</v>
      </c>
      <c r="AU146" s="142" t="s">
        <v>82</v>
      </c>
      <c r="AY146" s="17" t="s">
        <v>181</v>
      </c>
      <c r="BE146" s="143">
        <f t="shared" si="24"/>
        <v>0</v>
      </c>
      <c r="BF146" s="143">
        <f t="shared" si="25"/>
        <v>0</v>
      </c>
      <c r="BG146" s="143">
        <f t="shared" si="26"/>
        <v>0</v>
      </c>
      <c r="BH146" s="143">
        <f t="shared" si="27"/>
        <v>0</v>
      </c>
      <c r="BI146" s="143">
        <f t="shared" si="28"/>
        <v>0</v>
      </c>
      <c r="BJ146" s="17" t="s">
        <v>80</v>
      </c>
      <c r="BK146" s="143">
        <f t="shared" si="29"/>
        <v>0</v>
      </c>
      <c r="BL146" s="17" t="s">
        <v>286</v>
      </c>
      <c r="BM146" s="142" t="s">
        <v>5655</v>
      </c>
    </row>
    <row r="147" spans="2:65" s="1" customFormat="1" ht="16.5" customHeight="1">
      <c r="B147" s="32"/>
      <c r="C147" s="131" t="s">
        <v>419</v>
      </c>
      <c r="D147" s="131" t="s">
        <v>183</v>
      </c>
      <c r="E147" s="132" t="s">
        <v>4964</v>
      </c>
      <c r="F147" s="133" t="s">
        <v>4965</v>
      </c>
      <c r="G147" s="134" t="s">
        <v>3202</v>
      </c>
      <c r="H147" s="135">
        <v>4</v>
      </c>
      <c r="I147" s="136"/>
      <c r="J147" s="137">
        <f t="shared" si="20"/>
        <v>0</v>
      </c>
      <c r="K147" s="133" t="s">
        <v>19</v>
      </c>
      <c r="L147" s="32"/>
      <c r="M147" s="138" t="s">
        <v>19</v>
      </c>
      <c r="N147" s="139" t="s">
        <v>43</v>
      </c>
      <c r="P147" s="140">
        <f t="shared" si="21"/>
        <v>0</v>
      </c>
      <c r="Q147" s="140">
        <v>0</v>
      </c>
      <c r="R147" s="140">
        <f t="shared" si="22"/>
        <v>0</v>
      </c>
      <c r="S147" s="140">
        <v>0</v>
      </c>
      <c r="T147" s="141">
        <f t="shared" si="23"/>
        <v>0</v>
      </c>
      <c r="AR147" s="142" t="s">
        <v>286</v>
      </c>
      <c r="AT147" s="142" t="s">
        <v>183</v>
      </c>
      <c r="AU147" s="142" t="s">
        <v>82</v>
      </c>
      <c r="AY147" s="17" t="s">
        <v>181</v>
      </c>
      <c r="BE147" s="143">
        <f t="shared" si="24"/>
        <v>0</v>
      </c>
      <c r="BF147" s="143">
        <f t="shared" si="25"/>
        <v>0</v>
      </c>
      <c r="BG147" s="143">
        <f t="shared" si="26"/>
        <v>0</v>
      </c>
      <c r="BH147" s="143">
        <f t="shared" si="27"/>
        <v>0</v>
      </c>
      <c r="BI147" s="143">
        <f t="shared" si="28"/>
        <v>0</v>
      </c>
      <c r="BJ147" s="17" t="s">
        <v>80</v>
      </c>
      <c r="BK147" s="143">
        <f t="shared" si="29"/>
        <v>0</v>
      </c>
      <c r="BL147" s="17" t="s">
        <v>286</v>
      </c>
      <c r="BM147" s="142" t="s">
        <v>5656</v>
      </c>
    </row>
    <row r="148" spans="2:65" s="1" customFormat="1" ht="16.5" customHeight="1">
      <c r="B148" s="32"/>
      <c r="C148" s="131" t="s">
        <v>425</v>
      </c>
      <c r="D148" s="131" t="s">
        <v>183</v>
      </c>
      <c r="E148" s="132" t="s">
        <v>4967</v>
      </c>
      <c r="F148" s="133" t="s">
        <v>4968</v>
      </c>
      <c r="G148" s="134" t="s">
        <v>4614</v>
      </c>
      <c r="H148" s="135">
        <v>1</v>
      </c>
      <c r="I148" s="136"/>
      <c r="J148" s="137">
        <f t="shared" si="20"/>
        <v>0</v>
      </c>
      <c r="K148" s="133" t="s">
        <v>187</v>
      </c>
      <c r="L148" s="32"/>
      <c r="M148" s="138" t="s">
        <v>19</v>
      </c>
      <c r="N148" s="139" t="s">
        <v>43</v>
      </c>
      <c r="P148" s="140">
        <f t="shared" si="21"/>
        <v>0</v>
      </c>
      <c r="Q148" s="140">
        <v>0</v>
      </c>
      <c r="R148" s="140">
        <f t="shared" si="22"/>
        <v>0</v>
      </c>
      <c r="S148" s="140">
        <v>0</v>
      </c>
      <c r="T148" s="141">
        <f t="shared" si="23"/>
        <v>0</v>
      </c>
      <c r="AR148" s="142" t="s">
        <v>286</v>
      </c>
      <c r="AT148" s="142" t="s">
        <v>183</v>
      </c>
      <c r="AU148" s="142" t="s">
        <v>82</v>
      </c>
      <c r="AY148" s="17" t="s">
        <v>181</v>
      </c>
      <c r="BE148" s="143">
        <f t="shared" si="24"/>
        <v>0</v>
      </c>
      <c r="BF148" s="143">
        <f t="shared" si="25"/>
        <v>0</v>
      </c>
      <c r="BG148" s="143">
        <f t="shared" si="26"/>
        <v>0</v>
      </c>
      <c r="BH148" s="143">
        <f t="shared" si="27"/>
        <v>0</v>
      </c>
      <c r="BI148" s="143">
        <f t="shared" si="28"/>
        <v>0</v>
      </c>
      <c r="BJ148" s="17" t="s">
        <v>80</v>
      </c>
      <c r="BK148" s="143">
        <f t="shared" si="29"/>
        <v>0</v>
      </c>
      <c r="BL148" s="17" t="s">
        <v>286</v>
      </c>
      <c r="BM148" s="142" t="s">
        <v>5657</v>
      </c>
    </row>
    <row r="149" spans="2:47" s="1" customFormat="1" ht="12">
      <c r="B149" s="32"/>
      <c r="D149" s="144" t="s">
        <v>190</v>
      </c>
      <c r="F149" s="145" t="s">
        <v>4970</v>
      </c>
      <c r="I149" s="146"/>
      <c r="L149" s="32"/>
      <c r="M149" s="147"/>
      <c r="T149" s="53"/>
      <c r="AT149" s="17" t="s">
        <v>190</v>
      </c>
      <c r="AU149" s="17" t="s">
        <v>82</v>
      </c>
    </row>
    <row r="150" spans="2:65" s="1" customFormat="1" ht="16.5" customHeight="1">
      <c r="B150" s="32"/>
      <c r="C150" s="131" t="s">
        <v>432</v>
      </c>
      <c r="D150" s="131" t="s">
        <v>183</v>
      </c>
      <c r="E150" s="132" t="s">
        <v>4971</v>
      </c>
      <c r="F150" s="133" t="s">
        <v>4972</v>
      </c>
      <c r="G150" s="134" t="s">
        <v>4614</v>
      </c>
      <c r="H150" s="135">
        <v>1</v>
      </c>
      <c r="I150" s="136"/>
      <c r="J150" s="137">
        <f>ROUND(I150*H150,2)</f>
        <v>0</v>
      </c>
      <c r="K150" s="133" t="s">
        <v>187</v>
      </c>
      <c r="L150" s="32"/>
      <c r="M150" s="138" t="s">
        <v>19</v>
      </c>
      <c r="N150" s="139" t="s">
        <v>43</v>
      </c>
      <c r="P150" s="140">
        <f>O150*H150</f>
        <v>0</v>
      </c>
      <c r="Q150" s="140">
        <v>0</v>
      </c>
      <c r="R150" s="140">
        <f>Q150*H150</f>
        <v>0</v>
      </c>
      <c r="S150" s="140">
        <v>0</v>
      </c>
      <c r="T150" s="141">
        <f>S150*H150</f>
        <v>0</v>
      </c>
      <c r="AR150" s="142" t="s">
        <v>286</v>
      </c>
      <c r="AT150" s="142" t="s">
        <v>183</v>
      </c>
      <c r="AU150" s="142" t="s">
        <v>82</v>
      </c>
      <c r="AY150" s="17" t="s">
        <v>181</v>
      </c>
      <c r="BE150" s="143">
        <f>IF(N150="základní",J150,0)</f>
        <v>0</v>
      </c>
      <c r="BF150" s="143">
        <f>IF(N150="snížená",J150,0)</f>
        <v>0</v>
      </c>
      <c r="BG150" s="143">
        <f>IF(N150="zákl. přenesená",J150,0)</f>
        <v>0</v>
      </c>
      <c r="BH150" s="143">
        <f>IF(N150="sníž. přenesená",J150,0)</f>
        <v>0</v>
      </c>
      <c r="BI150" s="143">
        <f>IF(N150="nulová",J150,0)</f>
        <v>0</v>
      </c>
      <c r="BJ150" s="17" t="s">
        <v>80</v>
      </c>
      <c r="BK150" s="143">
        <f>ROUND(I150*H150,2)</f>
        <v>0</v>
      </c>
      <c r="BL150" s="17" t="s">
        <v>286</v>
      </c>
      <c r="BM150" s="142" t="s">
        <v>5658</v>
      </c>
    </row>
    <row r="151" spans="2:47" s="1" customFormat="1" ht="12">
      <c r="B151" s="32"/>
      <c r="D151" s="144" t="s">
        <v>190</v>
      </c>
      <c r="F151" s="145" t="s">
        <v>4974</v>
      </c>
      <c r="I151" s="146"/>
      <c r="L151" s="32"/>
      <c r="M151" s="147"/>
      <c r="T151" s="53"/>
      <c r="AT151" s="17" t="s">
        <v>190</v>
      </c>
      <c r="AU151" s="17" t="s">
        <v>82</v>
      </c>
    </row>
    <row r="152" spans="2:65" s="1" customFormat="1" ht="16.5" customHeight="1">
      <c r="B152" s="32"/>
      <c r="C152" s="131" t="s">
        <v>437</v>
      </c>
      <c r="D152" s="131" t="s">
        <v>183</v>
      </c>
      <c r="E152" s="132" t="s">
        <v>4975</v>
      </c>
      <c r="F152" s="133" t="s">
        <v>4976</v>
      </c>
      <c r="G152" s="134" t="s">
        <v>4614</v>
      </c>
      <c r="H152" s="135">
        <v>1</v>
      </c>
      <c r="I152" s="136"/>
      <c r="J152" s="137">
        <f>ROUND(I152*H152,2)</f>
        <v>0</v>
      </c>
      <c r="K152" s="133" t="s">
        <v>187</v>
      </c>
      <c r="L152" s="32"/>
      <c r="M152" s="138" t="s">
        <v>19</v>
      </c>
      <c r="N152" s="139" t="s">
        <v>43</v>
      </c>
      <c r="P152" s="140">
        <f>O152*H152</f>
        <v>0</v>
      </c>
      <c r="Q152" s="140">
        <v>0</v>
      </c>
      <c r="R152" s="140">
        <f>Q152*H152</f>
        <v>0</v>
      </c>
      <c r="S152" s="140">
        <v>0</v>
      </c>
      <c r="T152" s="141">
        <f>S152*H152</f>
        <v>0</v>
      </c>
      <c r="AR152" s="142" t="s">
        <v>286</v>
      </c>
      <c r="AT152" s="142" t="s">
        <v>183</v>
      </c>
      <c r="AU152" s="142" t="s">
        <v>82</v>
      </c>
      <c r="AY152" s="17" t="s">
        <v>181</v>
      </c>
      <c r="BE152" s="143">
        <f>IF(N152="základní",J152,0)</f>
        <v>0</v>
      </c>
      <c r="BF152" s="143">
        <f>IF(N152="snížená",J152,0)</f>
        <v>0</v>
      </c>
      <c r="BG152" s="143">
        <f>IF(N152="zákl. přenesená",J152,0)</f>
        <v>0</v>
      </c>
      <c r="BH152" s="143">
        <f>IF(N152="sníž. přenesená",J152,0)</f>
        <v>0</v>
      </c>
      <c r="BI152" s="143">
        <f>IF(N152="nulová",J152,0)</f>
        <v>0</v>
      </c>
      <c r="BJ152" s="17" t="s">
        <v>80</v>
      </c>
      <c r="BK152" s="143">
        <f>ROUND(I152*H152,2)</f>
        <v>0</v>
      </c>
      <c r="BL152" s="17" t="s">
        <v>286</v>
      </c>
      <c r="BM152" s="142" t="s">
        <v>5659</v>
      </c>
    </row>
    <row r="153" spans="2:47" s="1" customFormat="1" ht="12">
      <c r="B153" s="32"/>
      <c r="D153" s="144" t="s">
        <v>190</v>
      </c>
      <c r="F153" s="145" t="s">
        <v>4978</v>
      </c>
      <c r="I153" s="146"/>
      <c r="L153" s="32"/>
      <c r="M153" s="147"/>
      <c r="T153" s="53"/>
      <c r="AT153" s="17" t="s">
        <v>190</v>
      </c>
      <c r="AU153" s="17" t="s">
        <v>82</v>
      </c>
    </row>
    <row r="154" spans="2:65" s="1" customFormat="1" ht="16.5" customHeight="1">
      <c r="B154" s="32"/>
      <c r="C154" s="131" t="s">
        <v>744</v>
      </c>
      <c r="D154" s="131" t="s">
        <v>183</v>
      </c>
      <c r="E154" s="132" t="s">
        <v>5660</v>
      </c>
      <c r="F154" s="133" t="s">
        <v>4980</v>
      </c>
      <c r="G154" s="134" t="s">
        <v>199</v>
      </c>
      <c r="H154" s="135">
        <v>1</v>
      </c>
      <c r="I154" s="136"/>
      <c r="J154" s="137">
        <f>ROUND(I154*H154,2)</f>
        <v>0</v>
      </c>
      <c r="K154" s="133" t="s">
        <v>19</v>
      </c>
      <c r="L154" s="32"/>
      <c r="M154" s="138" t="s">
        <v>19</v>
      </c>
      <c r="N154" s="139" t="s">
        <v>43</v>
      </c>
      <c r="P154" s="140">
        <f>O154*H154</f>
        <v>0</v>
      </c>
      <c r="Q154" s="140">
        <v>0</v>
      </c>
      <c r="R154" s="140">
        <f>Q154*H154</f>
        <v>0</v>
      </c>
      <c r="S154" s="140">
        <v>0</v>
      </c>
      <c r="T154" s="141">
        <f>S154*H154</f>
        <v>0</v>
      </c>
      <c r="AR154" s="142" t="s">
        <v>286</v>
      </c>
      <c r="AT154" s="142" t="s">
        <v>183</v>
      </c>
      <c r="AU154" s="142" t="s">
        <v>82</v>
      </c>
      <c r="AY154" s="17" t="s">
        <v>181</v>
      </c>
      <c r="BE154" s="143">
        <f>IF(N154="základní",J154,0)</f>
        <v>0</v>
      </c>
      <c r="BF154" s="143">
        <f>IF(N154="snížená",J154,0)</f>
        <v>0</v>
      </c>
      <c r="BG154" s="143">
        <f>IF(N154="zákl. přenesená",J154,0)</f>
        <v>0</v>
      </c>
      <c r="BH154" s="143">
        <f>IF(N154="sníž. přenesená",J154,0)</f>
        <v>0</v>
      </c>
      <c r="BI154" s="143">
        <f>IF(N154="nulová",J154,0)</f>
        <v>0</v>
      </c>
      <c r="BJ154" s="17" t="s">
        <v>80</v>
      </c>
      <c r="BK154" s="143">
        <f>ROUND(I154*H154,2)</f>
        <v>0</v>
      </c>
      <c r="BL154" s="17" t="s">
        <v>286</v>
      </c>
      <c r="BM154" s="142" t="s">
        <v>5661</v>
      </c>
    </row>
    <row r="155" spans="2:65" s="1" customFormat="1" ht="16.5" customHeight="1">
      <c r="B155" s="32"/>
      <c r="C155" s="131" t="s">
        <v>750</v>
      </c>
      <c r="D155" s="131" t="s">
        <v>183</v>
      </c>
      <c r="E155" s="132" t="s">
        <v>4982</v>
      </c>
      <c r="F155" s="133" t="s">
        <v>4983</v>
      </c>
      <c r="G155" s="134" t="s">
        <v>4614</v>
      </c>
      <c r="H155" s="135">
        <v>1</v>
      </c>
      <c r="I155" s="136"/>
      <c r="J155" s="137">
        <f>ROUND(I155*H155,2)</f>
        <v>0</v>
      </c>
      <c r="K155" s="133" t="s">
        <v>187</v>
      </c>
      <c r="L155" s="32"/>
      <c r="M155" s="138" t="s">
        <v>19</v>
      </c>
      <c r="N155" s="139" t="s">
        <v>43</v>
      </c>
      <c r="P155" s="140">
        <f>O155*H155</f>
        <v>0</v>
      </c>
      <c r="Q155" s="140">
        <v>0</v>
      </c>
      <c r="R155" s="140">
        <f>Q155*H155</f>
        <v>0</v>
      </c>
      <c r="S155" s="140">
        <v>0</v>
      </c>
      <c r="T155" s="141">
        <f>S155*H155</f>
        <v>0</v>
      </c>
      <c r="AR155" s="142" t="s">
        <v>286</v>
      </c>
      <c r="AT155" s="142" t="s">
        <v>183</v>
      </c>
      <c r="AU155" s="142" t="s">
        <v>82</v>
      </c>
      <c r="AY155" s="17" t="s">
        <v>181</v>
      </c>
      <c r="BE155" s="143">
        <f>IF(N155="základní",J155,0)</f>
        <v>0</v>
      </c>
      <c r="BF155" s="143">
        <f>IF(N155="snížená",J155,0)</f>
        <v>0</v>
      </c>
      <c r="BG155" s="143">
        <f>IF(N155="zákl. přenesená",J155,0)</f>
        <v>0</v>
      </c>
      <c r="BH155" s="143">
        <f>IF(N155="sníž. přenesená",J155,0)</f>
        <v>0</v>
      </c>
      <c r="BI155" s="143">
        <f>IF(N155="nulová",J155,0)</f>
        <v>0</v>
      </c>
      <c r="BJ155" s="17" t="s">
        <v>80</v>
      </c>
      <c r="BK155" s="143">
        <f>ROUND(I155*H155,2)</f>
        <v>0</v>
      </c>
      <c r="BL155" s="17" t="s">
        <v>286</v>
      </c>
      <c r="BM155" s="142" t="s">
        <v>5662</v>
      </c>
    </row>
    <row r="156" spans="2:47" s="1" customFormat="1" ht="12">
      <c r="B156" s="32"/>
      <c r="D156" s="144" t="s">
        <v>190</v>
      </c>
      <c r="F156" s="145" t="s">
        <v>4985</v>
      </c>
      <c r="I156" s="146"/>
      <c r="L156" s="32"/>
      <c r="M156" s="147"/>
      <c r="T156" s="53"/>
      <c r="AT156" s="17" t="s">
        <v>190</v>
      </c>
      <c r="AU156" s="17" t="s">
        <v>82</v>
      </c>
    </row>
    <row r="157" spans="2:65" s="1" customFormat="1" ht="16.5" customHeight="1">
      <c r="B157" s="32"/>
      <c r="C157" s="131" t="s">
        <v>757</v>
      </c>
      <c r="D157" s="131" t="s">
        <v>183</v>
      </c>
      <c r="E157" s="132" t="s">
        <v>4986</v>
      </c>
      <c r="F157" s="133" t="s">
        <v>4987</v>
      </c>
      <c r="G157" s="134" t="s">
        <v>4614</v>
      </c>
      <c r="H157" s="135">
        <v>1</v>
      </c>
      <c r="I157" s="136"/>
      <c r="J157" s="137">
        <f>ROUND(I157*H157,2)</f>
        <v>0</v>
      </c>
      <c r="K157" s="133" t="s">
        <v>187</v>
      </c>
      <c r="L157" s="32"/>
      <c r="M157" s="138" t="s">
        <v>19</v>
      </c>
      <c r="N157" s="139" t="s">
        <v>43</v>
      </c>
      <c r="P157" s="140">
        <f>O157*H157</f>
        <v>0</v>
      </c>
      <c r="Q157" s="140">
        <v>0</v>
      </c>
      <c r="R157" s="140">
        <f>Q157*H157</f>
        <v>0</v>
      </c>
      <c r="S157" s="140">
        <v>0</v>
      </c>
      <c r="T157" s="141">
        <f>S157*H157</f>
        <v>0</v>
      </c>
      <c r="AR157" s="142" t="s">
        <v>286</v>
      </c>
      <c r="AT157" s="142" t="s">
        <v>183</v>
      </c>
      <c r="AU157" s="142" t="s">
        <v>82</v>
      </c>
      <c r="AY157" s="17" t="s">
        <v>181</v>
      </c>
      <c r="BE157" s="143">
        <f>IF(N157="základní",J157,0)</f>
        <v>0</v>
      </c>
      <c r="BF157" s="143">
        <f>IF(N157="snížená",J157,0)</f>
        <v>0</v>
      </c>
      <c r="BG157" s="143">
        <f>IF(N157="zákl. přenesená",J157,0)</f>
        <v>0</v>
      </c>
      <c r="BH157" s="143">
        <f>IF(N157="sníž. přenesená",J157,0)</f>
        <v>0</v>
      </c>
      <c r="BI157" s="143">
        <f>IF(N157="nulová",J157,0)</f>
        <v>0</v>
      </c>
      <c r="BJ157" s="17" t="s">
        <v>80</v>
      </c>
      <c r="BK157" s="143">
        <f>ROUND(I157*H157,2)</f>
        <v>0</v>
      </c>
      <c r="BL157" s="17" t="s">
        <v>286</v>
      </c>
      <c r="BM157" s="142" t="s">
        <v>5663</v>
      </c>
    </row>
    <row r="158" spans="2:47" s="1" customFormat="1" ht="12">
      <c r="B158" s="32"/>
      <c r="D158" s="144" t="s">
        <v>190</v>
      </c>
      <c r="F158" s="145" t="s">
        <v>4989</v>
      </c>
      <c r="I158" s="146"/>
      <c r="L158" s="32"/>
      <c r="M158" s="195"/>
      <c r="N158" s="192"/>
      <c r="O158" s="192"/>
      <c r="P158" s="192"/>
      <c r="Q158" s="192"/>
      <c r="R158" s="192"/>
      <c r="S158" s="192"/>
      <c r="T158" s="196"/>
      <c r="AT158" s="17" t="s">
        <v>190</v>
      </c>
      <c r="AU158" s="17" t="s">
        <v>82</v>
      </c>
    </row>
    <row r="159" spans="2:12" s="1" customFormat="1" ht="7" customHeight="1">
      <c r="B159" s="41"/>
      <c r="C159" s="42"/>
      <c r="D159" s="42"/>
      <c r="E159" s="42"/>
      <c r="F159" s="42"/>
      <c r="G159" s="42"/>
      <c r="H159" s="42"/>
      <c r="I159" s="42"/>
      <c r="J159" s="42"/>
      <c r="K159" s="42"/>
      <c r="L159" s="32"/>
    </row>
  </sheetData>
  <sheetProtection algorithmName="SHA-512" hashValue="Ebm+sF418ZQmBuTspPl2PHODPsg6JnhwQT42oSXmPdOyQIv9gTPOFNrvQNnC3lROkYf64moqX0A4TUTpY4CmMw==" saltValue="pbGh3P5me+sgZ9QSpVCdxg==" spinCount="100000" sheet="1" objects="1" scenarios="1" formatColumns="0" formatRows="0" autoFilter="0"/>
  <autoFilter ref="C98:K158"/>
  <mergeCells count="15">
    <mergeCell ref="E85:H85"/>
    <mergeCell ref="E89:H89"/>
    <mergeCell ref="E87:H87"/>
    <mergeCell ref="E91:H91"/>
    <mergeCell ref="L2:V2"/>
    <mergeCell ref="E31:H31"/>
    <mergeCell ref="E52:H52"/>
    <mergeCell ref="E56:H56"/>
    <mergeCell ref="E54:H54"/>
    <mergeCell ref="E58:H58"/>
    <mergeCell ref="E7:H7"/>
    <mergeCell ref="E11:H11"/>
    <mergeCell ref="E9:H9"/>
    <mergeCell ref="E13:H13"/>
    <mergeCell ref="E22:H22"/>
  </mergeCells>
  <hyperlinks>
    <hyperlink ref="F104" r:id="rId1" display="https://podminky.urs.cz/item/CS_URS_2024_01/742310002"/>
    <hyperlink ref="F114" r:id="rId2" display="https://podminky.urs.cz/item/CS_URS_2024_01/742310004"/>
    <hyperlink ref="F121" r:id="rId3" display="https://podminky.urs.cz/item/CS_URS_2024_01/742121001"/>
    <hyperlink ref="F125" r:id="rId4" display="https://podminky.urs.cz/item/CS_URS_2024_01/742110002"/>
    <hyperlink ref="F149" r:id="rId5" display="https://podminky.urs.cz/item/CS_URS_2024_01/045203000"/>
    <hyperlink ref="F151" r:id="rId6" display="https://podminky.urs.cz/item/CS_URS_2024_01/030001000"/>
    <hyperlink ref="F153" r:id="rId7" display="https://podminky.urs.cz/item/CS_URS_2024_01/070001000"/>
    <hyperlink ref="F156" r:id="rId8" display="https://podminky.urs.cz/item/CS_URS_2024_01/040001000"/>
    <hyperlink ref="F158" r:id="rId9" display="https://podminky.urs.cz/item/CS_URS_2024_01/01325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BM272"/>
  <sheetViews>
    <sheetView showGridLines="0" workbookViewId="0" topLeftCell="A252">
      <selection activeCell="G265" sqref="G265"/>
    </sheetView>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136</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ht="12.45" hidden="1">
      <c r="B8" s="20"/>
      <c r="D8" s="27" t="s">
        <v>154</v>
      </c>
      <c r="L8" s="20"/>
    </row>
    <row r="9" spans="2:12" ht="16.5" customHeight="1" hidden="1">
      <c r="B9" s="20"/>
      <c r="E9" s="250" t="s">
        <v>446</v>
      </c>
      <c r="F9" s="236"/>
      <c r="G9" s="236"/>
      <c r="H9" s="236"/>
      <c r="L9" s="20"/>
    </row>
    <row r="10" spans="2:12" ht="12.05" customHeight="1" hidden="1">
      <c r="B10" s="20"/>
      <c r="D10" s="27" t="s">
        <v>447</v>
      </c>
      <c r="L10" s="20"/>
    </row>
    <row r="11" spans="2:12" s="1" customFormat="1" ht="16.5" customHeight="1" hidden="1">
      <c r="B11" s="32"/>
      <c r="E11" s="216" t="s">
        <v>4788</v>
      </c>
      <c r="F11" s="249"/>
      <c r="G11" s="249"/>
      <c r="H11" s="249"/>
      <c r="L11" s="32"/>
    </row>
    <row r="12" spans="2:12" s="1" customFormat="1" ht="12.05" customHeight="1" hidden="1">
      <c r="B12" s="32"/>
      <c r="D12" s="27" t="s">
        <v>3064</v>
      </c>
      <c r="L12" s="32"/>
    </row>
    <row r="13" spans="2:12" s="1" customFormat="1" ht="16.5" customHeight="1" hidden="1">
      <c r="B13" s="32"/>
      <c r="E13" s="207" t="s">
        <v>5664</v>
      </c>
      <c r="F13" s="249"/>
      <c r="G13" s="249"/>
      <c r="H13" s="249"/>
      <c r="L13" s="32"/>
    </row>
    <row r="14" spans="2:12" s="1" customFormat="1" ht="12" hidden="1">
      <c r="B14" s="32"/>
      <c r="L14" s="32"/>
    </row>
    <row r="15" spans="2:12" s="1" customFormat="1" ht="12.05" customHeight="1" hidden="1">
      <c r="B15" s="32"/>
      <c r="D15" s="27" t="s">
        <v>18</v>
      </c>
      <c r="F15" s="25" t="s">
        <v>19</v>
      </c>
      <c r="I15" s="27" t="s">
        <v>20</v>
      </c>
      <c r="J15" s="25" t="s">
        <v>19</v>
      </c>
      <c r="L15" s="32"/>
    </row>
    <row r="16" spans="2:12" s="1" customFormat="1" ht="12.05" customHeight="1" hidden="1">
      <c r="B16" s="32"/>
      <c r="D16" s="27" t="s">
        <v>21</v>
      </c>
      <c r="F16" s="25" t="s">
        <v>4790</v>
      </c>
      <c r="I16" s="27" t="s">
        <v>23</v>
      </c>
      <c r="J16" s="49" t="str">
        <f>'Rekapitulace stavby'!AN8</f>
        <v>12. 4. 2024</v>
      </c>
      <c r="L16" s="32"/>
    </row>
    <row r="17" spans="2:12" s="1" customFormat="1" ht="10.75" customHeight="1" hidden="1">
      <c r="B17" s="32"/>
      <c r="L17" s="32"/>
    </row>
    <row r="18" spans="2:12" s="1" customFormat="1" ht="12.05" customHeight="1" hidden="1">
      <c r="B18" s="32"/>
      <c r="D18" s="27" t="s">
        <v>25</v>
      </c>
      <c r="I18" s="27" t="s">
        <v>26</v>
      </c>
      <c r="J18" s="25" t="s">
        <v>19</v>
      </c>
      <c r="L18" s="32"/>
    </row>
    <row r="19" spans="2:12" s="1" customFormat="1" ht="18" customHeight="1" hidden="1">
      <c r="B19" s="32"/>
      <c r="E19" s="25" t="s">
        <v>27</v>
      </c>
      <c r="I19" s="27" t="s">
        <v>28</v>
      </c>
      <c r="J19" s="25" t="s">
        <v>19</v>
      </c>
      <c r="L19" s="32"/>
    </row>
    <row r="20" spans="2:12" s="1" customFormat="1" ht="7" customHeight="1" hidden="1">
      <c r="B20" s="32"/>
      <c r="L20" s="32"/>
    </row>
    <row r="21" spans="2:12" s="1" customFormat="1" ht="12.05" customHeight="1" hidden="1">
      <c r="B21" s="32"/>
      <c r="D21" s="27" t="s">
        <v>29</v>
      </c>
      <c r="I21" s="27" t="s">
        <v>26</v>
      </c>
      <c r="J21" s="28" t="str">
        <f>'Rekapitulace stavby'!AN13</f>
        <v>Vyplň údaj</v>
      </c>
      <c r="L21" s="32"/>
    </row>
    <row r="22" spans="2:12" s="1" customFormat="1" ht="18" customHeight="1" hidden="1">
      <c r="B22" s="32"/>
      <c r="E22" s="252" t="str">
        <f>'Rekapitulace stavby'!E14</f>
        <v>Vyplň údaj</v>
      </c>
      <c r="F22" s="240"/>
      <c r="G22" s="240"/>
      <c r="H22" s="240"/>
      <c r="I22" s="27" t="s">
        <v>28</v>
      </c>
      <c r="J22" s="28" t="str">
        <f>'Rekapitulace stavby'!AN14</f>
        <v>Vyplň údaj</v>
      </c>
      <c r="L22" s="32"/>
    </row>
    <row r="23" spans="2:12" s="1" customFormat="1" ht="7" customHeight="1" hidden="1">
      <c r="B23" s="32"/>
      <c r="L23" s="32"/>
    </row>
    <row r="24" spans="2:12" s="1" customFormat="1" ht="12.05" customHeight="1" hidden="1">
      <c r="B24" s="32"/>
      <c r="D24" s="27" t="s">
        <v>31</v>
      </c>
      <c r="I24" s="27" t="s">
        <v>26</v>
      </c>
      <c r="J24" s="25" t="s">
        <v>4791</v>
      </c>
      <c r="L24" s="32"/>
    </row>
    <row r="25" spans="2:12" s="1" customFormat="1" ht="18" customHeight="1" hidden="1">
      <c r="B25" s="32"/>
      <c r="E25" s="25" t="s">
        <v>4792</v>
      </c>
      <c r="I25" s="27" t="s">
        <v>28</v>
      </c>
      <c r="J25" s="25" t="s">
        <v>4793</v>
      </c>
      <c r="L25" s="32"/>
    </row>
    <row r="26" spans="2:12" s="1" customFormat="1" ht="7" customHeight="1" hidden="1">
      <c r="B26" s="32"/>
      <c r="L26" s="32"/>
    </row>
    <row r="27" spans="2:12" s="1" customFormat="1" ht="12.05" customHeight="1" hidden="1">
      <c r="B27" s="32"/>
      <c r="D27" s="27" t="s">
        <v>34</v>
      </c>
      <c r="I27" s="27" t="s">
        <v>26</v>
      </c>
      <c r="J27" s="25" t="s">
        <v>4791</v>
      </c>
      <c r="L27" s="32"/>
    </row>
    <row r="28" spans="2:12" s="1" customFormat="1" ht="18" customHeight="1" hidden="1">
      <c r="B28" s="32"/>
      <c r="E28" s="25" t="s">
        <v>4794</v>
      </c>
      <c r="I28" s="27" t="s">
        <v>28</v>
      </c>
      <c r="J28" s="25" t="s">
        <v>4793</v>
      </c>
      <c r="L28" s="32"/>
    </row>
    <row r="29" spans="2:12" s="1" customFormat="1" ht="7" customHeight="1" hidden="1">
      <c r="B29" s="32"/>
      <c r="L29" s="32"/>
    </row>
    <row r="30" spans="2:12" s="1" customFormat="1" ht="12.05" customHeight="1" hidden="1">
      <c r="B30" s="32"/>
      <c r="D30" s="27" t="s">
        <v>36</v>
      </c>
      <c r="L30" s="32"/>
    </row>
    <row r="31" spans="2:12" s="7" customFormat="1" ht="16.5" customHeight="1" hidden="1">
      <c r="B31" s="91"/>
      <c r="E31" s="245" t="s">
        <v>19</v>
      </c>
      <c r="F31" s="245"/>
      <c r="G31" s="245"/>
      <c r="H31" s="245"/>
      <c r="L31" s="91"/>
    </row>
    <row r="32" spans="2:12" s="1" customFormat="1" ht="7" customHeight="1" hidden="1">
      <c r="B32" s="32"/>
      <c r="L32" s="32"/>
    </row>
    <row r="33" spans="2:12" s="1" customFormat="1" ht="7" customHeight="1" hidden="1">
      <c r="B33" s="32"/>
      <c r="D33" s="50"/>
      <c r="E33" s="50"/>
      <c r="F33" s="50"/>
      <c r="G33" s="50"/>
      <c r="H33" s="50"/>
      <c r="I33" s="50"/>
      <c r="J33" s="50"/>
      <c r="K33" s="50"/>
      <c r="L33" s="32"/>
    </row>
    <row r="34" spans="2:12" s="1" customFormat="1" ht="25.4" customHeight="1" hidden="1">
      <c r="B34" s="32"/>
      <c r="D34" s="92" t="s">
        <v>38</v>
      </c>
      <c r="J34" s="63">
        <f>ROUND(J107,2)</f>
        <v>0</v>
      </c>
      <c r="L34" s="32"/>
    </row>
    <row r="35" spans="2:12" s="1" customFormat="1" ht="7" customHeight="1" hidden="1">
      <c r="B35" s="32"/>
      <c r="D35" s="50"/>
      <c r="E35" s="50"/>
      <c r="F35" s="50"/>
      <c r="G35" s="50"/>
      <c r="H35" s="50"/>
      <c r="I35" s="50"/>
      <c r="J35" s="50"/>
      <c r="K35" s="50"/>
      <c r="L35" s="32"/>
    </row>
    <row r="36" spans="2:12" s="1" customFormat="1" ht="14.4" customHeight="1" hidden="1">
      <c r="B36" s="32"/>
      <c r="F36" s="35" t="s">
        <v>40</v>
      </c>
      <c r="I36" s="35" t="s">
        <v>39</v>
      </c>
      <c r="J36" s="35" t="s">
        <v>41</v>
      </c>
      <c r="L36" s="32"/>
    </row>
    <row r="37" spans="2:12" s="1" customFormat="1" ht="14.4" customHeight="1" hidden="1">
      <c r="B37" s="32"/>
      <c r="D37" s="52" t="s">
        <v>42</v>
      </c>
      <c r="E37" s="27" t="s">
        <v>43</v>
      </c>
      <c r="F37" s="83">
        <f>ROUND((SUM(BE107:BE271)),2)</f>
        <v>0</v>
      </c>
      <c r="I37" s="93">
        <v>0.21</v>
      </c>
      <c r="J37" s="83">
        <f>ROUND(((SUM(BE107:BE271))*I37),2)</f>
        <v>0</v>
      </c>
      <c r="L37" s="32"/>
    </row>
    <row r="38" spans="2:12" s="1" customFormat="1" ht="14.4" customHeight="1" hidden="1">
      <c r="B38" s="32"/>
      <c r="E38" s="27" t="s">
        <v>44</v>
      </c>
      <c r="F38" s="83">
        <f>ROUND((SUM(BF107:BF271)),2)</f>
        <v>0</v>
      </c>
      <c r="I38" s="93">
        <v>0.15</v>
      </c>
      <c r="J38" s="83">
        <f>ROUND(((SUM(BF107:BF271))*I38),2)</f>
        <v>0</v>
      </c>
      <c r="L38" s="32"/>
    </row>
    <row r="39" spans="2:12" s="1" customFormat="1" ht="14.4" customHeight="1" hidden="1">
      <c r="B39" s="32"/>
      <c r="E39" s="27" t="s">
        <v>45</v>
      </c>
      <c r="F39" s="83">
        <f>ROUND((SUM(BG107:BG271)),2)</f>
        <v>0</v>
      </c>
      <c r="I39" s="93">
        <v>0.21</v>
      </c>
      <c r="J39" s="83">
        <f>0</f>
        <v>0</v>
      </c>
      <c r="L39" s="32"/>
    </row>
    <row r="40" spans="2:12" s="1" customFormat="1" ht="14.4" customHeight="1" hidden="1">
      <c r="B40" s="32"/>
      <c r="E40" s="27" t="s">
        <v>46</v>
      </c>
      <c r="F40" s="83">
        <f>ROUND((SUM(BH107:BH271)),2)</f>
        <v>0</v>
      </c>
      <c r="I40" s="93">
        <v>0.15</v>
      </c>
      <c r="J40" s="83">
        <f>0</f>
        <v>0</v>
      </c>
      <c r="L40" s="32"/>
    </row>
    <row r="41" spans="2:12" s="1" customFormat="1" ht="14.4" customHeight="1" hidden="1">
      <c r="B41" s="32"/>
      <c r="E41" s="27" t="s">
        <v>47</v>
      </c>
      <c r="F41" s="83">
        <f>ROUND((SUM(BI107:BI271)),2)</f>
        <v>0</v>
      </c>
      <c r="I41" s="93">
        <v>0</v>
      </c>
      <c r="J41" s="83">
        <f>0</f>
        <v>0</v>
      </c>
      <c r="L41" s="32"/>
    </row>
    <row r="42" spans="2:12" s="1" customFormat="1" ht="7" customHeight="1" hidden="1">
      <c r="B42" s="32"/>
      <c r="L42" s="32"/>
    </row>
    <row r="43" spans="2:12" s="1" customFormat="1" ht="25.4" customHeight="1" hidden="1">
      <c r="B43" s="32"/>
      <c r="C43" s="94"/>
      <c r="D43" s="95" t="s">
        <v>48</v>
      </c>
      <c r="E43" s="54"/>
      <c r="F43" s="54"/>
      <c r="G43" s="96" t="s">
        <v>49</v>
      </c>
      <c r="H43" s="97" t="s">
        <v>50</v>
      </c>
      <c r="I43" s="54"/>
      <c r="J43" s="98">
        <f>SUM(J34:J41)</f>
        <v>0</v>
      </c>
      <c r="K43" s="99"/>
      <c r="L43" s="32"/>
    </row>
    <row r="44" spans="2:12" s="1" customFormat="1" ht="14.4" customHeight="1" hidden="1">
      <c r="B44" s="41"/>
      <c r="C44" s="42"/>
      <c r="D44" s="42"/>
      <c r="E44" s="42"/>
      <c r="F44" s="42"/>
      <c r="G44" s="42"/>
      <c r="H44" s="42"/>
      <c r="I44" s="42"/>
      <c r="J44" s="42"/>
      <c r="K44" s="42"/>
      <c r="L44" s="32"/>
    </row>
    <row r="45" ht="12" hidden="1"/>
    <row r="46" ht="12" hidden="1"/>
    <row r="47" ht="12" hidden="1"/>
    <row r="48" spans="2:12" s="1" customFormat="1" ht="7" customHeight="1">
      <c r="B48" s="43"/>
      <c r="C48" s="44"/>
      <c r="D48" s="44"/>
      <c r="E48" s="44"/>
      <c r="F48" s="44"/>
      <c r="G48" s="44"/>
      <c r="H48" s="44"/>
      <c r="I48" s="44"/>
      <c r="J48" s="44"/>
      <c r="K48" s="44"/>
      <c r="L48" s="32"/>
    </row>
    <row r="49" spans="2:12" s="1" customFormat="1" ht="25" customHeight="1">
      <c r="B49" s="32"/>
      <c r="C49" s="21" t="s">
        <v>156</v>
      </c>
      <c r="L49" s="32"/>
    </row>
    <row r="50" spans="2:12" s="1" customFormat="1" ht="7" customHeight="1">
      <c r="B50" s="32"/>
      <c r="L50" s="32"/>
    </row>
    <row r="51" spans="2:12" s="1" customFormat="1" ht="12.05" customHeight="1">
      <c r="B51" s="32"/>
      <c r="C51" s="27" t="s">
        <v>16</v>
      </c>
      <c r="L51" s="32"/>
    </row>
    <row r="52" spans="2:12" s="1" customFormat="1" ht="16.5" customHeight="1">
      <c r="B52" s="32"/>
      <c r="E52" s="250" t="str">
        <f>E7</f>
        <v>Stavební úpravy, přístavba a nástavba č.p.1994, ul.Dobenínská, Náchod</v>
      </c>
      <c r="F52" s="251"/>
      <c r="G52" s="251"/>
      <c r="H52" s="251"/>
      <c r="L52" s="32"/>
    </row>
    <row r="53" spans="2:12" ht="12.05" customHeight="1">
      <c r="B53" s="20"/>
      <c r="C53" s="27" t="s">
        <v>154</v>
      </c>
      <c r="L53" s="20"/>
    </row>
    <row r="54" spans="2:12" ht="16.5" customHeight="1">
      <c r="B54" s="20"/>
      <c r="E54" s="250" t="s">
        <v>446</v>
      </c>
      <c r="F54" s="236"/>
      <c r="G54" s="236"/>
      <c r="H54" s="236"/>
      <c r="L54" s="20"/>
    </row>
    <row r="55" spans="2:12" ht="12.05" customHeight="1">
      <c r="B55" s="20"/>
      <c r="C55" s="27" t="s">
        <v>447</v>
      </c>
      <c r="L55" s="20"/>
    </row>
    <row r="56" spans="2:12" s="1" customFormat="1" ht="16.5" customHeight="1">
      <c r="B56" s="32"/>
      <c r="E56" s="216" t="s">
        <v>4788</v>
      </c>
      <c r="F56" s="249"/>
      <c r="G56" s="249"/>
      <c r="H56" s="249"/>
      <c r="L56" s="32"/>
    </row>
    <row r="57" spans="2:12" s="1" customFormat="1" ht="12.05" customHeight="1">
      <c r="B57" s="32"/>
      <c r="C57" s="27" t="s">
        <v>3064</v>
      </c>
      <c r="L57" s="32"/>
    </row>
    <row r="58" spans="2:12" s="1" customFormat="1" ht="16.5" customHeight="1">
      <c r="B58" s="32"/>
      <c r="E58" s="207" t="str">
        <f>E13</f>
        <v>06_SO 01_PZTS - Poplachové zabezpečovací a tísňové systémy, elektronická kontrola vstupu</v>
      </c>
      <c r="F58" s="249"/>
      <c r="G58" s="249"/>
      <c r="H58" s="249"/>
      <c r="L58" s="32"/>
    </row>
    <row r="59" spans="2:12" s="1" customFormat="1" ht="7" customHeight="1">
      <c r="B59" s="32"/>
      <c r="L59" s="32"/>
    </row>
    <row r="60" spans="2:12" s="1" customFormat="1" ht="12.05" customHeight="1">
      <c r="B60" s="32"/>
      <c r="C60" s="27" t="s">
        <v>21</v>
      </c>
      <c r="F60" s="25" t="str">
        <f>F16</f>
        <v xml:space="preserve">Dobenínská 1994, 547 01 Náchod </v>
      </c>
      <c r="I60" s="27" t="s">
        <v>23</v>
      </c>
      <c r="J60" s="49" t="str">
        <f>IF(J16="","",J16)</f>
        <v>12. 4. 2024</v>
      </c>
      <c r="L60" s="32"/>
    </row>
    <row r="61" spans="2:12" s="1" customFormat="1" ht="7" customHeight="1">
      <c r="B61" s="32"/>
      <c r="L61" s="32"/>
    </row>
    <row r="62" spans="2:12" s="1" customFormat="1" ht="25.65" customHeight="1">
      <c r="B62" s="32"/>
      <c r="C62" s="27" t="s">
        <v>25</v>
      </c>
      <c r="F62" s="25" t="str">
        <f>E19</f>
        <v>Oblastní charita Náchod, Mlýnská 189, Náchod</v>
      </c>
      <c r="I62" s="27" t="s">
        <v>31</v>
      </c>
      <c r="J62" s="30" t="str">
        <f>E25</f>
        <v>Ing. Martin Smolák, AGCOM, s.r.o.</v>
      </c>
      <c r="L62" s="32"/>
    </row>
    <row r="63" spans="2:12" s="1" customFormat="1" ht="15.15" customHeight="1">
      <c r="B63" s="32"/>
      <c r="C63" s="27" t="s">
        <v>29</v>
      </c>
      <c r="F63" s="25" t="str">
        <f>IF(E22="","",E22)</f>
        <v>Vyplň údaj</v>
      </c>
      <c r="I63" s="27" t="s">
        <v>34</v>
      </c>
      <c r="J63" s="30" t="str">
        <f>E28</f>
        <v>AGCOM, s.r.o.</v>
      </c>
      <c r="L63" s="32"/>
    </row>
    <row r="64" spans="2:12" s="1" customFormat="1" ht="10.25" customHeight="1">
      <c r="B64" s="32"/>
      <c r="L64" s="32"/>
    </row>
    <row r="65" spans="2:12" s="1" customFormat="1" ht="29.3" customHeight="1">
      <c r="B65" s="32"/>
      <c r="C65" s="100" t="s">
        <v>157</v>
      </c>
      <c r="D65" s="94"/>
      <c r="E65" s="94"/>
      <c r="F65" s="94"/>
      <c r="G65" s="94"/>
      <c r="H65" s="94"/>
      <c r="I65" s="94"/>
      <c r="J65" s="101" t="s">
        <v>158</v>
      </c>
      <c r="K65" s="94"/>
      <c r="L65" s="32"/>
    </row>
    <row r="66" spans="2:12" s="1" customFormat="1" ht="10.25" customHeight="1">
      <c r="B66" s="32"/>
      <c r="L66" s="32"/>
    </row>
    <row r="67" spans="2:47" s="1" customFormat="1" ht="22.8" customHeight="1">
      <c r="B67" s="32"/>
      <c r="C67" s="102" t="s">
        <v>70</v>
      </c>
      <c r="J67" s="63">
        <f>J107</f>
        <v>0</v>
      </c>
      <c r="L67" s="32"/>
      <c r="AU67" s="17" t="s">
        <v>159</v>
      </c>
    </row>
    <row r="68" spans="2:12" s="8" customFormat="1" ht="25" customHeight="1">
      <c r="B68" s="103"/>
      <c r="D68" s="104" t="s">
        <v>457</v>
      </c>
      <c r="E68" s="105"/>
      <c r="F68" s="105"/>
      <c r="G68" s="105"/>
      <c r="H68" s="105"/>
      <c r="I68" s="105"/>
      <c r="J68" s="106">
        <f>J108</f>
        <v>0</v>
      </c>
      <c r="L68" s="103"/>
    </row>
    <row r="69" spans="2:12" s="9" customFormat="1" ht="19.95" customHeight="1">
      <c r="B69" s="107"/>
      <c r="D69" s="108" t="s">
        <v>5665</v>
      </c>
      <c r="E69" s="109"/>
      <c r="F69" s="109"/>
      <c r="G69" s="109"/>
      <c r="H69" s="109"/>
      <c r="I69" s="109"/>
      <c r="J69" s="110">
        <f>J109</f>
        <v>0</v>
      </c>
      <c r="L69" s="107"/>
    </row>
    <row r="70" spans="2:12" s="9" customFormat="1" ht="19.95" customHeight="1">
      <c r="B70" s="107"/>
      <c r="D70" s="108" t="s">
        <v>5666</v>
      </c>
      <c r="E70" s="109"/>
      <c r="F70" s="109"/>
      <c r="G70" s="109"/>
      <c r="H70" s="109"/>
      <c r="I70" s="109"/>
      <c r="J70" s="110">
        <f>J112</f>
        <v>0</v>
      </c>
      <c r="L70" s="107"/>
    </row>
    <row r="71" spans="2:12" s="9" customFormat="1" ht="19.95" customHeight="1">
      <c r="B71" s="107"/>
      <c r="D71" s="108" t="s">
        <v>5667</v>
      </c>
      <c r="E71" s="109"/>
      <c r="F71" s="109"/>
      <c r="G71" s="109"/>
      <c r="H71" s="109"/>
      <c r="I71" s="109"/>
      <c r="J71" s="110">
        <f>J140</f>
        <v>0</v>
      </c>
      <c r="L71" s="107"/>
    </row>
    <row r="72" spans="2:12" s="9" customFormat="1" ht="14.9" customHeight="1">
      <c r="B72" s="107"/>
      <c r="D72" s="108" t="s">
        <v>5668</v>
      </c>
      <c r="E72" s="109"/>
      <c r="F72" s="109"/>
      <c r="G72" s="109"/>
      <c r="H72" s="109"/>
      <c r="I72" s="109"/>
      <c r="J72" s="110">
        <f>J151</f>
        <v>0</v>
      </c>
      <c r="L72" s="107"/>
    </row>
    <row r="73" spans="2:12" s="9" customFormat="1" ht="19.95" customHeight="1">
      <c r="B73" s="107"/>
      <c r="D73" s="108" t="s">
        <v>5669</v>
      </c>
      <c r="E73" s="109"/>
      <c r="F73" s="109"/>
      <c r="G73" s="109"/>
      <c r="H73" s="109"/>
      <c r="I73" s="109"/>
      <c r="J73" s="110">
        <f>J152</f>
        <v>0</v>
      </c>
      <c r="L73" s="107"/>
    </row>
    <row r="74" spans="2:12" s="9" customFormat="1" ht="19.95" customHeight="1">
      <c r="B74" s="107"/>
      <c r="D74" s="108" t="s">
        <v>5670</v>
      </c>
      <c r="E74" s="109"/>
      <c r="F74" s="109"/>
      <c r="G74" s="109"/>
      <c r="H74" s="109"/>
      <c r="I74" s="109"/>
      <c r="J74" s="110">
        <f>J157</f>
        <v>0</v>
      </c>
      <c r="L74" s="107"/>
    </row>
    <row r="75" spans="2:12" s="9" customFormat="1" ht="14.9" customHeight="1">
      <c r="B75" s="107"/>
      <c r="D75" s="108" t="s">
        <v>5671</v>
      </c>
      <c r="E75" s="109"/>
      <c r="F75" s="109"/>
      <c r="G75" s="109"/>
      <c r="H75" s="109"/>
      <c r="I75" s="109"/>
      <c r="J75" s="110">
        <f>J170</f>
        <v>0</v>
      </c>
      <c r="L75" s="107"/>
    </row>
    <row r="76" spans="2:12" s="9" customFormat="1" ht="19.95" customHeight="1">
      <c r="B76" s="107"/>
      <c r="D76" s="108" t="s">
        <v>5672</v>
      </c>
      <c r="E76" s="109"/>
      <c r="F76" s="109"/>
      <c r="G76" s="109"/>
      <c r="H76" s="109"/>
      <c r="I76" s="109"/>
      <c r="J76" s="110">
        <f>J175</f>
        <v>0</v>
      </c>
      <c r="L76" s="107"/>
    </row>
    <row r="77" spans="2:12" s="9" customFormat="1" ht="19.95" customHeight="1">
      <c r="B77" s="107"/>
      <c r="D77" s="108" t="s">
        <v>5673</v>
      </c>
      <c r="E77" s="109"/>
      <c r="F77" s="109"/>
      <c r="G77" s="109"/>
      <c r="H77" s="109"/>
      <c r="I77" s="109"/>
      <c r="J77" s="110">
        <f>J182</f>
        <v>0</v>
      </c>
      <c r="L77" s="107"/>
    </row>
    <row r="78" spans="2:12" s="9" customFormat="1" ht="19.95" customHeight="1">
      <c r="B78" s="107"/>
      <c r="D78" s="108" t="s">
        <v>5674</v>
      </c>
      <c r="E78" s="109"/>
      <c r="F78" s="109"/>
      <c r="G78" s="109"/>
      <c r="H78" s="109"/>
      <c r="I78" s="109"/>
      <c r="J78" s="110">
        <f>J193</f>
        <v>0</v>
      </c>
      <c r="L78" s="107"/>
    </row>
    <row r="79" spans="2:12" s="9" customFormat="1" ht="14.9" customHeight="1">
      <c r="B79" s="107"/>
      <c r="D79" s="108" t="s">
        <v>5675</v>
      </c>
      <c r="E79" s="109"/>
      <c r="F79" s="109"/>
      <c r="G79" s="109"/>
      <c r="H79" s="109"/>
      <c r="I79" s="109"/>
      <c r="J79" s="110">
        <f>J196</f>
        <v>0</v>
      </c>
      <c r="L79" s="107"/>
    </row>
    <row r="80" spans="2:12" s="9" customFormat="1" ht="14.9" customHeight="1">
      <c r="B80" s="107"/>
      <c r="D80" s="108" t="s">
        <v>5676</v>
      </c>
      <c r="E80" s="109"/>
      <c r="F80" s="109"/>
      <c r="G80" s="109"/>
      <c r="H80" s="109"/>
      <c r="I80" s="109"/>
      <c r="J80" s="110">
        <f>J212</f>
        <v>0</v>
      </c>
      <c r="L80" s="107"/>
    </row>
    <row r="81" spans="2:12" s="9" customFormat="1" ht="19.95" customHeight="1">
      <c r="B81" s="107"/>
      <c r="D81" s="108" t="s">
        <v>5677</v>
      </c>
      <c r="E81" s="109"/>
      <c r="F81" s="109"/>
      <c r="G81" s="109"/>
      <c r="H81" s="109"/>
      <c r="I81" s="109"/>
      <c r="J81" s="110">
        <f>J218</f>
        <v>0</v>
      </c>
      <c r="L81" s="107"/>
    </row>
    <row r="82" spans="2:12" s="9" customFormat="1" ht="19.95" customHeight="1">
      <c r="B82" s="107"/>
      <c r="D82" s="108" t="s">
        <v>5678</v>
      </c>
      <c r="E82" s="109"/>
      <c r="F82" s="109"/>
      <c r="G82" s="109"/>
      <c r="H82" s="109"/>
      <c r="I82" s="109"/>
      <c r="J82" s="110">
        <f>J225</f>
        <v>0</v>
      </c>
      <c r="L82" s="107"/>
    </row>
    <row r="83" spans="2:12" s="9" customFormat="1" ht="14.9" customHeight="1">
      <c r="B83" s="107"/>
      <c r="D83" s="108" t="s">
        <v>5679</v>
      </c>
      <c r="E83" s="109"/>
      <c r="F83" s="109"/>
      <c r="G83" s="109"/>
      <c r="H83" s="109"/>
      <c r="I83" s="109"/>
      <c r="J83" s="110">
        <f>J242</f>
        <v>0</v>
      </c>
      <c r="L83" s="107"/>
    </row>
    <row r="84" spans="2:12" s="1" customFormat="1" ht="21.75" customHeight="1">
      <c r="B84" s="32"/>
      <c r="L84" s="32"/>
    </row>
    <row r="85" spans="2:12" s="1" customFormat="1" ht="7" customHeight="1">
      <c r="B85" s="41"/>
      <c r="C85" s="42"/>
      <c r="D85" s="42"/>
      <c r="E85" s="42"/>
      <c r="F85" s="42"/>
      <c r="G85" s="42"/>
      <c r="H85" s="42"/>
      <c r="I85" s="42"/>
      <c r="J85" s="42"/>
      <c r="K85" s="42"/>
      <c r="L85" s="32"/>
    </row>
    <row r="89" spans="2:12" s="1" customFormat="1" ht="7" customHeight="1">
      <c r="B89" s="43"/>
      <c r="C89" s="44"/>
      <c r="D89" s="44"/>
      <c r="E89" s="44"/>
      <c r="F89" s="44"/>
      <c r="G89" s="44"/>
      <c r="H89" s="44"/>
      <c r="I89" s="44"/>
      <c r="J89" s="44"/>
      <c r="K89" s="44"/>
      <c r="L89" s="32"/>
    </row>
    <row r="90" spans="2:12" s="1" customFormat="1" ht="25" customHeight="1">
      <c r="B90" s="32"/>
      <c r="C90" s="21" t="s">
        <v>166</v>
      </c>
      <c r="L90" s="32"/>
    </row>
    <row r="91" spans="2:12" s="1" customFormat="1" ht="7" customHeight="1">
      <c r="B91" s="32"/>
      <c r="L91" s="32"/>
    </row>
    <row r="92" spans="2:12" s="1" customFormat="1" ht="12.05" customHeight="1">
      <c r="B92" s="32"/>
      <c r="C92" s="27" t="s">
        <v>16</v>
      </c>
      <c r="L92" s="32"/>
    </row>
    <row r="93" spans="2:12" s="1" customFormat="1" ht="16.5" customHeight="1">
      <c r="B93" s="32"/>
      <c r="E93" s="250" t="str">
        <f>E7</f>
        <v>Stavební úpravy, přístavba a nástavba č.p.1994, ul.Dobenínská, Náchod</v>
      </c>
      <c r="F93" s="251"/>
      <c r="G93" s="251"/>
      <c r="H93" s="251"/>
      <c r="L93" s="32"/>
    </row>
    <row r="94" spans="2:12" ht="12.05" customHeight="1">
      <c r="B94" s="20"/>
      <c r="C94" s="27" t="s">
        <v>154</v>
      </c>
      <c r="L94" s="20"/>
    </row>
    <row r="95" spans="2:12" ht="16.5" customHeight="1">
      <c r="B95" s="20"/>
      <c r="E95" s="250" t="s">
        <v>446</v>
      </c>
      <c r="F95" s="236"/>
      <c r="G95" s="236"/>
      <c r="H95" s="236"/>
      <c r="L95" s="20"/>
    </row>
    <row r="96" spans="2:12" ht="12.05" customHeight="1">
      <c r="B96" s="20"/>
      <c r="C96" s="27" t="s">
        <v>447</v>
      </c>
      <c r="L96" s="20"/>
    </row>
    <row r="97" spans="2:12" s="1" customFormat="1" ht="16.5" customHeight="1">
      <c r="B97" s="32"/>
      <c r="E97" s="216" t="s">
        <v>4788</v>
      </c>
      <c r="F97" s="249"/>
      <c r="G97" s="249"/>
      <c r="H97" s="249"/>
      <c r="L97" s="32"/>
    </row>
    <row r="98" spans="2:12" s="1" customFormat="1" ht="12.05" customHeight="1">
      <c r="B98" s="32"/>
      <c r="C98" s="27" t="s">
        <v>3064</v>
      </c>
      <c r="L98" s="32"/>
    </row>
    <row r="99" spans="2:12" s="1" customFormat="1" ht="16.5" customHeight="1">
      <c r="B99" s="32"/>
      <c r="E99" s="207" t="str">
        <f>E13</f>
        <v>06_SO 01_PZTS - Poplachové zabezpečovací a tísňové systémy, elektronická kontrola vstupu</v>
      </c>
      <c r="F99" s="249"/>
      <c r="G99" s="249"/>
      <c r="H99" s="249"/>
      <c r="L99" s="32"/>
    </row>
    <row r="100" spans="2:12" s="1" customFormat="1" ht="7" customHeight="1">
      <c r="B100" s="32"/>
      <c r="L100" s="32"/>
    </row>
    <row r="101" spans="2:12" s="1" customFormat="1" ht="12.05" customHeight="1">
      <c r="B101" s="32"/>
      <c r="C101" s="27" t="s">
        <v>21</v>
      </c>
      <c r="F101" s="25" t="str">
        <f>F16</f>
        <v xml:space="preserve">Dobenínská 1994, 547 01 Náchod </v>
      </c>
      <c r="I101" s="27" t="s">
        <v>23</v>
      </c>
      <c r="J101" s="49" t="str">
        <f>IF(J16="","",J16)</f>
        <v>12. 4. 2024</v>
      </c>
      <c r="L101" s="32"/>
    </row>
    <row r="102" spans="2:12" s="1" customFormat="1" ht="7" customHeight="1">
      <c r="B102" s="32"/>
      <c r="L102" s="32"/>
    </row>
    <row r="103" spans="2:12" s="1" customFormat="1" ht="25.65" customHeight="1">
      <c r="B103" s="32"/>
      <c r="C103" s="27" t="s">
        <v>25</v>
      </c>
      <c r="F103" s="25" t="str">
        <f>E19</f>
        <v>Oblastní charita Náchod, Mlýnská 189, Náchod</v>
      </c>
      <c r="I103" s="27" t="s">
        <v>31</v>
      </c>
      <c r="J103" s="30" t="str">
        <f>E25</f>
        <v>Ing. Martin Smolák, AGCOM, s.r.o.</v>
      </c>
      <c r="L103" s="32"/>
    </row>
    <row r="104" spans="2:12" s="1" customFormat="1" ht="15.15" customHeight="1">
      <c r="B104" s="32"/>
      <c r="C104" s="27" t="s">
        <v>29</v>
      </c>
      <c r="F104" s="25" t="str">
        <f>IF(E22="","",E22)</f>
        <v>Vyplň údaj</v>
      </c>
      <c r="I104" s="27" t="s">
        <v>34</v>
      </c>
      <c r="J104" s="30" t="str">
        <f>E28</f>
        <v>AGCOM, s.r.o.</v>
      </c>
      <c r="L104" s="32"/>
    </row>
    <row r="105" spans="2:12" s="1" customFormat="1" ht="10.25" customHeight="1">
      <c r="B105" s="32"/>
      <c r="L105" s="32"/>
    </row>
    <row r="106" spans="2:20" s="10" customFormat="1" ht="29.3" customHeight="1">
      <c r="B106" s="111"/>
      <c r="C106" s="112" t="s">
        <v>167</v>
      </c>
      <c r="D106" s="113" t="s">
        <v>57</v>
      </c>
      <c r="E106" s="113" t="s">
        <v>53</v>
      </c>
      <c r="F106" s="113" t="s">
        <v>54</v>
      </c>
      <c r="G106" s="113" t="s">
        <v>168</v>
      </c>
      <c r="H106" s="113" t="s">
        <v>169</v>
      </c>
      <c r="I106" s="113" t="s">
        <v>170</v>
      </c>
      <c r="J106" s="113" t="s">
        <v>158</v>
      </c>
      <c r="K106" s="114" t="s">
        <v>171</v>
      </c>
      <c r="L106" s="111"/>
      <c r="M106" s="56" t="s">
        <v>19</v>
      </c>
      <c r="N106" s="57" t="s">
        <v>42</v>
      </c>
      <c r="O106" s="57" t="s">
        <v>172</v>
      </c>
      <c r="P106" s="57" t="s">
        <v>173</v>
      </c>
      <c r="Q106" s="57" t="s">
        <v>174</v>
      </c>
      <c r="R106" s="57" t="s">
        <v>175</v>
      </c>
      <c r="S106" s="57" t="s">
        <v>176</v>
      </c>
      <c r="T106" s="58" t="s">
        <v>177</v>
      </c>
    </row>
    <row r="107" spans="2:63" s="1" customFormat="1" ht="22.8" customHeight="1">
      <c r="B107" s="32"/>
      <c r="C107" s="61" t="s">
        <v>178</v>
      </c>
      <c r="J107" s="115">
        <f>BK107</f>
        <v>0</v>
      </c>
      <c r="L107" s="32"/>
      <c r="M107" s="59"/>
      <c r="N107" s="50"/>
      <c r="O107" s="50"/>
      <c r="P107" s="116">
        <f>P108</f>
        <v>0</v>
      </c>
      <c r="Q107" s="50"/>
      <c r="R107" s="116">
        <f>R108</f>
        <v>0.15861</v>
      </c>
      <c r="S107" s="50"/>
      <c r="T107" s="117">
        <f>T108</f>
        <v>0.262</v>
      </c>
      <c r="AT107" s="17" t="s">
        <v>71</v>
      </c>
      <c r="AU107" s="17" t="s">
        <v>159</v>
      </c>
      <c r="BK107" s="118">
        <f>BK108</f>
        <v>0</v>
      </c>
    </row>
    <row r="108" spans="2:63" s="11" customFormat="1" ht="25.9" customHeight="1">
      <c r="B108" s="119"/>
      <c r="D108" s="120" t="s">
        <v>71</v>
      </c>
      <c r="E108" s="121" t="s">
        <v>1777</v>
      </c>
      <c r="F108" s="121" t="s">
        <v>1778</v>
      </c>
      <c r="I108" s="122"/>
      <c r="J108" s="123">
        <f>BK108</f>
        <v>0</v>
      </c>
      <c r="L108" s="119"/>
      <c r="M108" s="124"/>
      <c r="P108" s="125">
        <f>P109+P112+P140+P152+P157+P175+P182+P193+P218+P225</f>
        <v>0</v>
      </c>
      <c r="R108" s="125">
        <f>R109+R112+R140+R152+R157+R175+R182+R193+R218+R225</f>
        <v>0.15861</v>
      </c>
      <c r="T108" s="126">
        <f>T109+T112+T140+T152+T157+T175+T182+T193+T218+T225</f>
        <v>0.262</v>
      </c>
      <c r="AR108" s="120" t="s">
        <v>82</v>
      </c>
      <c r="AT108" s="127" t="s">
        <v>71</v>
      </c>
      <c r="AU108" s="127" t="s">
        <v>72</v>
      </c>
      <c r="AY108" s="120" t="s">
        <v>181</v>
      </c>
      <c r="BK108" s="128">
        <f>BK109+BK112+BK140+BK152+BK157+BK175+BK182+BK193+BK218+BK225</f>
        <v>0</v>
      </c>
    </row>
    <row r="109" spans="2:63" s="11" customFormat="1" ht="22.8" customHeight="1">
      <c r="B109" s="119"/>
      <c r="D109" s="120" t="s">
        <v>71</v>
      </c>
      <c r="E109" s="129" t="s">
        <v>3749</v>
      </c>
      <c r="F109" s="129" t="s">
        <v>5006</v>
      </c>
      <c r="I109" s="122"/>
      <c r="J109" s="130">
        <f>BK109</f>
        <v>0</v>
      </c>
      <c r="L109" s="119"/>
      <c r="M109" s="124"/>
      <c r="P109" s="125">
        <f>SUM(P110:P111)</f>
        <v>0</v>
      </c>
      <c r="R109" s="125">
        <f>SUM(R110:R111)</f>
        <v>0</v>
      </c>
      <c r="T109" s="126">
        <f>SUM(T110:T111)</f>
        <v>0</v>
      </c>
      <c r="AR109" s="120" t="s">
        <v>82</v>
      </c>
      <c r="AT109" s="127" t="s">
        <v>71</v>
      </c>
      <c r="AU109" s="127" t="s">
        <v>80</v>
      </c>
      <c r="AY109" s="120" t="s">
        <v>181</v>
      </c>
      <c r="BK109" s="128">
        <f>SUM(BK110:BK111)</f>
        <v>0</v>
      </c>
    </row>
    <row r="110" spans="2:65" s="1" customFormat="1" ht="16.5" customHeight="1">
      <c r="B110" s="32"/>
      <c r="C110" s="131" t="s">
        <v>80</v>
      </c>
      <c r="D110" s="131" t="s">
        <v>183</v>
      </c>
      <c r="E110" s="132" t="s">
        <v>5007</v>
      </c>
      <c r="F110" s="133" t="s">
        <v>5008</v>
      </c>
      <c r="G110" s="134" t="s">
        <v>3202</v>
      </c>
      <c r="H110" s="135">
        <v>4</v>
      </c>
      <c r="I110" s="136"/>
      <c r="J110" s="137">
        <f>ROUND(I110*H110,2)</f>
        <v>0</v>
      </c>
      <c r="K110" s="133" t="s">
        <v>19</v>
      </c>
      <c r="L110" s="32"/>
      <c r="M110" s="138" t="s">
        <v>19</v>
      </c>
      <c r="N110" s="139" t="s">
        <v>43</v>
      </c>
      <c r="P110" s="140">
        <f>O110*H110</f>
        <v>0</v>
      </c>
      <c r="Q110" s="140">
        <v>0</v>
      </c>
      <c r="R110" s="140">
        <f>Q110*H110</f>
        <v>0</v>
      </c>
      <c r="S110" s="140">
        <v>0</v>
      </c>
      <c r="T110" s="141">
        <f>S110*H110</f>
        <v>0</v>
      </c>
      <c r="AR110" s="142" t="s">
        <v>286</v>
      </c>
      <c r="AT110" s="142" t="s">
        <v>183</v>
      </c>
      <c r="AU110" s="142" t="s">
        <v>82</v>
      </c>
      <c r="AY110" s="17" t="s">
        <v>181</v>
      </c>
      <c r="BE110" s="143">
        <f>IF(N110="základní",J110,0)</f>
        <v>0</v>
      </c>
      <c r="BF110" s="143">
        <f>IF(N110="snížená",J110,0)</f>
        <v>0</v>
      </c>
      <c r="BG110" s="143">
        <f>IF(N110="zákl. přenesená",J110,0)</f>
        <v>0</v>
      </c>
      <c r="BH110" s="143">
        <f>IF(N110="sníž. přenesená",J110,0)</f>
        <v>0</v>
      </c>
      <c r="BI110" s="143">
        <f>IF(N110="nulová",J110,0)</f>
        <v>0</v>
      </c>
      <c r="BJ110" s="17" t="s">
        <v>80</v>
      </c>
      <c r="BK110" s="143">
        <f>ROUND(I110*H110,2)</f>
        <v>0</v>
      </c>
      <c r="BL110" s="17" t="s">
        <v>286</v>
      </c>
      <c r="BM110" s="142" t="s">
        <v>5680</v>
      </c>
    </row>
    <row r="111" spans="2:65" s="1" customFormat="1" ht="16.5" customHeight="1">
      <c r="B111" s="32"/>
      <c r="C111" s="131" t="s">
        <v>82</v>
      </c>
      <c r="D111" s="131" t="s">
        <v>183</v>
      </c>
      <c r="E111" s="132" t="s">
        <v>5681</v>
      </c>
      <c r="F111" s="133" t="s">
        <v>5682</v>
      </c>
      <c r="G111" s="134" t="s">
        <v>3202</v>
      </c>
      <c r="H111" s="135">
        <v>16</v>
      </c>
      <c r="I111" s="136"/>
      <c r="J111" s="137">
        <f>ROUND(I111*H111,2)</f>
        <v>0</v>
      </c>
      <c r="K111" s="133" t="s">
        <v>19</v>
      </c>
      <c r="L111" s="32"/>
      <c r="M111" s="138" t="s">
        <v>19</v>
      </c>
      <c r="N111" s="139" t="s">
        <v>43</v>
      </c>
      <c r="P111" s="140">
        <f>O111*H111</f>
        <v>0</v>
      </c>
      <c r="Q111" s="140">
        <v>0</v>
      </c>
      <c r="R111" s="140">
        <f>Q111*H111</f>
        <v>0</v>
      </c>
      <c r="S111" s="140">
        <v>0</v>
      </c>
      <c r="T111" s="141">
        <f>S111*H111</f>
        <v>0</v>
      </c>
      <c r="AR111" s="142" t="s">
        <v>286</v>
      </c>
      <c r="AT111" s="142" t="s">
        <v>183</v>
      </c>
      <c r="AU111" s="142" t="s">
        <v>82</v>
      </c>
      <c r="AY111" s="17" t="s">
        <v>181</v>
      </c>
      <c r="BE111" s="143">
        <f>IF(N111="základní",J111,0)</f>
        <v>0</v>
      </c>
      <c r="BF111" s="143">
        <f>IF(N111="snížená",J111,0)</f>
        <v>0</v>
      </c>
      <c r="BG111" s="143">
        <f>IF(N111="zákl. přenesená",J111,0)</f>
        <v>0</v>
      </c>
      <c r="BH111" s="143">
        <f>IF(N111="sníž. přenesená",J111,0)</f>
        <v>0</v>
      </c>
      <c r="BI111" s="143">
        <f>IF(N111="nulová",J111,0)</f>
        <v>0</v>
      </c>
      <c r="BJ111" s="17" t="s">
        <v>80</v>
      </c>
      <c r="BK111" s="143">
        <f>ROUND(I111*H111,2)</f>
        <v>0</v>
      </c>
      <c r="BL111" s="17" t="s">
        <v>286</v>
      </c>
      <c r="BM111" s="142" t="s">
        <v>5683</v>
      </c>
    </row>
    <row r="112" spans="2:63" s="11" customFormat="1" ht="22.8" customHeight="1">
      <c r="B112" s="119"/>
      <c r="D112" s="120" t="s">
        <v>71</v>
      </c>
      <c r="E112" s="129" t="s">
        <v>3848</v>
      </c>
      <c r="F112" s="129" t="s">
        <v>5684</v>
      </c>
      <c r="I112" s="122"/>
      <c r="J112" s="130">
        <f>BK112</f>
        <v>0</v>
      </c>
      <c r="L112" s="119"/>
      <c r="M112" s="124"/>
      <c r="P112" s="125">
        <f>SUM(P113:P139)</f>
        <v>0</v>
      </c>
      <c r="R112" s="125">
        <f>SUM(R113:R139)</f>
        <v>0</v>
      </c>
      <c r="T112" s="126">
        <f>SUM(T113:T139)</f>
        <v>0</v>
      </c>
      <c r="AR112" s="120" t="s">
        <v>82</v>
      </c>
      <c r="AT112" s="127" t="s">
        <v>71</v>
      </c>
      <c r="AU112" s="127" t="s">
        <v>80</v>
      </c>
      <c r="AY112" s="120" t="s">
        <v>181</v>
      </c>
      <c r="BK112" s="128">
        <f>SUM(BK113:BK139)</f>
        <v>0</v>
      </c>
    </row>
    <row r="113" spans="2:65" s="1" customFormat="1" ht="66.75" customHeight="1">
      <c r="B113" s="32"/>
      <c r="C113" s="180" t="s">
        <v>94</v>
      </c>
      <c r="D113" s="180" t="s">
        <v>561</v>
      </c>
      <c r="E113" s="181" t="s">
        <v>5685</v>
      </c>
      <c r="F113" s="182" t="s">
        <v>5686</v>
      </c>
      <c r="G113" s="183" t="s">
        <v>199</v>
      </c>
      <c r="H113" s="184">
        <v>1</v>
      </c>
      <c r="I113" s="185"/>
      <c r="J113" s="186">
        <f>ROUND(I113*H113,2)</f>
        <v>0</v>
      </c>
      <c r="K113" s="182" t="s">
        <v>19</v>
      </c>
      <c r="L113" s="187"/>
      <c r="M113" s="188" t="s">
        <v>19</v>
      </c>
      <c r="N113" s="189" t="s">
        <v>43</v>
      </c>
      <c r="P113" s="140">
        <f>O113*H113</f>
        <v>0</v>
      </c>
      <c r="Q113" s="140">
        <v>0</v>
      </c>
      <c r="R113" s="140">
        <f>Q113*H113</f>
        <v>0</v>
      </c>
      <c r="S113" s="140">
        <v>0</v>
      </c>
      <c r="T113" s="141">
        <f>S113*H113</f>
        <v>0</v>
      </c>
      <c r="AR113" s="142" t="s">
        <v>394</v>
      </c>
      <c r="AT113" s="142" t="s">
        <v>561</v>
      </c>
      <c r="AU113" s="142" t="s">
        <v>82</v>
      </c>
      <c r="AY113" s="17" t="s">
        <v>181</v>
      </c>
      <c r="BE113" s="143">
        <f>IF(N113="základní",J113,0)</f>
        <v>0</v>
      </c>
      <c r="BF113" s="143">
        <f>IF(N113="snížená",J113,0)</f>
        <v>0</v>
      </c>
      <c r="BG113" s="143">
        <f>IF(N113="zákl. přenesená",J113,0)</f>
        <v>0</v>
      </c>
      <c r="BH113" s="143">
        <f>IF(N113="sníž. přenesená",J113,0)</f>
        <v>0</v>
      </c>
      <c r="BI113" s="143">
        <f>IF(N113="nulová",J113,0)</f>
        <v>0</v>
      </c>
      <c r="BJ113" s="17" t="s">
        <v>80</v>
      </c>
      <c r="BK113" s="143">
        <f>ROUND(I113*H113,2)</f>
        <v>0</v>
      </c>
      <c r="BL113" s="17" t="s">
        <v>286</v>
      </c>
      <c r="BM113" s="142" t="s">
        <v>5687</v>
      </c>
    </row>
    <row r="114" spans="2:65" s="1" customFormat="1" ht="16.5" customHeight="1">
      <c r="B114" s="32"/>
      <c r="C114" s="131" t="s">
        <v>188</v>
      </c>
      <c r="D114" s="131" t="s">
        <v>183</v>
      </c>
      <c r="E114" s="132" t="s">
        <v>5688</v>
      </c>
      <c r="F114" s="133" t="s">
        <v>5689</v>
      </c>
      <c r="G114" s="134" t="s">
        <v>199</v>
      </c>
      <c r="H114" s="135">
        <v>1</v>
      </c>
      <c r="I114" s="136"/>
      <c r="J114" s="137">
        <f>ROUND(I114*H114,2)</f>
        <v>0</v>
      </c>
      <c r="K114" s="133" t="s">
        <v>187</v>
      </c>
      <c r="L114" s="32"/>
      <c r="M114" s="138" t="s">
        <v>19</v>
      </c>
      <c r="N114" s="139" t="s">
        <v>43</v>
      </c>
      <c r="P114" s="140">
        <f>O114*H114</f>
        <v>0</v>
      </c>
      <c r="Q114" s="140">
        <v>0</v>
      </c>
      <c r="R114" s="140">
        <f>Q114*H114</f>
        <v>0</v>
      </c>
      <c r="S114" s="140">
        <v>0</v>
      </c>
      <c r="T114" s="141">
        <f>S114*H114</f>
        <v>0</v>
      </c>
      <c r="AR114" s="142" t="s">
        <v>286</v>
      </c>
      <c r="AT114" s="142" t="s">
        <v>183</v>
      </c>
      <c r="AU114" s="142" t="s">
        <v>82</v>
      </c>
      <c r="AY114" s="17" t="s">
        <v>181</v>
      </c>
      <c r="BE114" s="143">
        <f>IF(N114="základní",J114,0)</f>
        <v>0</v>
      </c>
      <c r="BF114" s="143">
        <f>IF(N114="snížená",J114,0)</f>
        <v>0</v>
      </c>
      <c r="BG114" s="143">
        <f>IF(N114="zákl. přenesená",J114,0)</f>
        <v>0</v>
      </c>
      <c r="BH114" s="143">
        <f>IF(N114="sníž. přenesená",J114,0)</f>
        <v>0</v>
      </c>
      <c r="BI114" s="143">
        <f>IF(N114="nulová",J114,0)</f>
        <v>0</v>
      </c>
      <c r="BJ114" s="17" t="s">
        <v>80</v>
      </c>
      <c r="BK114" s="143">
        <f>ROUND(I114*H114,2)</f>
        <v>0</v>
      </c>
      <c r="BL114" s="17" t="s">
        <v>286</v>
      </c>
      <c r="BM114" s="142" t="s">
        <v>5690</v>
      </c>
    </row>
    <row r="115" spans="2:47" s="1" customFormat="1" ht="12">
      <c r="B115" s="32"/>
      <c r="D115" s="144" t="s">
        <v>190</v>
      </c>
      <c r="F115" s="145" t="s">
        <v>5691</v>
      </c>
      <c r="I115" s="146"/>
      <c r="L115" s="32"/>
      <c r="M115" s="147"/>
      <c r="T115" s="53"/>
      <c r="AT115" s="17" t="s">
        <v>190</v>
      </c>
      <c r="AU115" s="17" t="s">
        <v>82</v>
      </c>
    </row>
    <row r="116" spans="2:65" s="1" customFormat="1" ht="55.55" customHeight="1">
      <c r="B116" s="32"/>
      <c r="C116" s="180" t="s">
        <v>211</v>
      </c>
      <c r="D116" s="180" t="s">
        <v>561</v>
      </c>
      <c r="E116" s="181" t="s">
        <v>5692</v>
      </c>
      <c r="F116" s="182" t="s">
        <v>5693</v>
      </c>
      <c r="G116" s="183" t="s">
        <v>199</v>
      </c>
      <c r="H116" s="184">
        <v>1</v>
      </c>
      <c r="I116" s="185"/>
      <c r="J116" s="186">
        <f>ROUND(I116*H116,2)</f>
        <v>0</v>
      </c>
      <c r="K116" s="182" t="s">
        <v>19</v>
      </c>
      <c r="L116" s="187"/>
      <c r="M116" s="188" t="s">
        <v>19</v>
      </c>
      <c r="N116" s="189" t="s">
        <v>43</v>
      </c>
      <c r="P116" s="140">
        <f>O116*H116</f>
        <v>0</v>
      </c>
      <c r="Q116" s="140">
        <v>0</v>
      </c>
      <c r="R116" s="140">
        <f>Q116*H116</f>
        <v>0</v>
      </c>
      <c r="S116" s="140">
        <v>0</v>
      </c>
      <c r="T116" s="141">
        <f>S116*H116</f>
        <v>0</v>
      </c>
      <c r="AR116" s="142" t="s">
        <v>394</v>
      </c>
      <c r="AT116" s="142" t="s">
        <v>561</v>
      </c>
      <c r="AU116" s="142" t="s">
        <v>82</v>
      </c>
      <c r="AY116" s="17" t="s">
        <v>181</v>
      </c>
      <c r="BE116" s="143">
        <f>IF(N116="základní",J116,0)</f>
        <v>0</v>
      </c>
      <c r="BF116" s="143">
        <f>IF(N116="snížená",J116,0)</f>
        <v>0</v>
      </c>
      <c r="BG116" s="143">
        <f>IF(N116="zákl. přenesená",J116,0)</f>
        <v>0</v>
      </c>
      <c r="BH116" s="143">
        <f>IF(N116="sníž. přenesená",J116,0)</f>
        <v>0</v>
      </c>
      <c r="BI116" s="143">
        <f>IF(N116="nulová",J116,0)</f>
        <v>0</v>
      </c>
      <c r="BJ116" s="17" t="s">
        <v>80</v>
      </c>
      <c r="BK116" s="143">
        <f>ROUND(I116*H116,2)</f>
        <v>0</v>
      </c>
      <c r="BL116" s="17" t="s">
        <v>286</v>
      </c>
      <c r="BM116" s="142" t="s">
        <v>5694</v>
      </c>
    </row>
    <row r="117" spans="2:65" s="1" customFormat="1" ht="16.5" customHeight="1">
      <c r="B117" s="32"/>
      <c r="C117" s="180" t="s">
        <v>218</v>
      </c>
      <c r="D117" s="180" t="s">
        <v>561</v>
      </c>
      <c r="E117" s="181" t="s">
        <v>5695</v>
      </c>
      <c r="F117" s="182" t="s">
        <v>5696</v>
      </c>
      <c r="G117" s="183" t="s">
        <v>199</v>
      </c>
      <c r="H117" s="184">
        <v>1</v>
      </c>
      <c r="I117" s="185"/>
      <c r="J117" s="186">
        <f>ROUND(I117*H117,2)</f>
        <v>0</v>
      </c>
      <c r="K117" s="182" t="s">
        <v>19</v>
      </c>
      <c r="L117" s="187"/>
      <c r="M117" s="188" t="s">
        <v>19</v>
      </c>
      <c r="N117" s="189" t="s">
        <v>43</v>
      </c>
      <c r="P117" s="140">
        <f>O117*H117</f>
        <v>0</v>
      </c>
      <c r="Q117" s="140">
        <v>0</v>
      </c>
      <c r="R117" s="140">
        <f>Q117*H117</f>
        <v>0</v>
      </c>
      <c r="S117" s="140">
        <v>0</v>
      </c>
      <c r="T117" s="141">
        <f>S117*H117</f>
        <v>0</v>
      </c>
      <c r="AR117" s="142" t="s">
        <v>394</v>
      </c>
      <c r="AT117" s="142" t="s">
        <v>561</v>
      </c>
      <c r="AU117" s="142" t="s">
        <v>82</v>
      </c>
      <c r="AY117" s="17" t="s">
        <v>181</v>
      </c>
      <c r="BE117" s="143">
        <f>IF(N117="základní",J117,0)</f>
        <v>0</v>
      </c>
      <c r="BF117" s="143">
        <f>IF(N117="snížená",J117,0)</f>
        <v>0</v>
      </c>
      <c r="BG117" s="143">
        <f>IF(N117="zákl. přenesená",J117,0)</f>
        <v>0</v>
      </c>
      <c r="BH117" s="143">
        <f>IF(N117="sníž. přenesená",J117,0)</f>
        <v>0</v>
      </c>
      <c r="BI117" s="143">
        <f>IF(N117="nulová",J117,0)</f>
        <v>0</v>
      </c>
      <c r="BJ117" s="17" t="s">
        <v>80</v>
      </c>
      <c r="BK117" s="143">
        <f>ROUND(I117*H117,2)</f>
        <v>0</v>
      </c>
      <c r="BL117" s="17" t="s">
        <v>286</v>
      </c>
      <c r="BM117" s="142" t="s">
        <v>5697</v>
      </c>
    </row>
    <row r="118" spans="2:65" s="1" customFormat="1" ht="16.5" customHeight="1">
      <c r="B118" s="32"/>
      <c r="C118" s="131" t="s">
        <v>222</v>
      </c>
      <c r="D118" s="131" t="s">
        <v>183</v>
      </c>
      <c r="E118" s="132" t="s">
        <v>5698</v>
      </c>
      <c r="F118" s="133" t="s">
        <v>5699</v>
      </c>
      <c r="G118" s="134" t="s">
        <v>199</v>
      </c>
      <c r="H118" s="135">
        <v>1</v>
      </c>
      <c r="I118" s="136"/>
      <c r="J118" s="137">
        <f>ROUND(I118*H118,2)</f>
        <v>0</v>
      </c>
      <c r="K118" s="133" t="s">
        <v>187</v>
      </c>
      <c r="L118" s="32"/>
      <c r="M118" s="138" t="s">
        <v>19</v>
      </c>
      <c r="N118" s="139" t="s">
        <v>43</v>
      </c>
      <c r="P118" s="140">
        <f>O118*H118</f>
        <v>0</v>
      </c>
      <c r="Q118" s="140">
        <v>0</v>
      </c>
      <c r="R118" s="140">
        <f>Q118*H118</f>
        <v>0</v>
      </c>
      <c r="S118" s="140">
        <v>0</v>
      </c>
      <c r="T118" s="141">
        <f>S118*H118</f>
        <v>0</v>
      </c>
      <c r="AR118" s="142" t="s">
        <v>286</v>
      </c>
      <c r="AT118" s="142" t="s">
        <v>183</v>
      </c>
      <c r="AU118" s="142" t="s">
        <v>82</v>
      </c>
      <c r="AY118" s="17" t="s">
        <v>181</v>
      </c>
      <c r="BE118" s="143">
        <f>IF(N118="základní",J118,0)</f>
        <v>0</v>
      </c>
      <c r="BF118" s="143">
        <f>IF(N118="snížená",J118,0)</f>
        <v>0</v>
      </c>
      <c r="BG118" s="143">
        <f>IF(N118="zákl. přenesená",J118,0)</f>
        <v>0</v>
      </c>
      <c r="BH118" s="143">
        <f>IF(N118="sníž. přenesená",J118,0)</f>
        <v>0</v>
      </c>
      <c r="BI118" s="143">
        <f>IF(N118="nulová",J118,0)</f>
        <v>0</v>
      </c>
      <c r="BJ118" s="17" t="s">
        <v>80</v>
      </c>
      <c r="BK118" s="143">
        <f>ROUND(I118*H118,2)</f>
        <v>0</v>
      </c>
      <c r="BL118" s="17" t="s">
        <v>286</v>
      </c>
      <c r="BM118" s="142" t="s">
        <v>5700</v>
      </c>
    </row>
    <row r="119" spans="2:47" s="1" customFormat="1" ht="12">
      <c r="B119" s="32"/>
      <c r="D119" s="144" t="s">
        <v>190</v>
      </c>
      <c r="F119" s="145" t="s">
        <v>5701</v>
      </c>
      <c r="I119" s="146"/>
      <c r="L119" s="32"/>
      <c r="M119" s="147"/>
      <c r="T119" s="53"/>
      <c r="AT119" s="17" t="s">
        <v>190</v>
      </c>
      <c r="AU119" s="17" t="s">
        <v>82</v>
      </c>
    </row>
    <row r="120" spans="2:65" s="1" customFormat="1" ht="37.85" customHeight="1">
      <c r="B120" s="32"/>
      <c r="C120" s="180" t="s">
        <v>229</v>
      </c>
      <c r="D120" s="180" t="s">
        <v>561</v>
      </c>
      <c r="E120" s="181" t="s">
        <v>5702</v>
      </c>
      <c r="F120" s="182" t="s">
        <v>5703</v>
      </c>
      <c r="G120" s="183" t="s">
        <v>199</v>
      </c>
      <c r="H120" s="184">
        <v>1</v>
      </c>
      <c r="I120" s="185"/>
      <c r="J120" s="186">
        <f>ROUND(I120*H120,2)</f>
        <v>0</v>
      </c>
      <c r="K120" s="182" t="s">
        <v>19</v>
      </c>
      <c r="L120" s="187"/>
      <c r="M120" s="188" t="s">
        <v>19</v>
      </c>
      <c r="N120" s="189" t="s">
        <v>43</v>
      </c>
      <c r="P120" s="140">
        <f>O120*H120</f>
        <v>0</v>
      </c>
      <c r="Q120" s="140">
        <v>0</v>
      </c>
      <c r="R120" s="140">
        <f>Q120*H120</f>
        <v>0</v>
      </c>
      <c r="S120" s="140">
        <v>0</v>
      </c>
      <c r="T120" s="141">
        <f>S120*H120</f>
        <v>0</v>
      </c>
      <c r="AR120" s="142" t="s">
        <v>394</v>
      </c>
      <c r="AT120" s="142" t="s">
        <v>561</v>
      </c>
      <c r="AU120" s="142" t="s">
        <v>82</v>
      </c>
      <c r="AY120" s="17" t="s">
        <v>181</v>
      </c>
      <c r="BE120" s="143">
        <f>IF(N120="základní",J120,0)</f>
        <v>0</v>
      </c>
      <c r="BF120" s="143">
        <f>IF(N120="snížená",J120,0)</f>
        <v>0</v>
      </c>
      <c r="BG120" s="143">
        <f>IF(N120="zákl. přenesená",J120,0)</f>
        <v>0</v>
      </c>
      <c r="BH120" s="143">
        <f>IF(N120="sníž. přenesená",J120,0)</f>
        <v>0</v>
      </c>
      <c r="BI120" s="143">
        <f>IF(N120="nulová",J120,0)</f>
        <v>0</v>
      </c>
      <c r="BJ120" s="17" t="s">
        <v>80</v>
      </c>
      <c r="BK120" s="143">
        <f>ROUND(I120*H120,2)</f>
        <v>0</v>
      </c>
      <c r="BL120" s="17" t="s">
        <v>286</v>
      </c>
      <c r="BM120" s="142" t="s">
        <v>5704</v>
      </c>
    </row>
    <row r="121" spans="2:65" s="1" customFormat="1" ht="16.5" customHeight="1">
      <c r="B121" s="32"/>
      <c r="C121" s="131" t="s">
        <v>236</v>
      </c>
      <c r="D121" s="131" t="s">
        <v>183</v>
      </c>
      <c r="E121" s="132" t="s">
        <v>5705</v>
      </c>
      <c r="F121" s="133" t="s">
        <v>5706</v>
      </c>
      <c r="G121" s="134" t="s">
        <v>199</v>
      </c>
      <c r="H121" s="135">
        <v>1</v>
      </c>
      <c r="I121" s="136"/>
      <c r="J121" s="137">
        <f>ROUND(I121*H121,2)</f>
        <v>0</v>
      </c>
      <c r="K121" s="133" t="s">
        <v>187</v>
      </c>
      <c r="L121" s="32"/>
      <c r="M121" s="138" t="s">
        <v>19</v>
      </c>
      <c r="N121" s="139" t="s">
        <v>43</v>
      </c>
      <c r="P121" s="140">
        <f>O121*H121</f>
        <v>0</v>
      </c>
      <c r="Q121" s="140">
        <v>0</v>
      </c>
      <c r="R121" s="140">
        <f>Q121*H121</f>
        <v>0</v>
      </c>
      <c r="S121" s="140">
        <v>0</v>
      </c>
      <c r="T121" s="141">
        <f>S121*H121</f>
        <v>0</v>
      </c>
      <c r="AR121" s="142" t="s">
        <v>286</v>
      </c>
      <c r="AT121" s="142" t="s">
        <v>183</v>
      </c>
      <c r="AU121" s="142" t="s">
        <v>82</v>
      </c>
      <c r="AY121" s="17" t="s">
        <v>181</v>
      </c>
      <c r="BE121" s="143">
        <f>IF(N121="základní",J121,0)</f>
        <v>0</v>
      </c>
      <c r="BF121" s="143">
        <f>IF(N121="snížená",J121,0)</f>
        <v>0</v>
      </c>
      <c r="BG121" s="143">
        <f>IF(N121="zákl. přenesená",J121,0)</f>
        <v>0</v>
      </c>
      <c r="BH121" s="143">
        <f>IF(N121="sníž. přenesená",J121,0)</f>
        <v>0</v>
      </c>
      <c r="BI121" s="143">
        <f>IF(N121="nulová",J121,0)</f>
        <v>0</v>
      </c>
      <c r="BJ121" s="17" t="s">
        <v>80</v>
      </c>
      <c r="BK121" s="143">
        <f>ROUND(I121*H121,2)</f>
        <v>0</v>
      </c>
      <c r="BL121" s="17" t="s">
        <v>286</v>
      </c>
      <c r="BM121" s="142" t="s">
        <v>5707</v>
      </c>
    </row>
    <row r="122" spans="2:47" s="1" customFormat="1" ht="12">
      <c r="B122" s="32"/>
      <c r="D122" s="144" t="s">
        <v>190</v>
      </c>
      <c r="F122" s="145" t="s">
        <v>5708</v>
      </c>
      <c r="I122" s="146"/>
      <c r="L122" s="32"/>
      <c r="M122" s="147"/>
      <c r="T122" s="53"/>
      <c r="AT122" s="17" t="s">
        <v>190</v>
      </c>
      <c r="AU122" s="17" t="s">
        <v>82</v>
      </c>
    </row>
    <row r="123" spans="2:65" s="1" customFormat="1" ht="37.85" customHeight="1">
      <c r="B123" s="32"/>
      <c r="C123" s="180" t="s">
        <v>243</v>
      </c>
      <c r="D123" s="180" t="s">
        <v>561</v>
      </c>
      <c r="E123" s="181" t="s">
        <v>5709</v>
      </c>
      <c r="F123" s="182" t="s">
        <v>5710</v>
      </c>
      <c r="G123" s="183" t="s">
        <v>199</v>
      </c>
      <c r="H123" s="184">
        <v>1</v>
      </c>
      <c r="I123" s="185"/>
      <c r="J123" s="186">
        <f>ROUND(I123*H123,2)</f>
        <v>0</v>
      </c>
      <c r="K123" s="182" t="s">
        <v>19</v>
      </c>
      <c r="L123" s="187"/>
      <c r="M123" s="188" t="s">
        <v>19</v>
      </c>
      <c r="N123" s="189" t="s">
        <v>43</v>
      </c>
      <c r="P123" s="140">
        <f>O123*H123</f>
        <v>0</v>
      </c>
      <c r="Q123" s="140">
        <v>0</v>
      </c>
      <c r="R123" s="140">
        <f>Q123*H123</f>
        <v>0</v>
      </c>
      <c r="S123" s="140">
        <v>0</v>
      </c>
      <c r="T123" s="141">
        <f>S123*H123</f>
        <v>0</v>
      </c>
      <c r="AR123" s="142" t="s">
        <v>394</v>
      </c>
      <c r="AT123" s="142" t="s">
        <v>561</v>
      </c>
      <c r="AU123" s="142" t="s">
        <v>82</v>
      </c>
      <c r="AY123" s="17" t="s">
        <v>181</v>
      </c>
      <c r="BE123" s="143">
        <f>IF(N123="základní",J123,0)</f>
        <v>0</v>
      </c>
      <c r="BF123" s="143">
        <f>IF(N123="snížená",J123,0)</f>
        <v>0</v>
      </c>
      <c r="BG123" s="143">
        <f>IF(N123="zákl. přenesená",J123,0)</f>
        <v>0</v>
      </c>
      <c r="BH123" s="143">
        <f>IF(N123="sníž. přenesená",J123,0)</f>
        <v>0</v>
      </c>
      <c r="BI123" s="143">
        <f>IF(N123="nulová",J123,0)</f>
        <v>0</v>
      </c>
      <c r="BJ123" s="17" t="s">
        <v>80</v>
      </c>
      <c r="BK123" s="143">
        <f>ROUND(I123*H123,2)</f>
        <v>0</v>
      </c>
      <c r="BL123" s="17" t="s">
        <v>286</v>
      </c>
      <c r="BM123" s="142" t="s">
        <v>5711</v>
      </c>
    </row>
    <row r="124" spans="2:65" s="1" customFormat="1" ht="16.5" customHeight="1">
      <c r="B124" s="32"/>
      <c r="C124" s="131" t="s">
        <v>249</v>
      </c>
      <c r="D124" s="131" t="s">
        <v>183</v>
      </c>
      <c r="E124" s="132" t="s">
        <v>5712</v>
      </c>
      <c r="F124" s="133" t="s">
        <v>5713</v>
      </c>
      <c r="G124" s="134" t="s">
        <v>199</v>
      </c>
      <c r="H124" s="135">
        <v>1</v>
      </c>
      <c r="I124" s="136"/>
      <c r="J124" s="137">
        <f>ROUND(I124*H124,2)</f>
        <v>0</v>
      </c>
      <c r="K124" s="133" t="s">
        <v>187</v>
      </c>
      <c r="L124" s="32"/>
      <c r="M124" s="138" t="s">
        <v>19</v>
      </c>
      <c r="N124" s="139" t="s">
        <v>43</v>
      </c>
      <c r="P124" s="140">
        <f>O124*H124</f>
        <v>0</v>
      </c>
      <c r="Q124" s="140">
        <v>0</v>
      </c>
      <c r="R124" s="140">
        <f>Q124*H124</f>
        <v>0</v>
      </c>
      <c r="S124" s="140">
        <v>0</v>
      </c>
      <c r="T124" s="141">
        <f>S124*H124</f>
        <v>0</v>
      </c>
      <c r="AR124" s="142" t="s">
        <v>286</v>
      </c>
      <c r="AT124" s="142" t="s">
        <v>183</v>
      </c>
      <c r="AU124" s="142" t="s">
        <v>82</v>
      </c>
      <c r="AY124" s="17" t="s">
        <v>181</v>
      </c>
      <c r="BE124" s="143">
        <f>IF(N124="základní",J124,0)</f>
        <v>0</v>
      </c>
      <c r="BF124" s="143">
        <f>IF(N124="snížená",J124,0)</f>
        <v>0</v>
      </c>
      <c r="BG124" s="143">
        <f>IF(N124="zákl. přenesená",J124,0)</f>
        <v>0</v>
      </c>
      <c r="BH124" s="143">
        <f>IF(N124="sníž. přenesená",J124,0)</f>
        <v>0</v>
      </c>
      <c r="BI124" s="143">
        <f>IF(N124="nulová",J124,0)</f>
        <v>0</v>
      </c>
      <c r="BJ124" s="17" t="s">
        <v>80</v>
      </c>
      <c r="BK124" s="143">
        <f>ROUND(I124*H124,2)</f>
        <v>0</v>
      </c>
      <c r="BL124" s="17" t="s">
        <v>286</v>
      </c>
      <c r="BM124" s="142" t="s">
        <v>5714</v>
      </c>
    </row>
    <row r="125" spans="2:47" s="1" customFormat="1" ht="12">
      <c r="B125" s="32"/>
      <c r="D125" s="144" t="s">
        <v>190</v>
      </c>
      <c r="F125" s="145" t="s">
        <v>5715</v>
      </c>
      <c r="I125" s="146"/>
      <c r="L125" s="32"/>
      <c r="M125" s="147"/>
      <c r="T125" s="53"/>
      <c r="AT125" s="17" t="s">
        <v>190</v>
      </c>
      <c r="AU125" s="17" t="s">
        <v>82</v>
      </c>
    </row>
    <row r="126" spans="2:65" s="1" customFormat="1" ht="37.85" customHeight="1">
      <c r="B126" s="32"/>
      <c r="C126" s="180" t="s">
        <v>256</v>
      </c>
      <c r="D126" s="180" t="s">
        <v>561</v>
      </c>
      <c r="E126" s="181" t="s">
        <v>5716</v>
      </c>
      <c r="F126" s="182" t="s">
        <v>5717</v>
      </c>
      <c r="G126" s="183" t="s">
        <v>199</v>
      </c>
      <c r="H126" s="184">
        <v>9</v>
      </c>
      <c r="I126" s="185"/>
      <c r="J126" s="186">
        <f>ROUND(I126*H126,2)</f>
        <v>0</v>
      </c>
      <c r="K126" s="182" t="s">
        <v>19</v>
      </c>
      <c r="L126" s="187"/>
      <c r="M126" s="188" t="s">
        <v>19</v>
      </c>
      <c r="N126" s="189" t="s">
        <v>43</v>
      </c>
      <c r="P126" s="140">
        <f>O126*H126</f>
        <v>0</v>
      </c>
      <c r="Q126" s="140">
        <v>0</v>
      </c>
      <c r="R126" s="140">
        <f>Q126*H126</f>
        <v>0</v>
      </c>
      <c r="S126" s="140">
        <v>0</v>
      </c>
      <c r="T126" s="141">
        <f>S126*H126</f>
        <v>0</v>
      </c>
      <c r="AR126" s="142" t="s">
        <v>394</v>
      </c>
      <c r="AT126" s="142" t="s">
        <v>561</v>
      </c>
      <c r="AU126" s="142" t="s">
        <v>82</v>
      </c>
      <c r="AY126" s="17" t="s">
        <v>181</v>
      </c>
      <c r="BE126" s="143">
        <f>IF(N126="základní",J126,0)</f>
        <v>0</v>
      </c>
      <c r="BF126" s="143">
        <f>IF(N126="snížená",J126,0)</f>
        <v>0</v>
      </c>
      <c r="BG126" s="143">
        <f>IF(N126="zákl. přenesená",J126,0)</f>
        <v>0</v>
      </c>
      <c r="BH126" s="143">
        <f>IF(N126="sníž. přenesená",J126,0)</f>
        <v>0</v>
      </c>
      <c r="BI126" s="143">
        <f>IF(N126="nulová",J126,0)</f>
        <v>0</v>
      </c>
      <c r="BJ126" s="17" t="s">
        <v>80</v>
      </c>
      <c r="BK126" s="143">
        <f>ROUND(I126*H126,2)</f>
        <v>0</v>
      </c>
      <c r="BL126" s="17" t="s">
        <v>286</v>
      </c>
      <c r="BM126" s="142" t="s">
        <v>5718</v>
      </c>
    </row>
    <row r="127" spans="2:65" s="1" customFormat="1" ht="16.5" customHeight="1">
      <c r="B127" s="32"/>
      <c r="C127" s="131" t="s">
        <v>267</v>
      </c>
      <c r="D127" s="131" t="s">
        <v>183</v>
      </c>
      <c r="E127" s="132" t="s">
        <v>5719</v>
      </c>
      <c r="F127" s="133" t="s">
        <v>5720</v>
      </c>
      <c r="G127" s="134" t="s">
        <v>199</v>
      </c>
      <c r="H127" s="135">
        <v>9</v>
      </c>
      <c r="I127" s="136"/>
      <c r="J127" s="137">
        <f>ROUND(I127*H127,2)</f>
        <v>0</v>
      </c>
      <c r="K127" s="133" t="s">
        <v>187</v>
      </c>
      <c r="L127" s="32"/>
      <c r="M127" s="138" t="s">
        <v>19</v>
      </c>
      <c r="N127" s="139" t="s">
        <v>43</v>
      </c>
      <c r="P127" s="140">
        <f>O127*H127</f>
        <v>0</v>
      </c>
      <c r="Q127" s="140">
        <v>0</v>
      </c>
      <c r="R127" s="140">
        <f>Q127*H127</f>
        <v>0</v>
      </c>
      <c r="S127" s="140">
        <v>0</v>
      </c>
      <c r="T127" s="141">
        <f>S127*H127</f>
        <v>0</v>
      </c>
      <c r="AR127" s="142" t="s">
        <v>286</v>
      </c>
      <c r="AT127" s="142" t="s">
        <v>183</v>
      </c>
      <c r="AU127" s="142" t="s">
        <v>82</v>
      </c>
      <c r="AY127" s="17" t="s">
        <v>181</v>
      </c>
      <c r="BE127" s="143">
        <f>IF(N127="základní",J127,0)</f>
        <v>0</v>
      </c>
      <c r="BF127" s="143">
        <f>IF(N127="snížená",J127,0)</f>
        <v>0</v>
      </c>
      <c r="BG127" s="143">
        <f>IF(N127="zákl. přenesená",J127,0)</f>
        <v>0</v>
      </c>
      <c r="BH127" s="143">
        <f>IF(N127="sníž. přenesená",J127,0)</f>
        <v>0</v>
      </c>
      <c r="BI127" s="143">
        <f>IF(N127="nulová",J127,0)</f>
        <v>0</v>
      </c>
      <c r="BJ127" s="17" t="s">
        <v>80</v>
      </c>
      <c r="BK127" s="143">
        <f>ROUND(I127*H127,2)</f>
        <v>0</v>
      </c>
      <c r="BL127" s="17" t="s">
        <v>286</v>
      </c>
      <c r="BM127" s="142" t="s">
        <v>5721</v>
      </c>
    </row>
    <row r="128" spans="2:47" s="1" customFormat="1" ht="12">
      <c r="B128" s="32"/>
      <c r="D128" s="144" t="s">
        <v>190</v>
      </c>
      <c r="F128" s="145" t="s">
        <v>5722</v>
      </c>
      <c r="I128" s="146"/>
      <c r="L128" s="32"/>
      <c r="M128" s="147"/>
      <c r="T128" s="53"/>
      <c r="AT128" s="17" t="s">
        <v>190</v>
      </c>
      <c r="AU128" s="17" t="s">
        <v>82</v>
      </c>
    </row>
    <row r="129" spans="2:65" s="1" customFormat="1" ht="37.85" customHeight="1">
      <c r="B129" s="32"/>
      <c r="C129" s="180" t="s">
        <v>273</v>
      </c>
      <c r="D129" s="180" t="s">
        <v>561</v>
      </c>
      <c r="E129" s="181" t="s">
        <v>5723</v>
      </c>
      <c r="F129" s="182" t="s">
        <v>5724</v>
      </c>
      <c r="G129" s="183" t="s">
        <v>199</v>
      </c>
      <c r="H129" s="184">
        <v>5</v>
      </c>
      <c r="I129" s="185"/>
      <c r="J129" s="186">
        <f>ROUND(I129*H129,2)</f>
        <v>0</v>
      </c>
      <c r="K129" s="182" t="s">
        <v>19</v>
      </c>
      <c r="L129" s="187"/>
      <c r="M129" s="188" t="s">
        <v>19</v>
      </c>
      <c r="N129" s="189" t="s">
        <v>43</v>
      </c>
      <c r="P129" s="140">
        <f>O129*H129</f>
        <v>0</v>
      </c>
      <c r="Q129" s="140">
        <v>0</v>
      </c>
      <c r="R129" s="140">
        <f>Q129*H129</f>
        <v>0</v>
      </c>
      <c r="S129" s="140">
        <v>0</v>
      </c>
      <c r="T129" s="141">
        <f>S129*H129</f>
        <v>0</v>
      </c>
      <c r="AR129" s="142" t="s">
        <v>394</v>
      </c>
      <c r="AT129" s="142" t="s">
        <v>561</v>
      </c>
      <c r="AU129" s="142" t="s">
        <v>82</v>
      </c>
      <c r="AY129" s="17" t="s">
        <v>181</v>
      </c>
      <c r="BE129" s="143">
        <f>IF(N129="základní",J129,0)</f>
        <v>0</v>
      </c>
      <c r="BF129" s="143">
        <f>IF(N129="snížená",J129,0)</f>
        <v>0</v>
      </c>
      <c r="BG129" s="143">
        <f>IF(N129="zákl. přenesená",J129,0)</f>
        <v>0</v>
      </c>
      <c r="BH129" s="143">
        <f>IF(N129="sníž. přenesená",J129,0)</f>
        <v>0</v>
      </c>
      <c r="BI129" s="143">
        <f>IF(N129="nulová",J129,0)</f>
        <v>0</v>
      </c>
      <c r="BJ129" s="17" t="s">
        <v>80</v>
      </c>
      <c r="BK129" s="143">
        <f>ROUND(I129*H129,2)</f>
        <v>0</v>
      </c>
      <c r="BL129" s="17" t="s">
        <v>286</v>
      </c>
      <c r="BM129" s="142" t="s">
        <v>5725</v>
      </c>
    </row>
    <row r="130" spans="2:65" s="1" customFormat="1" ht="55.55" customHeight="1">
      <c r="B130" s="32"/>
      <c r="C130" s="180" t="s">
        <v>8</v>
      </c>
      <c r="D130" s="180" t="s">
        <v>561</v>
      </c>
      <c r="E130" s="181" t="s">
        <v>5726</v>
      </c>
      <c r="F130" s="182" t="s">
        <v>5727</v>
      </c>
      <c r="G130" s="183" t="s">
        <v>199</v>
      </c>
      <c r="H130" s="184">
        <v>5</v>
      </c>
      <c r="I130" s="185"/>
      <c r="J130" s="186">
        <f>ROUND(I130*H130,2)</f>
        <v>0</v>
      </c>
      <c r="K130" s="182" t="s">
        <v>19</v>
      </c>
      <c r="L130" s="187"/>
      <c r="M130" s="188" t="s">
        <v>19</v>
      </c>
      <c r="N130" s="189" t="s">
        <v>43</v>
      </c>
      <c r="P130" s="140">
        <f>O130*H130</f>
        <v>0</v>
      </c>
      <c r="Q130" s="140">
        <v>0</v>
      </c>
      <c r="R130" s="140">
        <f>Q130*H130</f>
        <v>0</v>
      </c>
      <c r="S130" s="140">
        <v>0</v>
      </c>
      <c r="T130" s="141">
        <f>S130*H130</f>
        <v>0</v>
      </c>
      <c r="AR130" s="142" t="s">
        <v>394</v>
      </c>
      <c r="AT130" s="142" t="s">
        <v>561</v>
      </c>
      <c r="AU130" s="142" t="s">
        <v>82</v>
      </c>
      <c r="AY130" s="17" t="s">
        <v>181</v>
      </c>
      <c r="BE130" s="143">
        <f>IF(N130="základní",J130,0)</f>
        <v>0</v>
      </c>
      <c r="BF130" s="143">
        <f>IF(N130="snížená",J130,0)</f>
        <v>0</v>
      </c>
      <c r="BG130" s="143">
        <f>IF(N130="zákl. přenesená",J130,0)</f>
        <v>0</v>
      </c>
      <c r="BH130" s="143">
        <f>IF(N130="sníž. přenesená",J130,0)</f>
        <v>0</v>
      </c>
      <c r="BI130" s="143">
        <f>IF(N130="nulová",J130,0)</f>
        <v>0</v>
      </c>
      <c r="BJ130" s="17" t="s">
        <v>80</v>
      </c>
      <c r="BK130" s="143">
        <f>ROUND(I130*H130,2)</f>
        <v>0</v>
      </c>
      <c r="BL130" s="17" t="s">
        <v>286</v>
      </c>
      <c r="BM130" s="142" t="s">
        <v>5728</v>
      </c>
    </row>
    <row r="131" spans="2:65" s="1" customFormat="1" ht="16.5" customHeight="1">
      <c r="B131" s="32"/>
      <c r="C131" s="131" t="s">
        <v>286</v>
      </c>
      <c r="D131" s="131" t="s">
        <v>183</v>
      </c>
      <c r="E131" s="132" t="s">
        <v>5729</v>
      </c>
      <c r="F131" s="133" t="s">
        <v>5730</v>
      </c>
      <c r="G131" s="134" t="s">
        <v>199</v>
      </c>
      <c r="H131" s="135">
        <v>5</v>
      </c>
      <c r="I131" s="136"/>
      <c r="J131" s="137">
        <f>ROUND(I131*H131,2)</f>
        <v>0</v>
      </c>
      <c r="K131" s="133" t="s">
        <v>187</v>
      </c>
      <c r="L131" s="32"/>
      <c r="M131" s="138" t="s">
        <v>19</v>
      </c>
      <c r="N131" s="139" t="s">
        <v>43</v>
      </c>
      <c r="P131" s="140">
        <f>O131*H131</f>
        <v>0</v>
      </c>
      <c r="Q131" s="140">
        <v>0</v>
      </c>
      <c r="R131" s="140">
        <f>Q131*H131</f>
        <v>0</v>
      </c>
      <c r="S131" s="140">
        <v>0</v>
      </c>
      <c r="T131" s="141">
        <f>S131*H131</f>
        <v>0</v>
      </c>
      <c r="AR131" s="142" t="s">
        <v>286</v>
      </c>
      <c r="AT131" s="142" t="s">
        <v>183</v>
      </c>
      <c r="AU131" s="142" t="s">
        <v>82</v>
      </c>
      <c r="AY131" s="17" t="s">
        <v>181</v>
      </c>
      <c r="BE131" s="143">
        <f>IF(N131="základní",J131,0)</f>
        <v>0</v>
      </c>
      <c r="BF131" s="143">
        <f>IF(N131="snížená",J131,0)</f>
        <v>0</v>
      </c>
      <c r="BG131" s="143">
        <f>IF(N131="zákl. přenesená",J131,0)</f>
        <v>0</v>
      </c>
      <c r="BH131" s="143">
        <f>IF(N131="sníž. přenesená",J131,0)</f>
        <v>0</v>
      </c>
      <c r="BI131" s="143">
        <f>IF(N131="nulová",J131,0)</f>
        <v>0</v>
      </c>
      <c r="BJ131" s="17" t="s">
        <v>80</v>
      </c>
      <c r="BK131" s="143">
        <f>ROUND(I131*H131,2)</f>
        <v>0</v>
      </c>
      <c r="BL131" s="17" t="s">
        <v>286</v>
      </c>
      <c r="BM131" s="142" t="s">
        <v>5731</v>
      </c>
    </row>
    <row r="132" spans="2:47" s="1" customFormat="1" ht="12">
      <c r="B132" s="32"/>
      <c r="D132" s="144" t="s">
        <v>190</v>
      </c>
      <c r="F132" s="145" t="s">
        <v>5732</v>
      </c>
      <c r="I132" s="146"/>
      <c r="L132" s="32"/>
      <c r="M132" s="147"/>
      <c r="T132" s="53"/>
      <c r="AT132" s="17" t="s">
        <v>190</v>
      </c>
      <c r="AU132" s="17" t="s">
        <v>82</v>
      </c>
    </row>
    <row r="133" spans="2:65" s="1" customFormat="1" ht="44.3" customHeight="1">
      <c r="B133" s="32"/>
      <c r="C133" s="180" t="s">
        <v>291</v>
      </c>
      <c r="D133" s="180" t="s">
        <v>561</v>
      </c>
      <c r="E133" s="181" t="s">
        <v>5733</v>
      </c>
      <c r="F133" s="182" t="s">
        <v>5734</v>
      </c>
      <c r="G133" s="183" t="s">
        <v>199</v>
      </c>
      <c r="H133" s="184">
        <v>2</v>
      </c>
      <c r="I133" s="185"/>
      <c r="J133" s="186">
        <f>ROUND(I133*H133,2)</f>
        <v>0</v>
      </c>
      <c r="K133" s="182" t="s">
        <v>19</v>
      </c>
      <c r="L133" s="187"/>
      <c r="M133" s="188" t="s">
        <v>19</v>
      </c>
      <c r="N133" s="189" t="s">
        <v>43</v>
      </c>
      <c r="P133" s="140">
        <f>O133*H133</f>
        <v>0</v>
      </c>
      <c r="Q133" s="140">
        <v>0</v>
      </c>
      <c r="R133" s="140">
        <f>Q133*H133</f>
        <v>0</v>
      </c>
      <c r="S133" s="140">
        <v>0</v>
      </c>
      <c r="T133" s="141">
        <f>S133*H133</f>
        <v>0</v>
      </c>
      <c r="AR133" s="142" t="s">
        <v>394</v>
      </c>
      <c r="AT133" s="142" t="s">
        <v>561</v>
      </c>
      <c r="AU133" s="142" t="s">
        <v>82</v>
      </c>
      <c r="AY133" s="17" t="s">
        <v>181</v>
      </c>
      <c r="BE133" s="143">
        <f>IF(N133="základní",J133,0)</f>
        <v>0</v>
      </c>
      <c r="BF133" s="143">
        <f>IF(N133="snížená",J133,0)</f>
        <v>0</v>
      </c>
      <c r="BG133" s="143">
        <f>IF(N133="zákl. přenesená",J133,0)</f>
        <v>0</v>
      </c>
      <c r="BH133" s="143">
        <f>IF(N133="sníž. přenesená",J133,0)</f>
        <v>0</v>
      </c>
      <c r="BI133" s="143">
        <f>IF(N133="nulová",J133,0)</f>
        <v>0</v>
      </c>
      <c r="BJ133" s="17" t="s">
        <v>80</v>
      </c>
      <c r="BK133" s="143">
        <f>ROUND(I133*H133,2)</f>
        <v>0</v>
      </c>
      <c r="BL133" s="17" t="s">
        <v>286</v>
      </c>
      <c r="BM133" s="142" t="s">
        <v>5735</v>
      </c>
    </row>
    <row r="134" spans="2:65" s="1" customFormat="1" ht="44.3" customHeight="1">
      <c r="B134" s="32"/>
      <c r="C134" s="180" t="s">
        <v>296</v>
      </c>
      <c r="D134" s="180" t="s">
        <v>561</v>
      </c>
      <c r="E134" s="181" t="s">
        <v>5736</v>
      </c>
      <c r="F134" s="182" t="s">
        <v>5737</v>
      </c>
      <c r="G134" s="183" t="s">
        <v>199</v>
      </c>
      <c r="H134" s="184">
        <v>2</v>
      </c>
      <c r="I134" s="185"/>
      <c r="J134" s="186">
        <f>ROUND(I134*H134,2)</f>
        <v>0</v>
      </c>
      <c r="K134" s="182" t="s">
        <v>19</v>
      </c>
      <c r="L134" s="187"/>
      <c r="M134" s="188" t="s">
        <v>19</v>
      </c>
      <c r="N134" s="189" t="s">
        <v>43</v>
      </c>
      <c r="P134" s="140">
        <f>O134*H134</f>
        <v>0</v>
      </c>
      <c r="Q134" s="140">
        <v>0</v>
      </c>
      <c r="R134" s="140">
        <f>Q134*H134</f>
        <v>0</v>
      </c>
      <c r="S134" s="140">
        <v>0</v>
      </c>
      <c r="T134" s="141">
        <f>S134*H134</f>
        <v>0</v>
      </c>
      <c r="AR134" s="142" t="s">
        <v>394</v>
      </c>
      <c r="AT134" s="142" t="s">
        <v>561</v>
      </c>
      <c r="AU134" s="142" t="s">
        <v>82</v>
      </c>
      <c r="AY134" s="17" t="s">
        <v>181</v>
      </c>
      <c r="BE134" s="143">
        <f>IF(N134="základní",J134,0)</f>
        <v>0</v>
      </c>
      <c r="BF134" s="143">
        <f>IF(N134="snížená",J134,0)</f>
        <v>0</v>
      </c>
      <c r="BG134" s="143">
        <f>IF(N134="zákl. přenesená",J134,0)</f>
        <v>0</v>
      </c>
      <c r="BH134" s="143">
        <f>IF(N134="sníž. přenesená",J134,0)</f>
        <v>0</v>
      </c>
      <c r="BI134" s="143">
        <f>IF(N134="nulová",J134,0)</f>
        <v>0</v>
      </c>
      <c r="BJ134" s="17" t="s">
        <v>80</v>
      </c>
      <c r="BK134" s="143">
        <f>ROUND(I134*H134,2)</f>
        <v>0</v>
      </c>
      <c r="BL134" s="17" t="s">
        <v>286</v>
      </c>
      <c r="BM134" s="142" t="s">
        <v>5738</v>
      </c>
    </row>
    <row r="135" spans="2:65" s="1" customFormat="1" ht="16.5" customHeight="1">
      <c r="B135" s="32"/>
      <c r="C135" s="131" t="s">
        <v>302</v>
      </c>
      <c r="D135" s="131" t="s">
        <v>183</v>
      </c>
      <c r="E135" s="132" t="s">
        <v>5739</v>
      </c>
      <c r="F135" s="133" t="s">
        <v>5740</v>
      </c>
      <c r="G135" s="134" t="s">
        <v>199</v>
      </c>
      <c r="H135" s="135">
        <v>2</v>
      </c>
      <c r="I135" s="136"/>
      <c r="J135" s="137">
        <f>ROUND(I135*H135,2)</f>
        <v>0</v>
      </c>
      <c r="K135" s="133" t="s">
        <v>187</v>
      </c>
      <c r="L135" s="32"/>
      <c r="M135" s="138" t="s">
        <v>19</v>
      </c>
      <c r="N135" s="139" t="s">
        <v>43</v>
      </c>
      <c r="P135" s="140">
        <f>O135*H135</f>
        <v>0</v>
      </c>
      <c r="Q135" s="140">
        <v>0</v>
      </c>
      <c r="R135" s="140">
        <f>Q135*H135</f>
        <v>0</v>
      </c>
      <c r="S135" s="140">
        <v>0</v>
      </c>
      <c r="T135" s="141">
        <f>S135*H135</f>
        <v>0</v>
      </c>
      <c r="AR135" s="142" t="s">
        <v>286</v>
      </c>
      <c r="AT135" s="142" t="s">
        <v>183</v>
      </c>
      <c r="AU135" s="142" t="s">
        <v>82</v>
      </c>
      <c r="AY135" s="17" t="s">
        <v>181</v>
      </c>
      <c r="BE135" s="143">
        <f>IF(N135="základní",J135,0)</f>
        <v>0</v>
      </c>
      <c r="BF135" s="143">
        <f>IF(N135="snížená",J135,0)</f>
        <v>0</v>
      </c>
      <c r="BG135" s="143">
        <f>IF(N135="zákl. přenesená",J135,0)</f>
        <v>0</v>
      </c>
      <c r="BH135" s="143">
        <f>IF(N135="sníž. přenesená",J135,0)</f>
        <v>0</v>
      </c>
      <c r="BI135" s="143">
        <f>IF(N135="nulová",J135,0)</f>
        <v>0</v>
      </c>
      <c r="BJ135" s="17" t="s">
        <v>80</v>
      </c>
      <c r="BK135" s="143">
        <f>ROUND(I135*H135,2)</f>
        <v>0</v>
      </c>
      <c r="BL135" s="17" t="s">
        <v>286</v>
      </c>
      <c r="BM135" s="142" t="s">
        <v>5741</v>
      </c>
    </row>
    <row r="136" spans="2:47" s="1" customFormat="1" ht="12">
      <c r="B136" s="32"/>
      <c r="D136" s="144" t="s">
        <v>190</v>
      </c>
      <c r="F136" s="145" t="s">
        <v>5742</v>
      </c>
      <c r="I136" s="146"/>
      <c r="L136" s="32"/>
      <c r="M136" s="147"/>
      <c r="T136" s="53"/>
      <c r="AT136" s="17" t="s">
        <v>190</v>
      </c>
      <c r="AU136" s="17" t="s">
        <v>82</v>
      </c>
    </row>
    <row r="137" spans="2:65" s="1" customFormat="1" ht="37.85" customHeight="1">
      <c r="B137" s="32"/>
      <c r="C137" s="180" t="s">
        <v>311</v>
      </c>
      <c r="D137" s="180" t="s">
        <v>561</v>
      </c>
      <c r="E137" s="181" t="s">
        <v>5743</v>
      </c>
      <c r="F137" s="182" t="s">
        <v>5744</v>
      </c>
      <c r="G137" s="183" t="s">
        <v>199</v>
      </c>
      <c r="H137" s="184">
        <v>2</v>
      </c>
      <c r="I137" s="185"/>
      <c r="J137" s="186">
        <f>ROUND(I137*H137,2)</f>
        <v>0</v>
      </c>
      <c r="K137" s="182" t="s">
        <v>19</v>
      </c>
      <c r="L137" s="187"/>
      <c r="M137" s="188" t="s">
        <v>19</v>
      </c>
      <c r="N137" s="189" t="s">
        <v>43</v>
      </c>
      <c r="P137" s="140">
        <f>O137*H137</f>
        <v>0</v>
      </c>
      <c r="Q137" s="140">
        <v>0</v>
      </c>
      <c r="R137" s="140">
        <f>Q137*H137</f>
        <v>0</v>
      </c>
      <c r="S137" s="140">
        <v>0</v>
      </c>
      <c r="T137" s="141">
        <f>S137*H137</f>
        <v>0</v>
      </c>
      <c r="AR137" s="142" t="s">
        <v>394</v>
      </c>
      <c r="AT137" s="142" t="s">
        <v>561</v>
      </c>
      <c r="AU137" s="142" t="s">
        <v>82</v>
      </c>
      <c r="AY137" s="17" t="s">
        <v>181</v>
      </c>
      <c r="BE137" s="143">
        <f>IF(N137="základní",J137,0)</f>
        <v>0</v>
      </c>
      <c r="BF137" s="143">
        <f>IF(N137="snížená",J137,0)</f>
        <v>0</v>
      </c>
      <c r="BG137" s="143">
        <f>IF(N137="zákl. přenesená",J137,0)</f>
        <v>0</v>
      </c>
      <c r="BH137" s="143">
        <f>IF(N137="sníž. přenesená",J137,0)</f>
        <v>0</v>
      </c>
      <c r="BI137" s="143">
        <f>IF(N137="nulová",J137,0)</f>
        <v>0</v>
      </c>
      <c r="BJ137" s="17" t="s">
        <v>80</v>
      </c>
      <c r="BK137" s="143">
        <f>ROUND(I137*H137,2)</f>
        <v>0</v>
      </c>
      <c r="BL137" s="17" t="s">
        <v>286</v>
      </c>
      <c r="BM137" s="142" t="s">
        <v>5745</v>
      </c>
    </row>
    <row r="138" spans="2:65" s="1" customFormat="1" ht="16.5" customHeight="1">
      <c r="B138" s="32"/>
      <c r="C138" s="131" t="s">
        <v>7</v>
      </c>
      <c r="D138" s="131" t="s">
        <v>183</v>
      </c>
      <c r="E138" s="132" t="s">
        <v>5746</v>
      </c>
      <c r="F138" s="133" t="s">
        <v>5747</v>
      </c>
      <c r="G138" s="134" t="s">
        <v>199</v>
      </c>
      <c r="H138" s="135">
        <v>2</v>
      </c>
      <c r="I138" s="136"/>
      <c r="J138" s="137">
        <f>ROUND(I138*H138,2)</f>
        <v>0</v>
      </c>
      <c r="K138" s="133" t="s">
        <v>187</v>
      </c>
      <c r="L138" s="32"/>
      <c r="M138" s="138" t="s">
        <v>19</v>
      </c>
      <c r="N138" s="139" t="s">
        <v>43</v>
      </c>
      <c r="P138" s="140">
        <f>O138*H138</f>
        <v>0</v>
      </c>
      <c r="Q138" s="140">
        <v>0</v>
      </c>
      <c r="R138" s="140">
        <f>Q138*H138</f>
        <v>0</v>
      </c>
      <c r="S138" s="140">
        <v>0</v>
      </c>
      <c r="T138" s="141">
        <f>S138*H138</f>
        <v>0</v>
      </c>
      <c r="AR138" s="142" t="s">
        <v>286</v>
      </c>
      <c r="AT138" s="142" t="s">
        <v>183</v>
      </c>
      <c r="AU138" s="142" t="s">
        <v>82</v>
      </c>
      <c r="AY138" s="17" t="s">
        <v>181</v>
      </c>
      <c r="BE138" s="143">
        <f>IF(N138="základní",J138,0)</f>
        <v>0</v>
      </c>
      <c r="BF138" s="143">
        <f>IF(N138="snížená",J138,0)</f>
        <v>0</v>
      </c>
      <c r="BG138" s="143">
        <f>IF(N138="zákl. přenesená",J138,0)</f>
        <v>0</v>
      </c>
      <c r="BH138" s="143">
        <f>IF(N138="sníž. přenesená",J138,0)</f>
        <v>0</v>
      </c>
      <c r="BI138" s="143">
        <f>IF(N138="nulová",J138,0)</f>
        <v>0</v>
      </c>
      <c r="BJ138" s="17" t="s">
        <v>80</v>
      </c>
      <c r="BK138" s="143">
        <f>ROUND(I138*H138,2)</f>
        <v>0</v>
      </c>
      <c r="BL138" s="17" t="s">
        <v>286</v>
      </c>
      <c r="BM138" s="142" t="s">
        <v>5748</v>
      </c>
    </row>
    <row r="139" spans="2:47" s="1" customFormat="1" ht="12">
      <c r="B139" s="32"/>
      <c r="D139" s="144" t="s">
        <v>190</v>
      </c>
      <c r="F139" s="145" t="s">
        <v>5749</v>
      </c>
      <c r="I139" s="146"/>
      <c r="L139" s="32"/>
      <c r="M139" s="147"/>
      <c r="T139" s="53"/>
      <c r="AT139" s="17" t="s">
        <v>190</v>
      </c>
      <c r="AU139" s="17" t="s">
        <v>82</v>
      </c>
    </row>
    <row r="140" spans="2:63" s="11" customFormat="1" ht="22.8" customHeight="1">
      <c r="B140" s="119"/>
      <c r="D140" s="120" t="s">
        <v>71</v>
      </c>
      <c r="E140" s="129" t="s">
        <v>3877</v>
      </c>
      <c r="F140" s="129" t="s">
        <v>5750</v>
      </c>
      <c r="I140" s="122"/>
      <c r="J140" s="130">
        <f>BK140</f>
        <v>0</v>
      </c>
      <c r="L140" s="119"/>
      <c r="M140" s="124"/>
      <c r="P140" s="125">
        <f>SUM(P141:P151)</f>
        <v>0</v>
      </c>
      <c r="R140" s="125">
        <f>SUM(R141:R151)</f>
        <v>0</v>
      </c>
      <c r="T140" s="126">
        <f>SUM(T141:T151)</f>
        <v>0</v>
      </c>
      <c r="AR140" s="120" t="s">
        <v>82</v>
      </c>
      <c r="AT140" s="127" t="s">
        <v>71</v>
      </c>
      <c r="AU140" s="127" t="s">
        <v>80</v>
      </c>
      <c r="AY140" s="120" t="s">
        <v>181</v>
      </c>
      <c r="BK140" s="128">
        <f>SUM(BK141:BK151)</f>
        <v>0</v>
      </c>
    </row>
    <row r="141" spans="2:65" s="1" customFormat="1" ht="37.85" customHeight="1">
      <c r="B141" s="32"/>
      <c r="C141" s="180" t="s">
        <v>322</v>
      </c>
      <c r="D141" s="180" t="s">
        <v>561</v>
      </c>
      <c r="E141" s="181" t="s">
        <v>5751</v>
      </c>
      <c r="F141" s="182" t="s">
        <v>5752</v>
      </c>
      <c r="G141" s="183" t="s">
        <v>199</v>
      </c>
      <c r="H141" s="184">
        <v>5</v>
      </c>
      <c r="I141" s="185"/>
      <c r="J141" s="186">
        <f>ROUND(I141*H141,2)</f>
        <v>0</v>
      </c>
      <c r="K141" s="182" t="s">
        <v>19</v>
      </c>
      <c r="L141" s="187"/>
      <c r="M141" s="188" t="s">
        <v>19</v>
      </c>
      <c r="N141" s="189" t="s">
        <v>43</v>
      </c>
      <c r="P141" s="140">
        <f>O141*H141</f>
        <v>0</v>
      </c>
      <c r="Q141" s="140">
        <v>0</v>
      </c>
      <c r="R141" s="140">
        <f>Q141*H141</f>
        <v>0</v>
      </c>
      <c r="S141" s="140">
        <v>0</v>
      </c>
      <c r="T141" s="141">
        <f>S141*H141</f>
        <v>0</v>
      </c>
      <c r="AR141" s="142" t="s">
        <v>394</v>
      </c>
      <c r="AT141" s="142" t="s">
        <v>561</v>
      </c>
      <c r="AU141" s="142" t="s">
        <v>82</v>
      </c>
      <c r="AY141" s="17" t="s">
        <v>181</v>
      </c>
      <c r="BE141" s="143">
        <f>IF(N141="základní",J141,0)</f>
        <v>0</v>
      </c>
      <c r="BF141" s="143">
        <f>IF(N141="snížená",J141,0)</f>
        <v>0</v>
      </c>
      <c r="BG141" s="143">
        <f>IF(N141="zákl. přenesená",J141,0)</f>
        <v>0</v>
      </c>
      <c r="BH141" s="143">
        <f>IF(N141="sníž. přenesená",J141,0)</f>
        <v>0</v>
      </c>
      <c r="BI141" s="143">
        <f>IF(N141="nulová",J141,0)</f>
        <v>0</v>
      </c>
      <c r="BJ141" s="17" t="s">
        <v>80</v>
      </c>
      <c r="BK141" s="143">
        <f>ROUND(I141*H141,2)</f>
        <v>0</v>
      </c>
      <c r="BL141" s="17" t="s">
        <v>286</v>
      </c>
      <c r="BM141" s="142" t="s">
        <v>5753</v>
      </c>
    </row>
    <row r="142" spans="2:65" s="1" customFormat="1" ht="16.5" customHeight="1">
      <c r="B142" s="32"/>
      <c r="C142" s="131" t="s">
        <v>327</v>
      </c>
      <c r="D142" s="131" t="s">
        <v>183</v>
      </c>
      <c r="E142" s="132" t="s">
        <v>5754</v>
      </c>
      <c r="F142" s="133" t="s">
        <v>5755</v>
      </c>
      <c r="G142" s="134" t="s">
        <v>199</v>
      </c>
      <c r="H142" s="135">
        <v>5</v>
      </c>
      <c r="I142" s="136"/>
      <c r="J142" s="137">
        <f>ROUND(I142*H142,2)</f>
        <v>0</v>
      </c>
      <c r="K142" s="133" t="s">
        <v>187</v>
      </c>
      <c r="L142" s="32"/>
      <c r="M142" s="138" t="s">
        <v>19</v>
      </c>
      <c r="N142" s="139" t="s">
        <v>43</v>
      </c>
      <c r="P142" s="140">
        <f>O142*H142</f>
        <v>0</v>
      </c>
      <c r="Q142" s="140">
        <v>0</v>
      </c>
      <c r="R142" s="140">
        <f>Q142*H142</f>
        <v>0</v>
      </c>
      <c r="S142" s="140">
        <v>0</v>
      </c>
      <c r="T142" s="141">
        <f>S142*H142</f>
        <v>0</v>
      </c>
      <c r="AR142" s="142" t="s">
        <v>286</v>
      </c>
      <c r="AT142" s="142" t="s">
        <v>183</v>
      </c>
      <c r="AU142" s="142" t="s">
        <v>82</v>
      </c>
      <c r="AY142" s="17" t="s">
        <v>181</v>
      </c>
      <c r="BE142" s="143">
        <f>IF(N142="základní",J142,0)</f>
        <v>0</v>
      </c>
      <c r="BF142" s="143">
        <f>IF(N142="snížená",J142,0)</f>
        <v>0</v>
      </c>
      <c r="BG142" s="143">
        <f>IF(N142="zákl. přenesená",J142,0)</f>
        <v>0</v>
      </c>
      <c r="BH142" s="143">
        <f>IF(N142="sníž. přenesená",J142,0)</f>
        <v>0</v>
      </c>
      <c r="BI142" s="143">
        <f>IF(N142="nulová",J142,0)</f>
        <v>0</v>
      </c>
      <c r="BJ142" s="17" t="s">
        <v>80</v>
      </c>
      <c r="BK142" s="143">
        <f>ROUND(I142*H142,2)</f>
        <v>0</v>
      </c>
      <c r="BL142" s="17" t="s">
        <v>286</v>
      </c>
      <c r="BM142" s="142" t="s">
        <v>5756</v>
      </c>
    </row>
    <row r="143" spans="2:47" s="1" customFormat="1" ht="12">
      <c r="B143" s="32"/>
      <c r="D143" s="144" t="s">
        <v>190</v>
      </c>
      <c r="F143" s="145" t="s">
        <v>5757</v>
      </c>
      <c r="I143" s="146"/>
      <c r="L143" s="32"/>
      <c r="M143" s="147"/>
      <c r="T143" s="53"/>
      <c r="AT143" s="17" t="s">
        <v>190</v>
      </c>
      <c r="AU143" s="17" t="s">
        <v>82</v>
      </c>
    </row>
    <row r="144" spans="2:65" s="1" customFormat="1" ht="24.1" customHeight="1">
      <c r="B144" s="32"/>
      <c r="C144" s="180" t="s">
        <v>333</v>
      </c>
      <c r="D144" s="180" t="s">
        <v>561</v>
      </c>
      <c r="E144" s="181" t="s">
        <v>5758</v>
      </c>
      <c r="F144" s="182" t="s">
        <v>5759</v>
      </c>
      <c r="G144" s="183" t="s">
        <v>1487</v>
      </c>
      <c r="H144" s="184">
        <v>2</v>
      </c>
      <c r="I144" s="185"/>
      <c r="J144" s="186">
        <f>ROUND(I144*H144,2)</f>
        <v>0</v>
      </c>
      <c r="K144" s="182" t="s">
        <v>19</v>
      </c>
      <c r="L144" s="187"/>
      <c r="M144" s="188" t="s">
        <v>19</v>
      </c>
      <c r="N144" s="189" t="s">
        <v>43</v>
      </c>
      <c r="P144" s="140">
        <f>O144*H144</f>
        <v>0</v>
      </c>
      <c r="Q144" s="140">
        <v>0</v>
      </c>
      <c r="R144" s="140">
        <f>Q144*H144</f>
        <v>0</v>
      </c>
      <c r="S144" s="140">
        <v>0</v>
      </c>
      <c r="T144" s="141">
        <f>S144*H144</f>
        <v>0</v>
      </c>
      <c r="AR144" s="142" t="s">
        <v>394</v>
      </c>
      <c r="AT144" s="142" t="s">
        <v>561</v>
      </c>
      <c r="AU144" s="142" t="s">
        <v>82</v>
      </c>
      <c r="AY144" s="17" t="s">
        <v>181</v>
      </c>
      <c r="BE144" s="143">
        <f>IF(N144="základní",J144,0)</f>
        <v>0</v>
      </c>
      <c r="BF144" s="143">
        <f>IF(N144="snížená",J144,0)</f>
        <v>0</v>
      </c>
      <c r="BG144" s="143">
        <f>IF(N144="zákl. přenesená",J144,0)</f>
        <v>0</v>
      </c>
      <c r="BH144" s="143">
        <f>IF(N144="sníž. přenesená",J144,0)</f>
        <v>0</v>
      </c>
      <c r="BI144" s="143">
        <f>IF(N144="nulová",J144,0)</f>
        <v>0</v>
      </c>
      <c r="BJ144" s="17" t="s">
        <v>80</v>
      </c>
      <c r="BK144" s="143">
        <f>ROUND(I144*H144,2)</f>
        <v>0</v>
      </c>
      <c r="BL144" s="17" t="s">
        <v>286</v>
      </c>
      <c r="BM144" s="142" t="s">
        <v>5760</v>
      </c>
    </row>
    <row r="145" spans="2:65" s="1" customFormat="1" ht="16.5" customHeight="1">
      <c r="B145" s="32"/>
      <c r="C145" s="131" t="s">
        <v>341</v>
      </c>
      <c r="D145" s="131" t="s">
        <v>183</v>
      </c>
      <c r="E145" s="132" t="s">
        <v>5761</v>
      </c>
      <c r="F145" s="133" t="s">
        <v>5762</v>
      </c>
      <c r="G145" s="134" t="s">
        <v>1487</v>
      </c>
      <c r="H145" s="135">
        <v>2</v>
      </c>
      <c r="I145" s="136"/>
      <c r="J145" s="137">
        <f>ROUND(I145*H145,2)</f>
        <v>0</v>
      </c>
      <c r="K145" s="133" t="s">
        <v>19</v>
      </c>
      <c r="L145" s="32"/>
      <c r="M145" s="138" t="s">
        <v>19</v>
      </c>
      <c r="N145" s="139" t="s">
        <v>43</v>
      </c>
      <c r="P145" s="140">
        <f>O145*H145</f>
        <v>0</v>
      </c>
      <c r="Q145" s="140">
        <v>0</v>
      </c>
      <c r="R145" s="140">
        <f>Q145*H145</f>
        <v>0</v>
      </c>
      <c r="S145" s="140">
        <v>0</v>
      </c>
      <c r="T145" s="141">
        <f>S145*H145</f>
        <v>0</v>
      </c>
      <c r="AR145" s="142" t="s">
        <v>286</v>
      </c>
      <c r="AT145" s="142" t="s">
        <v>183</v>
      </c>
      <c r="AU145" s="142" t="s">
        <v>82</v>
      </c>
      <c r="AY145" s="17" t="s">
        <v>181</v>
      </c>
      <c r="BE145" s="143">
        <f>IF(N145="základní",J145,0)</f>
        <v>0</v>
      </c>
      <c r="BF145" s="143">
        <f>IF(N145="snížená",J145,0)</f>
        <v>0</v>
      </c>
      <c r="BG145" s="143">
        <f>IF(N145="zákl. přenesená",J145,0)</f>
        <v>0</v>
      </c>
      <c r="BH145" s="143">
        <f>IF(N145="sníž. přenesená",J145,0)</f>
        <v>0</v>
      </c>
      <c r="BI145" s="143">
        <f>IF(N145="nulová",J145,0)</f>
        <v>0</v>
      </c>
      <c r="BJ145" s="17" t="s">
        <v>80</v>
      </c>
      <c r="BK145" s="143">
        <f>ROUND(I145*H145,2)</f>
        <v>0</v>
      </c>
      <c r="BL145" s="17" t="s">
        <v>286</v>
      </c>
      <c r="BM145" s="142" t="s">
        <v>5763</v>
      </c>
    </row>
    <row r="146" spans="2:65" s="1" customFormat="1" ht="16.5" customHeight="1">
      <c r="B146" s="32"/>
      <c r="C146" s="131" t="s">
        <v>349</v>
      </c>
      <c r="D146" s="131" t="s">
        <v>183</v>
      </c>
      <c r="E146" s="132" t="s">
        <v>5764</v>
      </c>
      <c r="F146" s="133" t="s">
        <v>5765</v>
      </c>
      <c r="G146" s="134" t="s">
        <v>199</v>
      </c>
      <c r="H146" s="135">
        <v>5</v>
      </c>
      <c r="I146" s="136"/>
      <c r="J146" s="137">
        <f>ROUND(I146*H146,2)</f>
        <v>0</v>
      </c>
      <c r="K146" s="133" t="s">
        <v>19</v>
      </c>
      <c r="L146" s="32"/>
      <c r="M146" s="138" t="s">
        <v>19</v>
      </c>
      <c r="N146" s="139" t="s">
        <v>43</v>
      </c>
      <c r="P146" s="140">
        <f>O146*H146</f>
        <v>0</v>
      </c>
      <c r="Q146" s="140">
        <v>0</v>
      </c>
      <c r="R146" s="140">
        <f>Q146*H146</f>
        <v>0</v>
      </c>
      <c r="S146" s="140">
        <v>0</v>
      </c>
      <c r="T146" s="141">
        <f>S146*H146</f>
        <v>0</v>
      </c>
      <c r="AR146" s="142" t="s">
        <v>286</v>
      </c>
      <c r="AT146" s="142" t="s">
        <v>183</v>
      </c>
      <c r="AU146" s="142" t="s">
        <v>82</v>
      </c>
      <c r="AY146" s="17" t="s">
        <v>181</v>
      </c>
      <c r="BE146" s="143">
        <f>IF(N146="základní",J146,0)</f>
        <v>0</v>
      </c>
      <c r="BF146" s="143">
        <f>IF(N146="snížená",J146,0)</f>
        <v>0</v>
      </c>
      <c r="BG146" s="143">
        <f>IF(N146="zákl. přenesená",J146,0)</f>
        <v>0</v>
      </c>
      <c r="BH146" s="143">
        <f>IF(N146="sníž. přenesená",J146,0)</f>
        <v>0</v>
      </c>
      <c r="BI146" s="143">
        <f>IF(N146="nulová",J146,0)</f>
        <v>0</v>
      </c>
      <c r="BJ146" s="17" t="s">
        <v>80</v>
      </c>
      <c r="BK146" s="143">
        <f>ROUND(I146*H146,2)</f>
        <v>0</v>
      </c>
      <c r="BL146" s="17" t="s">
        <v>286</v>
      </c>
      <c r="BM146" s="142" t="s">
        <v>5766</v>
      </c>
    </row>
    <row r="147" spans="2:65" s="1" customFormat="1" ht="33.05" customHeight="1">
      <c r="B147" s="32"/>
      <c r="C147" s="180" t="s">
        <v>363</v>
      </c>
      <c r="D147" s="180" t="s">
        <v>561</v>
      </c>
      <c r="E147" s="181" t="s">
        <v>5767</v>
      </c>
      <c r="F147" s="182" t="s">
        <v>5768</v>
      </c>
      <c r="G147" s="183" t="s">
        <v>199</v>
      </c>
      <c r="H147" s="184">
        <v>1</v>
      </c>
      <c r="I147" s="185"/>
      <c r="J147" s="186">
        <f>ROUND(I147*H147,2)</f>
        <v>0</v>
      </c>
      <c r="K147" s="182" t="s">
        <v>19</v>
      </c>
      <c r="L147" s="187"/>
      <c r="M147" s="188" t="s">
        <v>19</v>
      </c>
      <c r="N147" s="189" t="s">
        <v>43</v>
      </c>
      <c r="P147" s="140">
        <f>O147*H147</f>
        <v>0</v>
      </c>
      <c r="Q147" s="140">
        <v>0</v>
      </c>
      <c r="R147" s="140">
        <f>Q147*H147</f>
        <v>0</v>
      </c>
      <c r="S147" s="140">
        <v>0</v>
      </c>
      <c r="T147" s="141">
        <f>S147*H147</f>
        <v>0</v>
      </c>
      <c r="AR147" s="142" t="s">
        <v>394</v>
      </c>
      <c r="AT147" s="142" t="s">
        <v>561</v>
      </c>
      <c r="AU147" s="142" t="s">
        <v>82</v>
      </c>
      <c r="AY147" s="17" t="s">
        <v>181</v>
      </c>
      <c r="BE147" s="143">
        <f>IF(N147="základní",J147,0)</f>
        <v>0</v>
      </c>
      <c r="BF147" s="143">
        <f>IF(N147="snížená",J147,0)</f>
        <v>0</v>
      </c>
      <c r="BG147" s="143">
        <f>IF(N147="zákl. přenesená",J147,0)</f>
        <v>0</v>
      </c>
      <c r="BH147" s="143">
        <f>IF(N147="sníž. přenesená",J147,0)</f>
        <v>0</v>
      </c>
      <c r="BI147" s="143">
        <f>IF(N147="nulová",J147,0)</f>
        <v>0</v>
      </c>
      <c r="BJ147" s="17" t="s">
        <v>80</v>
      </c>
      <c r="BK147" s="143">
        <f>ROUND(I147*H147,2)</f>
        <v>0</v>
      </c>
      <c r="BL147" s="17" t="s">
        <v>286</v>
      </c>
      <c r="BM147" s="142" t="s">
        <v>5769</v>
      </c>
    </row>
    <row r="148" spans="2:65" s="1" customFormat="1" ht="21.75" customHeight="1">
      <c r="B148" s="32"/>
      <c r="C148" s="131" t="s">
        <v>370</v>
      </c>
      <c r="D148" s="131" t="s">
        <v>183</v>
      </c>
      <c r="E148" s="132" t="s">
        <v>5770</v>
      </c>
      <c r="F148" s="133" t="s">
        <v>5771</v>
      </c>
      <c r="G148" s="134" t="s">
        <v>199</v>
      </c>
      <c r="H148" s="135">
        <v>1</v>
      </c>
      <c r="I148" s="136"/>
      <c r="J148" s="137">
        <f>ROUND(I148*H148,2)</f>
        <v>0</v>
      </c>
      <c r="K148" s="133" t="s">
        <v>187</v>
      </c>
      <c r="L148" s="32"/>
      <c r="M148" s="138" t="s">
        <v>19</v>
      </c>
      <c r="N148" s="139" t="s">
        <v>43</v>
      </c>
      <c r="P148" s="140">
        <f>O148*H148</f>
        <v>0</v>
      </c>
      <c r="Q148" s="140">
        <v>0</v>
      </c>
      <c r="R148" s="140">
        <f>Q148*H148</f>
        <v>0</v>
      </c>
      <c r="S148" s="140">
        <v>0</v>
      </c>
      <c r="T148" s="141">
        <f>S148*H148</f>
        <v>0</v>
      </c>
      <c r="AR148" s="142" t="s">
        <v>286</v>
      </c>
      <c r="AT148" s="142" t="s">
        <v>183</v>
      </c>
      <c r="AU148" s="142" t="s">
        <v>82</v>
      </c>
      <c r="AY148" s="17" t="s">
        <v>181</v>
      </c>
      <c r="BE148" s="143">
        <f>IF(N148="základní",J148,0)</f>
        <v>0</v>
      </c>
      <c r="BF148" s="143">
        <f>IF(N148="snížená",J148,0)</f>
        <v>0</v>
      </c>
      <c r="BG148" s="143">
        <f>IF(N148="zákl. přenesená",J148,0)</f>
        <v>0</v>
      </c>
      <c r="BH148" s="143">
        <f>IF(N148="sníž. přenesená",J148,0)</f>
        <v>0</v>
      </c>
      <c r="BI148" s="143">
        <f>IF(N148="nulová",J148,0)</f>
        <v>0</v>
      </c>
      <c r="BJ148" s="17" t="s">
        <v>80</v>
      </c>
      <c r="BK148" s="143">
        <f>ROUND(I148*H148,2)</f>
        <v>0</v>
      </c>
      <c r="BL148" s="17" t="s">
        <v>286</v>
      </c>
      <c r="BM148" s="142" t="s">
        <v>5772</v>
      </c>
    </row>
    <row r="149" spans="2:47" s="1" customFormat="1" ht="12">
      <c r="B149" s="32"/>
      <c r="D149" s="144" t="s">
        <v>190</v>
      </c>
      <c r="F149" s="145" t="s">
        <v>5773</v>
      </c>
      <c r="I149" s="146"/>
      <c r="L149" s="32"/>
      <c r="M149" s="147"/>
      <c r="T149" s="53"/>
      <c r="AT149" s="17" t="s">
        <v>190</v>
      </c>
      <c r="AU149" s="17" t="s">
        <v>82</v>
      </c>
    </row>
    <row r="150" spans="2:65" s="1" customFormat="1" ht="16.5" customHeight="1">
      <c r="B150" s="32"/>
      <c r="C150" s="180" t="s">
        <v>377</v>
      </c>
      <c r="D150" s="180" t="s">
        <v>561</v>
      </c>
      <c r="E150" s="181" t="s">
        <v>5774</v>
      </c>
      <c r="F150" s="182" t="s">
        <v>5775</v>
      </c>
      <c r="G150" s="183" t="s">
        <v>199</v>
      </c>
      <c r="H150" s="184">
        <v>100</v>
      </c>
      <c r="I150" s="185"/>
      <c r="J150" s="186">
        <f>ROUND(I150*H150,2)</f>
        <v>0</v>
      </c>
      <c r="K150" s="182" t="s">
        <v>19</v>
      </c>
      <c r="L150" s="187"/>
      <c r="M150" s="188" t="s">
        <v>19</v>
      </c>
      <c r="N150" s="189" t="s">
        <v>43</v>
      </c>
      <c r="P150" s="140">
        <f>O150*H150</f>
        <v>0</v>
      </c>
      <c r="Q150" s="140">
        <v>0</v>
      </c>
      <c r="R150" s="140">
        <f>Q150*H150</f>
        <v>0</v>
      </c>
      <c r="S150" s="140">
        <v>0</v>
      </c>
      <c r="T150" s="141">
        <f>S150*H150</f>
        <v>0</v>
      </c>
      <c r="AR150" s="142" t="s">
        <v>394</v>
      </c>
      <c r="AT150" s="142" t="s">
        <v>561</v>
      </c>
      <c r="AU150" s="142" t="s">
        <v>82</v>
      </c>
      <c r="AY150" s="17" t="s">
        <v>181</v>
      </c>
      <c r="BE150" s="143">
        <f>IF(N150="základní",J150,0)</f>
        <v>0</v>
      </c>
      <c r="BF150" s="143">
        <f>IF(N150="snížená",J150,0)</f>
        <v>0</v>
      </c>
      <c r="BG150" s="143">
        <f>IF(N150="zákl. přenesená",J150,0)</f>
        <v>0</v>
      </c>
      <c r="BH150" s="143">
        <f>IF(N150="sníž. přenesená",J150,0)</f>
        <v>0</v>
      </c>
      <c r="BI150" s="143">
        <f>IF(N150="nulová",J150,0)</f>
        <v>0</v>
      </c>
      <c r="BJ150" s="17" t="s">
        <v>80</v>
      </c>
      <c r="BK150" s="143">
        <f>ROUND(I150*H150,2)</f>
        <v>0</v>
      </c>
      <c r="BL150" s="17" t="s">
        <v>286</v>
      </c>
      <c r="BM150" s="142" t="s">
        <v>5776</v>
      </c>
    </row>
    <row r="151" spans="2:63" s="11" customFormat="1" ht="20.85" customHeight="1">
      <c r="B151" s="119"/>
      <c r="D151" s="120" t="s">
        <v>71</v>
      </c>
      <c r="E151" s="129" t="s">
        <v>5284</v>
      </c>
      <c r="F151" s="129" t="s">
        <v>5777</v>
      </c>
      <c r="I151" s="122"/>
      <c r="J151" s="130">
        <f>BK151</f>
        <v>0</v>
      </c>
      <c r="L151" s="119"/>
      <c r="M151" s="124"/>
      <c r="P151" s="125">
        <v>0</v>
      </c>
      <c r="R151" s="125">
        <v>0</v>
      </c>
      <c r="T151" s="126">
        <v>0</v>
      </c>
      <c r="AR151" s="120" t="s">
        <v>82</v>
      </c>
      <c r="AT151" s="127" t="s">
        <v>71</v>
      </c>
      <c r="AU151" s="127" t="s">
        <v>82</v>
      </c>
      <c r="AY151" s="120" t="s">
        <v>181</v>
      </c>
      <c r="BK151" s="128">
        <v>0</v>
      </c>
    </row>
    <row r="152" spans="2:63" s="11" customFormat="1" ht="22.8" customHeight="1">
      <c r="B152" s="119"/>
      <c r="D152" s="120" t="s">
        <v>71</v>
      </c>
      <c r="E152" s="129" t="s">
        <v>3898</v>
      </c>
      <c r="F152" s="129" t="s">
        <v>5778</v>
      </c>
      <c r="I152" s="122"/>
      <c r="J152" s="130">
        <f>BK152</f>
        <v>0</v>
      </c>
      <c r="L152" s="119"/>
      <c r="M152" s="124"/>
      <c r="P152" s="125">
        <f>SUM(P153:P156)</f>
        <v>0</v>
      </c>
      <c r="R152" s="125">
        <f>SUM(R153:R156)</f>
        <v>0.0024000000000000002</v>
      </c>
      <c r="T152" s="126">
        <f>SUM(T153:T156)</f>
        <v>0</v>
      </c>
      <c r="AR152" s="120" t="s">
        <v>82</v>
      </c>
      <c r="AT152" s="127" t="s">
        <v>71</v>
      </c>
      <c r="AU152" s="127" t="s">
        <v>80</v>
      </c>
      <c r="AY152" s="120" t="s">
        <v>181</v>
      </c>
      <c r="BK152" s="128">
        <f>SUM(BK153:BK156)</f>
        <v>0</v>
      </c>
    </row>
    <row r="153" spans="2:65" s="1" customFormat="1" ht="16.5" customHeight="1">
      <c r="B153" s="32"/>
      <c r="C153" s="180" t="s">
        <v>382</v>
      </c>
      <c r="D153" s="180" t="s">
        <v>561</v>
      </c>
      <c r="E153" s="181" t="s">
        <v>5779</v>
      </c>
      <c r="F153" s="182" t="s">
        <v>5780</v>
      </c>
      <c r="G153" s="183" t="s">
        <v>199</v>
      </c>
      <c r="H153" s="184">
        <v>3</v>
      </c>
      <c r="I153" s="185"/>
      <c r="J153" s="186">
        <f>ROUND(I153*H153,2)</f>
        <v>0</v>
      </c>
      <c r="K153" s="182" t="s">
        <v>187</v>
      </c>
      <c r="L153" s="187"/>
      <c r="M153" s="188" t="s">
        <v>19</v>
      </c>
      <c r="N153" s="189" t="s">
        <v>43</v>
      </c>
      <c r="P153" s="140">
        <f>O153*H153</f>
        <v>0</v>
      </c>
      <c r="Q153" s="140">
        <v>0.0008</v>
      </c>
      <c r="R153" s="140">
        <f>Q153*H153</f>
        <v>0.0024000000000000002</v>
      </c>
      <c r="S153" s="140">
        <v>0</v>
      </c>
      <c r="T153" s="141">
        <f>S153*H153</f>
        <v>0</v>
      </c>
      <c r="AR153" s="142" t="s">
        <v>394</v>
      </c>
      <c r="AT153" s="142" t="s">
        <v>561</v>
      </c>
      <c r="AU153" s="142" t="s">
        <v>82</v>
      </c>
      <c r="AY153" s="17" t="s">
        <v>181</v>
      </c>
      <c r="BE153" s="143">
        <f>IF(N153="základní",J153,0)</f>
        <v>0</v>
      </c>
      <c r="BF153" s="143">
        <f>IF(N153="snížená",J153,0)</f>
        <v>0</v>
      </c>
      <c r="BG153" s="143">
        <f>IF(N153="zákl. přenesená",J153,0)</f>
        <v>0</v>
      </c>
      <c r="BH153" s="143">
        <f>IF(N153="sníž. přenesená",J153,0)</f>
        <v>0</v>
      </c>
      <c r="BI153" s="143">
        <f>IF(N153="nulová",J153,0)</f>
        <v>0</v>
      </c>
      <c r="BJ153" s="17" t="s">
        <v>80</v>
      </c>
      <c r="BK153" s="143">
        <f>ROUND(I153*H153,2)</f>
        <v>0</v>
      </c>
      <c r="BL153" s="17" t="s">
        <v>286</v>
      </c>
      <c r="BM153" s="142" t="s">
        <v>5781</v>
      </c>
    </row>
    <row r="154" spans="2:65" s="1" customFormat="1" ht="16.5" customHeight="1">
      <c r="B154" s="32"/>
      <c r="C154" s="180" t="s">
        <v>388</v>
      </c>
      <c r="D154" s="180" t="s">
        <v>561</v>
      </c>
      <c r="E154" s="181" t="s">
        <v>5782</v>
      </c>
      <c r="F154" s="182" t="s">
        <v>5783</v>
      </c>
      <c r="G154" s="183" t="s">
        <v>199</v>
      </c>
      <c r="H154" s="184">
        <v>3</v>
      </c>
      <c r="I154" s="185"/>
      <c r="J154" s="186">
        <f>ROUND(I154*H154,2)</f>
        <v>0</v>
      </c>
      <c r="K154" s="182" t="s">
        <v>19</v>
      </c>
      <c r="L154" s="187"/>
      <c r="M154" s="188" t="s">
        <v>19</v>
      </c>
      <c r="N154" s="189" t="s">
        <v>43</v>
      </c>
      <c r="P154" s="140">
        <f>O154*H154</f>
        <v>0</v>
      </c>
      <c r="Q154" s="140">
        <v>0</v>
      </c>
      <c r="R154" s="140">
        <f>Q154*H154</f>
        <v>0</v>
      </c>
      <c r="S154" s="140">
        <v>0</v>
      </c>
      <c r="T154" s="141">
        <f>S154*H154</f>
        <v>0</v>
      </c>
      <c r="AR154" s="142" t="s">
        <v>394</v>
      </c>
      <c r="AT154" s="142" t="s">
        <v>561</v>
      </c>
      <c r="AU154" s="142" t="s">
        <v>82</v>
      </c>
      <c r="AY154" s="17" t="s">
        <v>181</v>
      </c>
      <c r="BE154" s="143">
        <f>IF(N154="základní",J154,0)</f>
        <v>0</v>
      </c>
      <c r="BF154" s="143">
        <f>IF(N154="snížená",J154,0)</f>
        <v>0</v>
      </c>
      <c r="BG154" s="143">
        <f>IF(N154="zákl. přenesená",J154,0)</f>
        <v>0</v>
      </c>
      <c r="BH154" s="143">
        <f>IF(N154="sníž. přenesená",J154,0)</f>
        <v>0</v>
      </c>
      <c r="BI154" s="143">
        <f>IF(N154="nulová",J154,0)</f>
        <v>0</v>
      </c>
      <c r="BJ154" s="17" t="s">
        <v>80</v>
      </c>
      <c r="BK154" s="143">
        <f>ROUND(I154*H154,2)</f>
        <v>0</v>
      </c>
      <c r="BL154" s="17" t="s">
        <v>286</v>
      </c>
      <c r="BM154" s="142" t="s">
        <v>5784</v>
      </c>
    </row>
    <row r="155" spans="2:65" s="1" customFormat="1" ht="16.5" customHeight="1">
      <c r="B155" s="32"/>
      <c r="C155" s="131" t="s">
        <v>394</v>
      </c>
      <c r="D155" s="131" t="s">
        <v>183</v>
      </c>
      <c r="E155" s="132" t="s">
        <v>5698</v>
      </c>
      <c r="F155" s="133" t="s">
        <v>5699</v>
      </c>
      <c r="G155" s="134" t="s">
        <v>199</v>
      </c>
      <c r="H155" s="135">
        <v>3</v>
      </c>
      <c r="I155" s="136"/>
      <c r="J155" s="137">
        <f>ROUND(I155*H155,2)</f>
        <v>0</v>
      </c>
      <c r="K155" s="133" t="s">
        <v>187</v>
      </c>
      <c r="L155" s="32"/>
      <c r="M155" s="138" t="s">
        <v>19</v>
      </c>
      <c r="N155" s="139" t="s">
        <v>43</v>
      </c>
      <c r="P155" s="140">
        <f>O155*H155</f>
        <v>0</v>
      </c>
      <c r="Q155" s="140">
        <v>0</v>
      </c>
      <c r="R155" s="140">
        <f>Q155*H155</f>
        <v>0</v>
      </c>
      <c r="S155" s="140">
        <v>0</v>
      </c>
      <c r="T155" s="141">
        <f>S155*H155</f>
        <v>0</v>
      </c>
      <c r="AR155" s="142" t="s">
        <v>286</v>
      </c>
      <c r="AT155" s="142" t="s">
        <v>183</v>
      </c>
      <c r="AU155" s="142" t="s">
        <v>82</v>
      </c>
      <c r="AY155" s="17" t="s">
        <v>181</v>
      </c>
      <c r="BE155" s="143">
        <f>IF(N155="základní",J155,0)</f>
        <v>0</v>
      </c>
      <c r="BF155" s="143">
        <f>IF(N155="snížená",J155,0)</f>
        <v>0</v>
      </c>
      <c r="BG155" s="143">
        <f>IF(N155="zákl. přenesená",J155,0)</f>
        <v>0</v>
      </c>
      <c r="BH155" s="143">
        <f>IF(N155="sníž. přenesená",J155,0)</f>
        <v>0</v>
      </c>
      <c r="BI155" s="143">
        <f>IF(N155="nulová",J155,0)</f>
        <v>0</v>
      </c>
      <c r="BJ155" s="17" t="s">
        <v>80</v>
      </c>
      <c r="BK155" s="143">
        <f>ROUND(I155*H155,2)</f>
        <v>0</v>
      </c>
      <c r="BL155" s="17" t="s">
        <v>286</v>
      </c>
      <c r="BM155" s="142" t="s">
        <v>5785</v>
      </c>
    </row>
    <row r="156" spans="2:47" s="1" customFormat="1" ht="12">
      <c r="B156" s="32"/>
      <c r="D156" s="144" t="s">
        <v>190</v>
      </c>
      <c r="F156" s="145" t="s">
        <v>5701</v>
      </c>
      <c r="I156" s="146"/>
      <c r="L156" s="32"/>
      <c r="M156" s="147"/>
      <c r="T156" s="53"/>
      <c r="AT156" s="17" t="s">
        <v>190</v>
      </c>
      <c r="AU156" s="17" t="s">
        <v>82</v>
      </c>
    </row>
    <row r="157" spans="2:63" s="11" customFormat="1" ht="22.8" customHeight="1">
      <c r="B157" s="119"/>
      <c r="D157" s="120" t="s">
        <v>71</v>
      </c>
      <c r="E157" s="129" t="s">
        <v>4047</v>
      </c>
      <c r="F157" s="129" t="s">
        <v>5786</v>
      </c>
      <c r="I157" s="122"/>
      <c r="J157" s="130">
        <f>BK157</f>
        <v>0</v>
      </c>
      <c r="L157" s="119"/>
      <c r="M157" s="124"/>
      <c r="P157" s="125">
        <f>P158+SUM(P159:P170)</f>
        <v>0</v>
      </c>
      <c r="R157" s="125">
        <f>R158+SUM(R159:R170)</f>
        <v>0.006340000000000001</v>
      </c>
      <c r="T157" s="126">
        <f>T158+SUM(T159:T170)</f>
        <v>0</v>
      </c>
      <c r="AR157" s="120" t="s">
        <v>82</v>
      </c>
      <c r="AT157" s="127" t="s">
        <v>71</v>
      </c>
      <c r="AU157" s="127" t="s">
        <v>80</v>
      </c>
      <c r="AY157" s="120" t="s">
        <v>181</v>
      </c>
      <c r="BK157" s="128">
        <f>BK158+SUM(BK159:BK170)</f>
        <v>0</v>
      </c>
    </row>
    <row r="158" spans="2:65" s="1" customFormat="1" ht="44.3" customHeight="1">
      <c r="B158" s="32"/>
      <c r="C158" s="180" t="s">
        <v>400</v>
      </c>
      <c r="D158" s="180" t="s">
        <v>561</v>
      </c>
      <c r="E158" s="181" t="s">
        <v>5787</v>
      </c>
      <c r="F158" s="182" t="s">
        <v>5788</v>
      </c>
      <c r="G158" s="183" t="s">
        <v>199</v>
      </c>
      <c r="H158" s="184">
        <v>4</v>
      </c>
      <c r="I158" s="185"/>
      <c r="J158" s="186">
        <f aca="true" t="shared" si="0" ref="J158:J164">ROUND(I158*H158,2)</f>
        <v>0</v>
      </c>
      <c r="K158" s="182" t="s">
        <v>19</v>
      </c>
      <c r="L158" s="187"/>
      <c r="M158" s="188" t="s">
        <v>19</v>
      </c>
      <c r="N158" s="189" t="s">
        <v>43</v>
      </c>
      <c r="P158" s="140">
        <f aca="true" t="shared" si="1" ref="P158:P164">O158*H158</f>
        <v>0</v>
      </c>
      <c r="Q158" s="140">
        <v>0.00012</v>
      </c>
      <c r="R158" s="140">
        <f aca="true" t="shared" si="2" ref="R158:R164">Q158*H158</f>
        <v>0.00048</v>
      </c>
      <c r="S158" s="140">
        <v>0</v>
      </c>
      <c r="T158" s="141">
        <f aca="true" t="shared" si="3" ref="T158:T164">S158*H158</f>
        <v>0</v>
      </c>
      <c r="AR158" s="142" t="s">
        <v>394</v>
      </c>
      <c r="AT158" s="142" t="s">
        <v>561</v>
      </c>
      <c r="AU158" s="142" t="s">
        <v>82</v>
      </c>
      <c r="AY158" s="17" t="s">
        <v>181</v>
      </c>
      <c r="BE158" s="143">
        <f aca="true" t="shared" si="4" ref="BE158:BE164">IF(N158="základní",J158,0)</f>
        <v>0</v>
      </c>
      <c r="BF158" s="143">
        <f aca="true" t="shared" si="5" ref="BF158:BF164">IF(N158="snížená",J158,0)</f>
        <v>0</v>
      </c>
      <c r="BG158" s="143">
        <f aca="true" t="shared" si="6" ref="BG158:BG164">IF(N158="zákl. přenesená",J158,0)</f>
        <v>0</v>
      </c>
      <c r="BH158" s="143">
        <f aca="true" t="shared" si="7" ref="BH158:BH164">IF(N158="sníž. přenesená",J158,0)</f>
        <v>0</v>
      </c>
      <c r="BI158" s="143">
        <f aca="true" t="shared" si="8" ref="BI158:BI164">IF(N158="nulová",J158,0)</f>
        <v>0</v>
      </c>
      <c r="BJ158" s="17" t="s">
        <v>80</v>
      </c>
      <c r="BK158" s="143">
        <f aca="true" t="shared" si="9" ref="BK158:BK164">ROUND(I158*H158,2)</f>
        <v>0</v>
      </c>
      <c r="BL158" s="17" t="s">
        <v>286</v>
      </c>
      <c r="BM158" s="142" t="s">
        <v>5789</v>
      </c>
    </row>
    <row r="159" spans="2:65" s="1" customFormat="1" ht="44.3" customHeight="1">
      <c r="B159" s="32"/>
      <c r="C159" s="180" t="s">
        <v>407</v>
      </c>
      <c r="D159" s="180" t="s">
        <v>561</v>
      </c>
      <c r="E159" s="181" t="s">
        <v>5790</v>
      </c>
      <c r="F159" s="182" t="s">
        <v>5791</v>
      </c>
      <c r="G159" s="183" t="s">
        <v>199</v>
      </c>
      <c r="H159" s="184">
        <v>1</v>
      </c>
      <c r="I159" s="185"/>
      <c r="J159" s="186">
        <f t="shared" si="0"/>
        <v>0</v>
      </c>
      <c r="K159" s="182" t="s">
        <v>19</v>
      </c>
      <c r="L159" s="187"/>
      <c r="M159" s="188" t="s">
        <v>19</v>
      </c>
      <c r="N159" s="189" t="s">
        <v>43</v>
      </c>
      <c r="P159" s="140">
        <f t="shared" si="1"/>
        <v>0</v>
      </c>
      <c r="Q159" s="140">
        <v>0.00012</v>
      </c>
      <c r="R159" s="140">
        <f t="shared" si="2"/>
        <v>0.00012</v>
      </c>
      <c r="S159" s="140">
        <v>0</v>
      </c>
      <c r="T159" s="141">
        <f t="shared" si="3"/>
        <v>0</v>
      </c>
      <c r="AR159" s="142" t="s">
        <v>394</v>
      </c>
      <c r="AT159" s="142" t="s">
        <v>561</v>
      </c>
      <c r="AU159" s="142" t="s">
        <v>82</v>
      </c>
      <c r="AY159" s="17" t="s">
        <v>181</v>
      </c>
      <c r="BE159" s="143">
        <f t="shared" si="4"/>
        <v>0</v>
      </c>
      <c r="BF159" s="143">
        <f t="shared" si="5"/>
        <v>0</v>
      </c>
      <c r="BG159" s="143">
        <f t="shared" si="6"/>
        <v>0</v>
      </c>
      <c r="BH159" s="143">
        <f t="shared" si="7"/>
        <v>0</v>
      </c>
      <c r="BI159" s="143">
        <f t="shared" si="8"/>
        <v>0</v>
      </c>
      <c r="BJ159" s="17" t="s">
        <v>80</v>
      </c>
      <c r="BK159" s="143">
        <f t="shared" si="9"/>
        <v>0</v>
      </c>
      <c r="BL159" s="17" t="s">
        <v>286</v>
      </c>
      <c r="BM159" s="142" t="s">
        <v>5792</v>
      </c>
    </row>
    <row r="160" spans="2:65" s="1" customFormat="1" ht="44.3" customHeight="1">
      <c r="B160" s="32"/>
      <c r="C160" s="180" t="s">
        <v>413</v>
      </c>
      <c r="D160" s="180" t="s">
        <v>561</v>
      </c>
      <c r="E160" s="181" t="s">
        <v>5793</v>
      </c>
      <c r="F160" s="182" t="s">
        <v>5794</v>
      </c>
      <c r="G160" s="183" t="s">
        <v>199</v>
      </c>
      <c r="H160" s="184">
        <v>10</v>
      </c>
      <c r="I160" s="185"/>
      <c r="J160" s="186">
        <f t="shared" si="0"/>
        <v>0</v>
      </c>
      <c r="K160" s="182" t="s">
        <v>19</v>
      </c>
      <c r="L160" s="187"/>
      <c r="M160" s="188" t="s">
        <v>19</v>
      </c>
      <c r="N160" s="189" t="s">
        <v>43</v>
      </c>
      <c r="P160" s="140">
        <f t="shared" si="1"/>
        <v>0</v>
      </c>
      <c r="Q160" s="140">
        <v>0.00012</v>
      </c>
      <c r="R160" s="140">
        <f t="shared" si="2"/>
        <v>0.0012000000000000001</v>
      </c>
      <c r="S160" s="140">
        <v>0</v>
      </c>
      <c r="T160" s="141">
        <f t="shared" si="3"/>
        <v>0</v>
      </c>
      <c r="AR160" s="142" t="s">
        <v>394</v>
      </c>
      <c r="AT160" s="142" t="s">
        <v>561</v>
      </c>
      <c r="AU160" s="142" t="s">
        <v>82</v>
      </c>
      <c r="AY160" s="17" t="s">
        <v>181</v>
      </c>
      <c r="BE160" s="143">
        <f t="shared" si="4"/>
        <v>0</v>
      </c>
      <c r="BF160" s="143">
        <f t="shared" si="5"/>
        <v>0</v>
      </c>
      <c r="BG160" s="143">
        <f t="shared" si="6"/>
        <v>0</v>
      </c>
      <c r="BH160" s="143">
        <f t="shared" si="7"/>
        <v>0</v>
      </c>
      <c r="BI160" s="143">
        <f t="shared" si="8"/>
        <v>0</v>
      </c>
      <c r="BJ160" s="17" t="s">
        <v>80</v>
      </c>
      <c r="BK160" s="143">
        <f t="shared" si="9"/>
        <v>0</v>
      </c>
      <c r="BL160" s="17" t="s">
        <v>286</v>
      </c>
      <c r="BM160" s="142" t="s">
        <v>5795</v>
      </c>
    </row>
    <row r="161" spans="2:65" s="1" customFormat="1" ht="37.85" customHeight="1">
      <c r="B161" s="32"/>
      <c r="C161" s="180" t="s">
        <v>419</v>
      </c>
      <c r="D161" s="180" t="s">
        <v>561</v>
      </c>
      <c r="E161" s="181" t="s">
        <v>5796</v>
      </c>
      <c r="F161" s="182" t="s">
        <v>5797</v>
      </c>
      <c r="G161" s="183" t="s">
        <v>199</v>
      </c>
      <c r="H161" s="184">
        <v>2</v>
      </c>
      <c r="I161" s="185"/>
      <c r="J161" s="186">
        <f t="shared" si="0"/>
        <v>0</v>
      </c>
      <c r="K161" s="182" t="s">
        <v>19</v>
      </c>
      <c r="L161" s="187"/>
      <c r="M161" s="188" t="s">
        <v>19</v>
      </c>
      <c r="N161" s="189" t="s">
        <v>43</v>
      </c>
      <c r="P161" s="140">
        <f t="shared" si="1"/>
        <v>0</v>
      </c>
      <c r="Q161" s="140">
        <v>0</v>
      </c>
      <c r="R161" s="140">
        <f t="shared" si="2"/>
        <v>0</v>
      </c>
      <c r="S161" s="140">
        <v>0</v>
      </c>
      <c r="T161" s="141">
        <f t="shared" si="3"/>
        <v>0</v>
      </c>
      <c r="AR161" s="142" t="s">
        <v>394</v>
      </c>
      <c r="AT161" s="142" t="s">
        <v>561</v>
      </c>
      <c r="AU161" s="142" t="s">
        <v>82</v>
      </c>
      <c r="AY161" s="17" t="s">
        <v>181</v>
      </c>
      <c r="BE161" s="143">
        <f t="shared" si="4"/>
        <v>0</v>
      </c>
      <c r="BF161" s="143">
        <f t="shared" si="5"/>
        <v>0</v>
      </c>
      <c r="BG161" s="143">
        <f t="shared" si="6"/>
        <v>0</v>
      </c>
      <c r="BH161" s="143">
        <f t="shared" si="7"/>
        <v>0</v>
      </c>
      <c r="BI161" s="143">
        <f t="shared" si="8"/>
        <v>0</v>
      </c>
      <c r="BJ161" s="17" t="s">
        <v>80</v>
      </c>
      <c r="BK161" s="143">
        <f t="shared" si="9"/>
        <v>0</v>
      </c>
      <c r="BL161" s="17" t="s">
        <v>286</v>
      </c>
      <c r="BM161" s="142" t="s">
        <v>5798</v>
      </c>
    </row>
    <row r="162" spans="2:65" s="1" customFormat="1" ht="37.85" customHeight="1">
      <c r="B162" s="32"/>
      <c r="C162" s="180" t="s">
        <v>425</v>
      </c>
      <c r="D162" s="180" t="s">
        <v>561</v>
      </c>
      <c r="E162" s="181" t="s">
        <v>5799</v>
      </c>
      <c r="F162" s="182" t="s">
        <v>5800</v>
      </c>
      <c r="G162" s="183" t="s">
        <v>199</v>
      </c>
      <c r="H162" s="184">
        <v>37</v>
      </c>
      <c r="I162" s="185"/>
      <c r="J162" s="186">
        <f t="shared" si="0"/>
        <v>0</v>
      </c>
      <c r="K162" s="182" t="s">
        <v>19</v>
      </c>
      <c r="L162" s="187"/>
      <c r="M162" s="188" t="s">
        <v>19</v>
      </c>
      <c r="N162" s="189" t="s">
        <v>43</v>
      </c>
      <c r="P162" s="140">
        <f t="shared" si="1"/>
        <v>0</v>
      </c>
      <c r="Q162" s="140">
        <v>0.00012</v>
      </c>
      <c r="R162" s="140">
        <f t="shared" si="2"/>
        <v>0.00444</v>
      </c>
      <c r="S162" s="140">
        <v>0</v>
      </c>
      <c r="T162" s="141">
        <f t="shared" si="3"/>
        <v>0</v>
      </c>
      <c r="AR162" s="142" t="s">
        <v>394</v>
      </c>
      <c r="AT162" s="142" t="s">
        <v>561</v>
      </c>
      <c r="AU162" s="142" t="s">
        <v>82</v>
      </c>
      <c r="AY162" s="17" t="s">
        <v>181</v>
      </c>
      <c r="BE162" s="143">
        <f t="shared" si="4"/>
        <v>0</v>
      </c>
      <c r="BF162" s="143">
        <f t="shared" si="5"/>
        <v>0</v>
      </c>
      <c r="BG162" s="143">
        <f t="shared" si="6"/>
        <v>0</v>
      </c>
      <c r="BH162" s="143">
        <f t="shared" si="7"/>
        <v>0</v>
      </c>
      <c r="BI162" s="143">
        <f t="shared" si="8"/>
        <v>0</v>
      </c>
      <c r="BJ162" s="17" t="s">
        <v>80</v>
      </c>
      <c r="BK162" s="143">
        <f t="shared" si="9"/>
        <v>0</v>
      </c>
      <c r="BL162" s="17" t="s">
        <v>286</v>
      </c>
      <c r="BM162" s="142" t="s">
        <v>5801</v>
      </c>
    </row>
    <row r="163" spans="2:65" s="1" customFormat="1" ht="21.75" customHeight="1">
      <c r="B163" s="32"/>
      <c r="C163" s="180" t="s">
        <v>432</v>
      </c>
      <c r="D163" s="180" t="s">
        <v>561</v>
      </c>
      <c r="E163" s="181" t="s">
        <v>5802</v>
      </c>
      <c r="F163" s="182" t="s">
        <v>5803</v>
      </c>
      <c r="G163" s="183" t="s">
        <v>199</v>
      </c>
      <c r="H163" s="184">
        <v>1</v>
      </c>
      <c r="I163" s="185"/>
      <c r="J163" s="186">
        <f t="shared" si="0"/>
        <v>0</v>
      </c>
      <c r="K163" s="182" t="s">
        <v>19</v>
      </c>
      <c r="L163" s="187"/>
      <c r="M163" s="188" t="s">
        <v>19</v>
      </c>
      <c r="N163" s="189" t="s">
        <v>43</v>
      </c>
      <c r="P163" s="140">
        <f t="shared" si="1"/>
        <v>0</v>
      </c>
      <c r="Q163" s="140">
        <v>0</v>
      </c>
      <c r="R163" s="140">
        <f t="shared" si="2"/>
        <v>0</v>
      </c>
      <c r="S163" s="140">
        <v>0</v>
      </c>
      <c r="T163" s="141">
        <f t="shared" si="3"/>
        <v>0</v>
      </c>
      <c r="AR163" s="142" t="s">
        <v>394</v>
      </c>
      <c r="AT163" s="142" t="s">
        <v>561</v>
      </c>
      <c r="AU163" s="142" t="s">
        <v>82</v>
      </c>
      <c r="AY163" s="17" t="s">
        <v>181</v>
      </c>
      <c r="BE163" s="143">
        <f t="shared" si="4"/>
        <v>0</v>
      </c>
      <c r="BF163" s="143">
        <f t="shared" si="5"/>
        <v>0</v>
      </c>
      <c r="BG163" s="143">
        <f t="shared" si="6"/>
        <v>0</v>
      </c>
      <c r="BH163" s="143">
        <f t="shared" si="7"/>
        <v>0</v>
      </c>
      <c r="BI163" s="143">
        <f t="shared" si="8"/>
        <v>0</v>
      </c>
      <c r="BJ163" s="17" t="s">
        <v>80</v>
      </c>
      <c r="BK163" s="143">
        <f t="shared" si="9"/>
        <v>0</v>
      </c>
      <c r="BL163" s="17" t="s">
        <v>286</v>
      </c>
      <c r="BM163" s="142" t="s">
        <v>5804</v>
      </c>
    </row>
    <row r="164" spans="2:65" s="1" customFormat="1" ht="16.5" customHeight="1">
      <c r="B164" s="32"/>
      <c r="C164" s="131" t="s">
        <v>437</v>
      </c>
      <c r="D164" s="131" t="s">
        <v>183</v>
      </c>
      <c r="E164" s="132" t="s">
        <v>5805</v>
      </c>
      <c r="F164" s="133" t="s">
        <v>5806</v>
      </c>
      <c r="G164" s="134" t="s">
        <v>199</v>
      </c>
      <c r="H164" s="135">
        <v>55</v>
      </c>
      <c r="I164" s="136"/>
      <c r="J164" s="137">
        <f t="shared" si="0"/>
        <v>0</v>
      </c>
      <c r="K164" s="133" t="s">
        <v>187</v>
      </c>
      <c r="L164" s="32"/>
      <c r="M164" s="138" t="s">
        <v>19</v>
      </c>
      <c r="N164" s="139" t="s">
        <v>43</v>
      </c>
      <c r="P164" s="140">
        <f t="shared" si="1"/>
        <v>0</v>
      </c>
      <c r="Q164" s="140">
        <v>0</v>
      </c>
      <c r="R164" s="140">
        <f t="shared" si="2"/>
        <v>0</v>
      </c>
      <c r="S164" s="140">
        <v>0</v>
      </c>
      <c r="T164" s="141">
        <f t="shared" si="3"/>
        <v>0</v>
      </c>
      <c r="AR164" s="142" t="s">
        <v>286</v>
      </c>
      <c r="AT164" s="142" t="s">
        <v>183</v>
      </c>
      <c r="AU164" s="142" t="s">
        <v>82</v>
      </c>
      <c r="AY164" s="17" t="s">
        <v>181</v>
      </c>
      <c r="BE164" s="143">
        <f t="shared" si="4"/>
        <v>0</v>
      </c>
      <c r="BF164" s="143">
        <f t="shared" si="5"/>
        <v>0</v>
      </c>
      <c r="BG164" s="143">
        <f t="shared" si="6"/>
        <v>0</v>
      </c>
      <c r="BH164" s="143">
        <f t="shared" si="7"/>
        <v>0</v>
      </c>
      <c r="BI164" s="143">
        <f t="shared" si="8"/>
        <v>0</v>
      </c>
      <c r="BJ164" s="17" t="s">
        <v>80</v>
      </c>
      <c r="BK164" s="143">
        <f t="shared" si="9"/>
        <v>0</v>
      </c>
      <c r="BL164" s="17" t="s">
        <v>286</v>
      </c>
      <c r="BM164" s="142" t="s">
        <v>5807</v>
      </c>
    </row>
    <row r="165" spans="2:47" s="1" customFormat="1" ht="12">
      <c r="B165" s="32"/>
      <c r="D165" s="144" t="s">
        <v>190</v>
      </c>
      <c r="F165" s="145" t="s">
        <v>5808</v>
      </c>
      <c r="I165" s="146"/>
      <c r="L165" s="32"/>
      <c r="M165" s="147"/>
      <c r="T165" s="53"/>
      <c r="AT165" s="17" t="s">
        <v>190</v>
      </c>
      <c r="AU165" s="17" t="s">
        <v>82</v>
      </c>
    </row>
    <row r="166" spans="2:65" s="1" customFormat="1" ht="16.5" customHeight="1">
      <c r="B166" s="32"/>
      <c r="C166" s="180" t="s">
        <v>744</v>
      </c>
      <c r="D166" s="180" t="s">
        <v>561</v>
      </c>
      <c r="E166" s="181" t="s">
        <v>5809</v>
      </c>
      <c r="F166" s="182" t="s">
        <v>5810</v>
      </c>
      <c r="G166" s="183" t="s">
        <v>199</v>
      </c>
      <c r="H166" s="184">
        <v>1</v>
      </c>
      <c r="I166" s="185"/>
      <c r="J166" s="186">
        <f>ROUND(I166*H166,2)</f>
        <v>0</v>
      </c>
      <c r="K166" s="182" t="s">
        <v>187</v>
      </c>
      <c r="L166" s="187"/>
      <c r="M166" s="188" t="s">
        <v>19</v>
      </c>
      <c r="N166" s="189" t="s">
        <v>43</v>
      </c>
      <c r="P166" s="140">
        <f>O166*H166</f>
        <v>0</v>
      </c>
      <c r="Q166" s="140">
        <v>0.0001</v>
      </c>
      <c r="R166" s="140">
        <f>Q166*H166</f>
        <v>0.0001</v>
      </c>
      <c r="S166" s="140">
        <v>0</v>
      </c>
      <c r="T166" s="141">
        <f>S166*H166</f>
        <v>0</v>
      </c>
      <c r="AR166" s="142" t="s">
        <v>394</v>
      </c>
      <c r="AT166" s="142" t="s">
        <v>561</v>
      </c>
      <c r="AU166" s="142" t="s">
        <v>82</v>
      </c>
      <c r="AY166" s="17" t="s">
        <v>181</v>
      </c>
      <c r="BE166" s="143">
        <f>IF(N166="základní",J166,0)</f>
        <v>0</v>
      </c>
      <c r="BF166" s="143">
        <f>IF(N166="snížená",J166,0)</f>
        <v>0</v>
      </c>
      <c r="BG166" s="143">
        <f>IF(N166="zákl. přenesená",J166,0)</f>
        <v>0</v>
      </c>
      <c r="BH166" s="143">
        <f>IF(N166="sníž. přenesená",J166,0)</f>
        <v>0</v>
      </c>
      <c r="BI166" s="143">
        <f>IF(N166="nulová",J166,0)</f>
        <v>0</v>
      </c>
      <c r="BJ166" s="17" t="s">
        <v>80</v>
      </c>
      <c r="BK166" s="143">
        <f>ROUND(I166*H166,2)</f>
        <v>0</v>
      </c>
      <c r="BL166" s="17" t="s">
        <v>286</v>
      </c>
      <c r="BM166" s="142" t="s">
        <v>5811</v>
      </c>
    </row>
    <row r="167" spans="2:65" s="1" customFormat="1" ht="16.5" customHeight="1">
      <c r="B167" s="32"/>
      <c r="C167" s="131" t="s">
        <v>750</v>
      </c>
      <c r="D167" s="131" t="s">
        <v>183</v>
      </c>
      <c r="E167" s="132" t="s">
        <v>5812</v>
      </c>
      <c r="F167" s="133" t="s">
        <v>5813</v>
      </c>
      <c r="G167" s="134" t="s">
        <v>199</v>
      </c>
      <c r="H167" s="135">
        <v>1</v>
      </c>
      <c r="I167" s="136"/>
      <c r="J167" s="137">
        <f>ROUND(I167*H167,2)</f>
        <v>0</v>
      </c>
      <c r="K167" s="133" t="s">
        <v>187</v>
      </c>
      <c r="L167" s="32"/>
      <c r="M167" s="138" t="s">
        <v>19</v>
      </c>
      <c r="N167" s="139" t="s">
        <v>43</v>
      </c>
      <c r="P167" s="140">
        <f>O167*H167</f>
        <v>0</v>
      </c>
      <c r="Q167" s="140">
        <v>0</v>
      </c>
      <c r="R167" s="140">
        <f>Q167*H167</f>
        <v>0</v>
      </c>
      <c r="S167" s="140">
        <v>0</v>
      </c>
      <c r="T167" s="141">
        <f>S167*H167</f>
        <v>0</v>
      </c>
      <c r="AR167" s="142" t="s">
        <v>286</v>
      </c>
      <c r="AT167" s="142" t="s">
        <v>183</v>
      </c>
      <c r="AU167" s="142" t="s">
        <v>82</v>
      </c>
      <c r="AY167" s="17" t="s">
        <v>181</v>
      </c>
      <c r="BE167" s="143">
        <f>IF(N167="základní",J167,0)</f>
        <v>0</v>
      </c>
      <c r="BF167" s="143">
        <f>IF(N167="snížená",J167,0)</f>
        <v>0</v>
      </c>
      <c r="BG167" s="143">
        <f>IF(N167="zákl. přenesená",J167,0)</f>
        <v>0</v>
      </c>
      <c r="BH167" s="143">
        <f>IF(N167="sníž. přenesená",J167,0)</f>
        <v>0</v>
      </c>
      <c r="BI167" s="143">
        <f>IF(N167="nulová",J167,0)</f>
        <v>0</v>
      </c>
      <c r="BJ167" s="17" t="s">
        <v>80</v>
      </c>
      <c r="BK167" s="143">
        <f>ROUND(I167*H167,2)</f>
        <v>0</v>
      </c>
      <c r="BL167" s="17" t="s">
        <v>286</v>
      </c>
      <c r="BM167" s="142" t="s">
        <v>5814</v>
      </c>
    </row>
    <row r="168" spans="2:47" s="1" customFormat="1" ht="12">
      <c r="B168" s="32"/>
      <c r="D168" s="144" t="s">
        <v>190</v>
      </c>
      <c r="F168" s="145" t="s">
        <v>5815</v>
      </c>
      <c r="I168" s="146"/>
      <c r="L168" s="32"/>
      <c r="M168" s="147"/>
      <c r="T168" s="53"/>
      <c r="AT168" s="17" t="s">
        <v>190</v>
      </c>
      <c r="AU168" s="17" t="s">
        <v>82</v>
      </c>
    </row>
    <row r="169" spans="2:65" s="1" customFormat="1" ht="16.5" customHeight="1">
      <c r="B169" s="32"/>
      <c r="C169" s="131" t="s">
        <v>757</v>
      </c>
      <c r="D169" s="131" t="s">
        <v>183</v>
      </c>
      <c r="E169" s="132" t="s">
        <v>5816</v>
      </c>
      <c r="F169" s="133" t="s">
        <v>5817</v>
      </c>
      <c r="G169" s="134" t="s">
        <v>199</v>
      </c>
      <c r="H169" s="135">
        <v>11</v>
      </c>
      <c r="I169" s="136"/>
      <c r="J169" s="137">
        <f>ROUND(I169*H169,2)</f>
        <v>0</v>
      </c>
      <c r="K169" s="133" t="s">
        <v>19</v>
      </c>
      <c r="L169" s="32"/>
      <c r="M169" s="138" t="s">
        <v>19</v>
      </c>
      <c r="N169" s="139" t="s">
        <v>43</v>
      </c>
      <c r="P169" s="140">
        <f>O169*H169</f>
        <v>0</v>
      </c>
      <c r="Q169" s="140">
        <v>0</v>
      </c>
      <c r="R169" s="140">
        <f>Q169*H169</f>
        <v>0</v>
      </c>
      <c r="S169" s="140">
        <v>0</v>
      </c>
      <c r="T169" s="141">
        <f>S169*H169</f>
        <v>0</v>
      </c>
      <c r="AR169" s="142" t="s">
        <v>286</v>
      </c>
      <c r="AT169" s="142" t="s">
        <v>183</v>
      </c>
      <c r="AU169" s="142" t="s">
        <v>82</v>
      </c>
      <c r="AY169" s="17" t="s">
        <v>181</v>
      </c>
      <c r="BE169" s="143">
        <f>IF(N169="základní",J169,0)</f>
        <v>0</v>
      </c>
      <c r="BF169" s="143">
        <f>IF(N169="snížená",J169,0)</f>
        <v>0</v>
      </c>
      <c r="BG169" s="143">
        <f>IF(N169="zákl. přenesená",J169,0)</f>
        <v>0</v>
      </c>
      <c r="BH169" s="143">
        <f>IF(N169="sníž. přenesená",J169,0)</f>
        <v>0</v>
      </c>
      <c r="BI169" s="143">
        <f>IF(N169="nulová",J169,0)</f>
        <v>0</v>
      </c>
      <c r="BJ169" s="17" t="s">
        <v>80</v>
      </c>
      <c r="BK169" s="143">
        <f>ROUND(I169*H169,2)</f>
        <v>0</v>
      </c>
      <c r="BL169" s="17" t="s">
        <v>286</v>
      </c>
      <c r="BM169" s="142" t="s">
        <v>5818</v>
      </c>
    </row>
    <row r="170" spans="2:63" s="11" customFormat="1" ht="20.85" customHeight="1">
      <c r="B170" s="119"/>
      <c r="D170" s="120" t="s">
        <v>71</v>
      </c>
      <c r="E170" s="129" t="s">
        <v>5819</v>
      </c>
      <c r="F170" s="129" t="s">
        <v>5523</v>
      </c>
      <c r="I170" s="122"/>
      <c r="J170" s="130">
        <f>BK170</f>
        <v>0</v>
      </c>
      <c r="L170" s="119"/>
      <c r="M170" s="124"/>
      <c r="P170" s="125">
        <f>SUM(P171:P174)</f>
        <v>0</v>
      </c>
      <c r="R170" s="125">
        <f>SUM(R171:R174)</f>
        <v>0</v>
      </c>
      <c r="T170" s="126">
        <f>SUM(T171:T174)</f>
        <v>0</v>
      </c>
      <c r="AR170" s="120" t="s">
        <v>82</v>
      </c>
      <c r="AT170" s="127" t="s">
        <v>71</v>
      </c>
      <c r="AU170" s="127" t="s">
        <v>82</v>
      </c>
      <c r="AY170" s="120" t="s">
        <v>181</v>
      </c>
      <c r="BK170" s="128">
        <f>SUM(BK171:BK174)</f>
        <v>0</v>
      </c>
    </row>
    <row r="171" spans="2:65" s="1" customFormat="1" ht="16.5" customHeight="1">
      <c r="B171" s="32"/>
      <c r="C171" s="180" t="s">
        <v>764</v>
      </c>
      <c r="D171" s="180" t="s">
        <v>561</v>
      </c>
      <c r="E171" s="181" t="s">
        <v>5820</v>
      </c>
      <c r="F171" s="182" t="s">
        <v>5821</v>
      </c>
      <c r="G171" s="183" t="s">
        <v>199</v>
      </c>
      <c r="H171" s="184">
        <v>1</v>
      </c>
      <c r="I171" s="185"/>
      <c r="J171" s="186">
        <f>ROUND(I171*H171,2)</f>
        <v>0</v>
      </c>
      <c r="K171" s="182" t="s">
        <v>19</v>
      </c>
      <c r="L171" s="187"/>
      <c r="M171" s="188" t="s">
        <v>19</v>
      </c>
      <c r="N171" s="189" t="s">
        <v>43</v>
      </c>
      <c r="P171" s="140">
        <f>O171*H171</f>
        <v>0</v>
      </c>
      <c r="Q171" s="140">
        <v>0</v>
      </c>
      <c r="R171" s="140">
        <f>Q171*H171</f>
        <v>0</v>
      </c>
      <c r="S171" s="140">
        <v>0</v>
      </c>
      <c r="T171" s="141">
        <f>S171*H171</f>
        <v>0</v>
      </c>
      <c r="AR171" s="142" t="s">
        <v>394</v>
      </c>
      <c r="AT171" s="142" t="s">
        <v>561</v>
      </c>
      <c r="AU171" s="142" t="s">
        <v>94</v>
      </c>
      <c r="AY171" s="17" t="s">
        <v>181</v>
      </c>
      <c r="BE171" s="143">
        <f>IF(N171="základní",J171,0)</f>
        <v>0</v>
      </c>
      <c r="BF171" s="143">
        <f>IF(N171="snížená",J171,0)</f>
        <v>0</v>
      </c>
      <c r="BG171" s="143">
        <f>IF(N171="zákl. přenesená",J171,0)</f>
        <v>0</v>
      </c>
      <c r="BH171" s="143">
        <f>IF(N171="sníž. přenesená",J171,0)</f>
        <v>0</v>
      </c>
      <c r="BI171" s="143">
        <f>IF(N171="nulová",J171,0)</f>
        <v>0</v>
      </c>
      <c r="BJ171" s="17" t="s">
        <v>80</v>
      </c>
      <c r="BK171" s="143">
        <f>ROUND(I171*H171,2)</f>
        <v>0</v>
      </c>
      <c r="BL171" s="17" t="s">
        <v>286</v>
      </c>
      <c r="BM171" s="142" t="s">
        <v>5822</v>
      </c>
    </row>
    <row r="172" spans="2:65" s="1" customFormat="1" ht="55.55" customHeight="1">
      <c r="B172" s="32"/>
      <c r="C172" s="180" t="s">
        <v>770</v>
      </c>
      <c r="D172" s="180" t="s">
        <v>561</v>
      </c>
      <c r="E172" s="181" t="s">
        <v>5823</v>
      </c>
      <c r="F172" s="182" t="s">
        <v>5824</v>
      </c>
      <c r="G172" s="183" t="s">
        <v>199</v>
      </c>
      <c r="H172" s="184">
        <v>3</v>
      </c>
      <c r="I172" s="185"/>
      <c r="J172" s="186">
        <f>ROUND(I172*H172,2)</f>
        <v>0</v>
      </c>
      <c r="K172" s="182" t="s">
        <v>19</v>
      </c>
      <c r="L172" s="187"/>
      <c r="M172" s="188" t="s">
        <v>19</v>
      </c>
      <c r="N172" s="189" t="s">
        <v>43</v>
      </c>
      <c r="P172" s="140">
        <f>O172*H172</f>
        <v>0</v>
      </c>
      <c r="Q172" s="140">
        <v>0</v>
      </c>
      <c r="R172" s="140">
        <f>Q172*H172</f>
        <v>0</v>
      </c>
      <c r="S172" s="140">
        <v>0</v>
      </c>
      <c r="T172" s="141">
        <f>S172*H172</f>
        <v>0</v>
      </c>
      <c r="AR172" s="142" t="s">
        <v>394</v>
      </c>
      <c r="AT172" s="142" t="s">
        <v>561</v>
      </c>
      <c r="AU172" s="142" t="s">
        <v>94</v>
      </c>
      <c r="AY172" s="17" t="s">
        <v>181</v>
      </c>
      <c r="BE172" s="143">
        <f>IF(N172="základní",J172,0)</f>
        <v>0</v>
      </c>
      <c r="BF172" s="143">
        <f>IF(N172="snížená",J172,0)</f>
        <v>0</v>
      </c>
      <c r="BG172" s="143">
        <f>IF(N172="zákl. přenesená",J172,0)</f>
        <v>0</v>
      </c>
      <c r="BH172" s="143">
        <f>IF(N172="sníž. přenesená",J172,0)</f>
        <v>0</v>
      </c>
      <c r="BI172" s="143">
        <f>IF(N172="nulová",J172,0)</f>
        <v>0</v>
      </c>
      <c r="BJ172" s="17" t="s">
        <v>80</v>
      </c>
      <c r="BK172" s="143">
        <f>ROUND(I172*H172,2)</f>
        <v>0</v>
      </c>
      <c r="BL172" s="17" t="s">
        <v>286</v>
      </c>
      <c r="BM172" s="142" t="s">
        <v>5825</v>
      </c>
    </row>
    <row r="173" spans="2:65" s="1" customFormat="1" ht="16.5" customHeight="1">
      <c r="B173" s="32"/>
      <c r="C173" s="131" t="s">
        <v>776</v>
      </c>
      <c r="D173" s="131" t="s">
        <v>183</v>
      </c>
      <c r="E173" s="132" t="s">
        <v>5529</v>
      </c>
      <c r="F173" s="133" t="s">
        <v>5530</v>
      </c>
      <c r="G173" s="134" t="s">
        <v>199</v>
      </c>
      <c r="H173" s="135">
        <v>4</v>
      </c>
      <c r="I173" s="136"/>
      <c r="J173" s="137">
        <f>ROUND(I173*H173,2)</f>
        <v>0</v>
      </c>
      <c r="K173" s="133" t="s">
        <v>187</v>
      </c>
      <c r="L173" s="32"/>
      <c r="M173" s="138" t="s">
        <v>19</v>
      </c>
      <c r="N173" s="139" t="s">
        <v>43</v>
      </c>
      <c r="P173" s="140">
        <f>O173*H173</f>
        <v>0</v>
      </c>
      <c r="Q173" s="140">
        <v>0</v>
      </c>
      <c r="R173" s="140">
        <f>Q173*H173</f>
        <v>0</v>
      </c>
      <c r="S173" s="140">
        <v>0</v>
      </c>
      <c r="T173" s="141">
        <f>S173*H173</f>
        <v>0</v>
      </c>
      <c r="AR173" s="142" t="s">
        <v>286</v>
      </c>
      <c r="AT173" s="142" t="s">
        <v>183</v>
      </c>
      <c r="AU173" s="142" t="s">
        <v>94</v>
      </c>
      <c r="AY173" s="17" t="s">
        <v>181</v>
      </c>
      <c r="BE173" s="143">
        <f>IF(N173="základní",J173,0)</f>
        <v>0</v>
      </c>
      <c r="BF173" s="143">
        <f>IF(N173="snížená",J173,0)</f>
        <v>0</v>
      </c>
      <c r="BG173" s="143">
        <f>IF(N173="zákl. přenesená",J173,0)</f>
        <v>0</v>
      </c>
      <c r="BH173" s="143">
        <f>IF(N173="sníž. přenesená",J173,0)</f>
        <v>0</v>
      </c>
      <c r="BI173" s="143">
        <f>IF(N173="nulová",J173,0)</f>
        <v>0</v>
      </c>
      <c r="BJ173" s="17" t="s">
        <v>80</v>
      </c>
      <c r="BK173" s="143">
        <f>ROUND(I173*H173,2)</f>
        <v>0</v>
      </c>
      <c r="BL173" s="17" t="s">
        <v>286</v>
      </c>
      <c r="BM173" s="142" t="s">
        <v>5826</v>
      </c>
    </row>
    <row r="174" spans="2:47" s="1" customFormat="1" ht="12">
      <c r="B174" s="32"/>
      <c r="D174" s="144" t="s">
        <v>190</v>
      </c>
      <c r="F174" s="145" t="s">
        <v>5532</v>
      </c>
      <c r="I174" s="146"/>
      <c r="L174" s="32"/>
      <c r="M174" s="147"/>
      <c r="T174" s="53"/>
      <c r="AT174" s="17" t="s">
        <v>190</v>
      </c>
      <c r="AU174" s="17" t="s">
        <v>94</v>
      </c>
    </row>
    <row r="175" spans="2:63" s="11" customFormat="1" ht="22.8" customHeight="1">
      <c r="B175" s="119"/>
      <c r="D175" s="120" t="s">
        <v>71</v>
      </c>
      <c r="E175" s="129" t="s">
        <v>4103</v>
      </c>
      <c r="F175" s="129" t="s">
        <v>5827</v>
      </c>
      <c r="I175" s="122"/>
      <c r="J175" s="130">
        <f>BK175</f>
        <v>0</v>
      </c>
      <c r="L175" s="119"/>
      <c r="M175" s="124"/>
      <c r="P175" s="125">
        <f>SUM(P176:P181)</f>
        <v>0</v>
      </c>
      <c r="R175" s="125">
        <f>SUM(R176:R181)</f>
        <v>0.0022</v>
      </c>
      <c r="T175" s="126">
        <f>SUM(T176:T181)</f>
        <v>0</v>
      </c>
      <c r="AR175" s="120" t="s">
        <v>82</v>
      </c>
      <c r="AT175" s="127" t="s">
        <v>71</v>
      </c>
      <c r="AU175" s="127" t="s">
        <v>80</v>
      </c>
      <c r="AY175" s="120" t="s">
        <v>181</v>
      </c>
      <c r="BK175" s="128">
        <f>SUM(BK176:BK181)</f>
        <v>0</v>
      </c>
    </row>
    <row r="176" spans="2:65" s="1" customFormat="1" ht="16.5" customHeight="1">
      <c r="B176" s="32"/>
      <c r="C176" s="180" t="s">
        <v>781</v>
      </c>
      <c r="D176" s="180" t="s">
        <v>561</v>
      </c>
      <c r="E176" s="181" t="s">
        <v>5828</v>
      </c>
      <c r="F176" s="182" t="s">
        <v>5829</v>
      </c>
      <c r="G176" s="183" t="s">
        <v>199</v>
      </c>
      <c r="H176" s="184">
        <v>1</v>
      </c>
      <c r="I176" s="185"/>
      <c r="J176" s="186">
        <f>ROUND(I176*H176,2)</f>
        <v>0</v>
      </c>
      <c r="K176" s="182" t="s">
        <v>187</v>
      </c>
      <c r="L176" s="187"/>
      <c r="M176" s="188" t="s">
        <v>19</v>
      </c>
      <c r="N176" s="189" t="s">
        <v>43</v>
      </c>
      <c r="P176" s="140">
        <f>O176*H176</f>
        <v>0</v>
      </c>
      <c r="Q176" s="140">
        <v>0.0007</v>
      </c>
      <c r="R176" s="140">
        <f>Q176*H176</f>
        <v>0.0007</v>
      </c>
      <c r="S176" s="140">
        <v>0</v>
      </c>
      <c r="T176" s="141">
        <f>S176*H176</f>
        <v>0</v>
      </c>
      <c r="AR176" s="142" t="s">
        <v>394</v>
      </c>
      <c r="AT176" s="142" t="s">
        <v>561</v>
      </c>
      <c r="AU176" s="142" t="s">
        <v>82</v>
      </c>
      <c r="AY176" s="17" t="s">
        <v>181</v>
      </c>
      <c r="BE176" s="143">
        <f>IF(N176="základní",J176,0)</f>
        <v>0</v>
      </c>
      <c r="BF176" s="143">
        <f>IF(N176="snížená",J176,0)</f>
        <v>0</v>
      </c>
      <c r="BG176" s="143">
        <f>IF(N176="zákl. přenesená",J176,0)</f>
        <v>0</v>
      </c>
      <c r="BH176" s="143">
        <f>IF(N176="sníž. přenesená",J176,0)</f>
        <v>0</v>
      </c>
      <c r="BI176" s="143">
        <f>IF(N176="nulová",J176,0)</f>
        <v>0</v>
      </c>
      <c r="BJ176" s="17" t="s">
        <v>80</v>
      </c>
      <c r="BK176" s="143">
        <f>ROUND(I176*H176,2)</f>
        <v>0</v>
      </c>
      <c r="BL176" s="17" t="s">
        <v>286</v>
      </c>
      <c r="BM176" s="142" t="s">
        <v>5830</v>
      </c>
    </row>
    <row r="177" spans="2:65" s="1" customFormat="1" ht="16.5" customHeight="1">
      <c r="B177" s="32"/>
      <c r="C177" s="131" t="s">
        <v>788</v>
      </c>
      <c r="D177" s="131" t="s">
        <v>183</v>
      </c>
      <c r="E177" s="132" t="s">
        <v>5831</v>
      </c>
      <c r="F177" s="133" t="s">
        <v>5832</v>
      </c>
      <c r="G177" s="134" t="s">
        <v>199</v>
      </c>
      <c r="H177" s="135">
        <v>1</v>
      </c>
      <c r="I177" s="136"/>
      <c r="J177" s="137">
        <f>ROUND(I177*H177,2)</f>
        <v>0</v>
      </c>
      <c r="K177" s="133" t="s">
        <v>187</v>
      </c>
      <c r="L177" s="32"/>
      <c r="M177" s="138" t="s">
        <v>19</v>
      </c>
      <c r="N177" s="139" t="s">
        <v>43</v>
      </c>
      <c r="P177" s="140">
        <f>O177*H177</f>
        <v>0</v>
      </c>
      <c r="Q177" s="140">
        <v>0</v>
      </c>
      <c r="R177" s="140">
        <f>Q177*H177</f>
        <v>0</v>
      </c>
      <c r="S177" s="140">
        <v>0</v>
      </c>
      <c r="T177" s="141">
        <f>S177*H177</f>
        <v>0</v>
      </c>
      <c r="AR177" s="142" t="s">
        <v>286</v>
      </c>
      <c r="AT177" s="142" t="s">
        <v>183</v>
      </c>
      <c r="AU177" s="142" t="s">
        <v>82</v>
      </c>
      <c r="AY177" s="17" t="s">
        <v>181</v>
      </c>
      <c r="BE177" s="143">
        <f>IF(N177="základní",J177,0)</f>
        <v>0</v>
      </c>
      <c r="BF177" s="143">
        <f>IF(N177="snížená",J177,0)</f>
        <v>0</v>
      </c>
      <c r="BG177" s="143">
        <f>IF(N177="zákl. přenesená",J177,0)</f>
        <v>0</v>
      </c>
      <c r="BH177" s="143">
        <f>IF(N177="sníž. přenesená",J177,0)</f>
        <v>0</v>
      </c>
      <c r="BI177" s="143">
        <f>IF(N177="nulová",J177,0)</f>
        <v>0</v>
      </c>
      <c r="BJ177" s="17" t="s">
        <v>80</v>
      </c>
      <c r="BK177" s="143">
        <f>ROUND(I177*H177,2)</f>
        <v>0</v>
      </c>
      <c r="BL177" s="17" t="s">
        <v>286</v>
      </c>
      <c r="BM177" s="142" t="s">
        <v>5833</v>
      </c>
    </row>
    <row r="178" spans="2:47" s="1" customFormat="1" ht="12">
      <c r="B178" s="32"/>
      <c r="D178" s="144" t="s">
        <v>190</v>
      </c>
      <c r="F178" s="145" t="s">
        <v>5834</v>
      </c>
      <c r="I178" s="146"/>
      <c r="L178" s="32"/>
      <c r="M178" s="147"/>
      <c r="T178" s="53"/>
      <c r="AT178" s="17" t="s">
        <v>190</v>
      </c>
      <c r="AU178" s="17" t="s">
        <v>82</v>
      </c>
    </row>
    <row r="179" spans="2:65" s="1" customFormat="1" ht="16.5" customHeight="1">
      <c r="B179" s="32"/>
      <c r="C179" s="180" t="s">
        <v>794</v>
      </c>
      <c r="D179" s="180" t="s">
        <v>561</v>
      </c>
      <c r="E179" s="181" t="s">
        <v>5835</v>
      </c>
      <c r="F179" s="182" t="s">
        <v>5836</v>
      </c>
      <c r="G179" s="183" t="s">
        <v>199</v>
      </c>
      <c r="H179" s="184">
        <v>1</v>
      </c>
      <c r="I179" s="185"/>
      <c r="J179" s="186">
        <f>ROUND(I179*H179,2)</f>
        <v>0</v>
      </c>
      <c r="K179" s="182" t="s">
        <v>187</v>
      </c>
      <c r="L179" s="187"/>
      <c r="M179" s="188" t="s">
        <v>19</v>
      </c>
      <c r="N179" s="189" t="s">
        <v>43</v>
      </c>
      <c r="P179" s="140">
        <f>O179*H179</f>
        <v>0</v>
      </c>
      <c r="Q179" s="140">
        <v>0.0015</v>
      </c>
      <c r="R179" s="140">
        <f>Q179*H179</f>
        <v>0.0015</v>
      </c>
      <c r="S179" s="140">
        <v>0</v>
      </c>
      <c r="T179" s="141">
        <f>S179*H179</f>
        <v>0</v>
      </c>
      <c r="AR179" s="142" t="s">
        <v>394</v>
      </c>
      <c r="AT179" s="142" t="s">
        <v>561</v>
      </c>
      <c r="AU179" s="142" t="s">
        <v>82</v>
      </c>
      <c r="AY179" s="17" t="s">
        <v>181</v>
      </c>
      <c r="BE179" s="143">
        <f>IF(N179="základní",J179,0)</f>
        <v>0</v>
      </c>
      <c r="BF179" s="143">
        <f>IF(N179="snížená",J179,0)</f>
        <v>0</v>
      </c>
      <c r="BG179" s="143">
        <f>IF(N179="zákl. přenesená",J179,0)</f>
        <v>0</v>
      </c>
      <c r="BH179" s="143">
        <f>IF(N179="sníž. přenesená",J179,0)</f>
        <v>0</v>
      </c>
      <c r="BI179" s="143">
        <f>IF(N179="nulová",J179,0)</f>
        <v>0</v>
      </c>
      <c r="BJ179" s="17" t="s">
        <v>80</v>
      </c>
      <c r="BK179" s="143">
        <f>ROUND(I179*H179,2)</f>
        <v>0</v>
      </c>
      <c r="BL179" s="17" t="s">
        <v>286</v>
      </c>
      <c r="BM179" s="142" t="s">
        <v>5837</v>
      </c>
    </row>
    <row r="180" spans="2:65" s="1" customFormat="1" ht="16.5" customHeight="1">
      <c r="B180" s="32"/>
      <c r="C180" s="131" t="s">
        <v>802</v>
      </c>
      <c r="D180" s="131" t="s">
        <v>183</v>
      </c>
      <c r="E180" s="132" t="s">
        <v>5838</v>
      </c>
      <c r="F180" s="133" t="s">
        <v>5839</v>
      </c>
      <c r="G180" s="134" t="s">
        <v>199</v>
      </c>
      <c r="H180" s="135">
        <v>1</v>
      </c>
      <c r="I180" s="136"/>
      <c r="J180" s="137">
        <f>ROUND(I180*H180,2)</f>
        <v>0</v>
      </c>
      <c r="K180" s="133" t="s">
        <v>187</v>
      </c>
      <c r="L180" s="32"/>
      <c r="M180" s="138" t="s">
        <v>19</v>
      </c>
      <c r="N180" s="139" t="s">
        <v>43</v>
      </c>
      <c r="P180" s="140">
        <f>O180*H180</f>
        <v>0</v>
      </c>
      <c r="Q180" s="140">
        <v>0</v>
      </c>
      <c r="R180" s="140">
        <f>Q180*H180</f>
        <v>0</v>
      </c>
      <c r="S180" s="140">
        <v>0</v>
      </c>
      <c r="T180" s="141">
        <f>S180*H180</f>
        <v>0</v>
      </c>
      <c r="AR180" s="142" t="s">
        <v>286</v>
      </c>
      <c r="AT180" s="142" t="s">
        <v>183</v>
      </c>
      <c r="AU180" s="142" t="s">
        <v>82</v>
      </c>
      <c r="AY180" s="17" t="s">
        <v>181</v>
      </c>
      <c r="BE180" s="143">
        <f>IF(N180="základní",J180,0)</f>
        <v>0</v>
      </c>
      <c r="BF180" s="143">
        <f>IF(N180="snížená",J180,0)</f>
        <v>0</v>
      </c>
      <c r="BG180" s="143">
        <f>IF(N180="zákl. přenesená",J180,0)</f>
        <v>0</v>
      </c>
      <c r="BH180" s="143">
        <f>IF(N180="sníž. přenesená",J180,0)</f>
        <v>0</v>
      </c>
      <c r="BI180" s="143">
        <f>IF(N180="nulová",J180,0)</f>
        <v>0</v>
      </c>
      <c r="BJ180" s="17" t="s">
        <v>80</v>
      </c>
      <c r="BK180" s="143">
        <f>ROUND(I180*H180,2)</f>
        <v>0</v>
      </c>
      <c r="BL180" s="17" t="s">
        <v>286</v>
      </c>
      <c r="BM180" s="142" t="s">
        <v>5840</v>
      </c>
    </row>
    <row r="181" spans="2:47" s="1" customFormat="1" ht="12">
      <c r="B181" s="32"/>
      <c r="D181" s="144" t="s">
        <v>190</v>
      </c>
      <c r="F181" s="145" t="s">
        <v>5841</v>
      </c>
      <c r="I181" s="146"/>
      <c r="L181" s="32"/>
      <c r="M181" s="147"/>
      <c r="T181" s="53"/>
      <c r="AT181" s="17" t="s">
        <v>190</v>
      </c>
      <c r="AU181" s="17" t="s">
        <v>82</v>
      </c>
    </row>
    <row r="182" spans="2:63" s="11" customFormat="1" ht="22.8" customHeight="1">
      <c r="B182" s="119"/>
      <c r="D182" s="120" t="s">
        <v>71</v>
      </c>
      <c r="E182" s="129" t="s">
        <v>4127</v>
      </c>
      <c r="F182" s="129" t="s">
        <v>5842</v>
      </c>
      <c r="I182" s="122"/>
      <c r="J182" s="130">
        <f>BK182</f>
        <v>0</v>
      </c>
      <c r="L182" s="119"/>
      <c r="M182" s="124"/>
      <c r="P182" s="125">
        <f>SUM(P183:P192)</f>
        <v>0</v>
      </c>
      <c r="R182" s="125">
        <f>SUM(R183:R192)</f>
        <v>0.07873</v>
      </c>
      <c r="T182" s="126">
        <f>SUM(T183:T192)</f>
        <v>0</v>
      </c>
      <c r="AR182" s="120" t="s">
        <v>82</v>
      </c>
      <c r="AT182" s="127" t="s">
        <v>71</v>
      </c>
      <c r="AU182" s="127" t="s">
        <v>80</v>
      </c>
      <c r="AY182" s="120" t="s">
        <v>181</v>
      </c>
      <c r="BK182" s="128">
        <f>SUM(BK183:BK192)</f>
        <v>0</v>
      </c>
    </row>
    <row r="183" spans="2:65" s="1" customFormat="1" ht="16.5" customHeight="1">
      <c r="B183" s="32"/>
      <c r="C183" s="180" t="s">
        <v>808</v>
      </c>
      <c r="D183" s="180" t="s">
        <v>561</v>
      </c>
      <c r="E183" s="181" t="s">
        <v>5843</v>
      </c>
      <c r="F183" s="182" t="s">
        <v>5844</v>
      </c>
      <c r="G183" s="183" t="s">
        <v>305</v>
      </c>
      <c r="H183" s="184">
        <v>1376</v>
      </c>
      <c r="I183" s="185"/>
      <c r="J183" s="186">
        <f>ROUND(I183*H183,2)</f>
        <v>0</v>
      </c>
      <c r="K183" s="182" t="s">
        <v>19</v>
      </c>
      <c r="L183" s="187"/>
      <c r="M183" s="188" t="s">
        <v>19</v>
      </c>
      <c r="N183" s="189" t="s">
        <v>43</v>
      </c>
      <c r="P183" s="140">
        <f>O183*H183</f>
        <v>0</v>
      </c>
      <c r="Q183" s="140">
        <v>0</v>
      </c>
      <c r="R183" s="140">
        <f>Q183*H183</f>
        <v>0</v>
      </c>
      <c r="S183" s="140">
        <v>0</v>
      </c>
      <c r="T183" s="141">
        <f>S183*H183</f>
        <v>0</v>
      </c>
      <c r="AR183" s="142" t="s">
        <v>394</v>
      </c>
      <c r="AT183" s="142" t="s">
        <v>561</v>
      </c>
      <c r="AU183" s="142" t="s">
        <v>82</v>
      </c>
      <c r="AY183" s="17" t="s">
        <v>181</v>
      </c>
      <c r="BE183" s="143">
        <f>IF(N183="základní",J183,0)</f>
        <v>0</v>
      </c>
      <c r="BF183" s="143">
        <f>IF(N183="snížená",J183,0)</f>
        <v>0</v>
      </c>
      <c r="BG183" s="143">
        <f>IF(N183="zákl. přenesená",J183,0)</f>
        <v>0</v>
      </c>
      <c r="BH183" s="143">
        <f>IF(N183="sníž. přenesená",J183,0)</f>
        <v>0</v>
      </c>
      <c r="BI183" s="143">
        <f>IF(N183="nulová",J183,0)</f>
        <v>0</v>
      </c>
      <c r="BJ183" s="17" t="s">
        <v>80</v>
      </c>
      <c r="BK183" s="143">
        <f>ROUND(I183*H183,2)</f>
        <v>0</v>
      </c>
      <c r="BL183" s="17" t="s">
        <v>286</v>
      </c>
      <c r="BM183" s="142" t="s">
        <v>5845</v>
      </c>
    </row>
    <row r="184" spans="2:65" s="1" customFormat="1" ht="33.05" customHeight="1">
      <c r="B184" s="32"/>
      <c r="C184" s="180" t="s">
        <v>813</v>
      </c>
      <c r="D184" s="180" t="s">
        <v>561</v>
      </c>
      <c r="E184" s="181" t="s">
        <v>5622</v>
      </c>
      <c r="F184" s="182" t="s">
        <v>5623</v>
      </c>
      <c r="G184" s="183" t="s">
        <v>305</v>
      </c>
      <c r="H184" s="184">
        <v>28</v>
      </c>
      <c r="I184" s="185"/>
      <c r="J184" s="186">
        <f>ROUND(I184*H184,2)</f>
        <v>0</v>
      </c>
      <c r="K184" s="182" t="s">
        <v>187</v>
      </c>
      <c r="L184" s="187"/>
      <c r="M184" s="188" t="s">
        <v>19</v>
      </c>
      <c r="N184" s="189" t="s">
        <v>43</v>
      </c>
      <c r="P184" s="140">
        <f>O184*H184</f>
        <v>0</v>
      </c>
      <c r="Q184" s="140">
        <v>0.00011</v>
      </c>
      <c r="R184" s="140">
        <f>Q184*H184</f>
        <v>0.0030800000000000003</v>
      </c>
      <c r="S184" s="140">
        <v>0</v>
      </c>
      <c r="T184" s="141">
        <f>S184*H184</f>
        <v>0</v>
      </c>
      <c r="AR184" s="142" t="s">
        <v>394</v>
      </c>
      <c r="AT184" s="142" t="s">
        <v>561</v>
      </c>
      <c r="AU184" s="142" t="s">
        <v>82</v>
      </c>
      <c r="AY184" s="17" t="s">
        <v>181</v>
      </c>
      <c r="BE184" s="143">
        <f>IF(N184="základní",J184,0)</f>
        <v>0</v>
      </c>
      <c r="BF184" s="143">
        <f>IF(N184="snížená",J184,0)</f>
        <v>0</v>
      </c>
      <c r="BG184" s="143">
        <f>IF(N184="zákl. přenesená",J184,0)</f>
        <v>0</v>
      </c>
      <c r="BH184" s="143">
        <f>IF(N184="sníž. přenesená",J184,0)</f>
        <v>0</v>
      </c>
      <c r="BI184" s="143">
        <f>IF(N184="nulová",J184,0)</f>
        <v>0</v>
      </c>
      <c r="BJ184" s="17" t="s">
        <v>80</v>
      </c>
      <c r="BK184" s="143">
        <f>ROUND(I184*H184,2)</f>
        <v>0</v>
      </c>
      <c r="BL184" s="17" t="s">
        <v>286</v>
      </c>
      <c r="BM184" s="142" t="s">
        <v>5846</v>
      </c>
    </row>
    <row r="185" spans="2:65" s="1" customFormat="1" ht="16.5" customHeight="1">
      <c r="B185" s="32"/>
      <c r="C185" s="131" t="s">
        <v>820</v>
      </c>
      <c r="D185" s="131" t="s">
        <v>183</v>
      </c>
      <c r="E185" s="132" t="s">
        <v>5625</v>
      </c>
      <c r="F185" s="133" t="s">
        <v>5626</v>
      </c>
      <c r="G185" s="134" t="s">
        <v>305</v>
      </c>
      <c r="H185" s="135">
        <v>1404</v>
      </c>
      <c r="I185" s="136"/>
      <c r="J185" s="137">
        <f>ROUND(I185*H185,2)</f>
        <v>0</v>
      </c>
      <c r="K185" s="133" t="s">
        <v>187</v>
      </c>
      <c r="L185" s="32"/>
      <c r="M185" s="138" t="s">
        <v>19</v>
      </c>
      <c r="N185" s="139" t="s">
        <v>43</v>
      </c>
      <c r="P185" s="140">
        <f>O185*H185</f>
        <v>0</v>
      </c>
      <c r="Q185" s="140">
        <v>0</v>
      </c>
      <c r="R185" s="140">
        <f>Q185*H185</f>
        <v>0</v>
      </c>
      <c r="S185" s="140">
        <v>0</v>
      </c>
      <c r="T185" s="141">
        <f>S185*H185</f>
        <v>0</v>
      </c>
      <c r="AR185" s="142" t="s">
        <v>286</v>
      </c>
      <c r="AT185" s="142" t="s">
        <v>183</v>
      </c>
      <c r="AU185" s="142" t="s">
        <v>82</v>
      </c>
      <c r="AY185" s="17" t="s">
        <v>181</v>
      </c>
      <c r="BE185" s="143">
        <f>IF(N185="základní",J185,0)</f>
        <v>0</v>
      </c>
      <c r="BF185" s="143">
        <f>IF(N185="snížená",J185,0)</f>
        <v>0</v>
      </c>
      <c r="BG185" s="143">
        <f>IF(N185="zákl. přenesená",J185,0)</f>
        <v>0</v>
      </c>
      <c r="BH185" s="143">
        <f>IF(N185="sníž. přenesená",J185,0)</f>
        <v>0</v>
      </c>
      <c r="BI185" s="143">
        <f>IF(N185="nulová",J185,0)</f>
        <v>0</v>
      </c>
      <c r="BJ185" s="17" t="s">
        <v>80</v>
      </c>
      <c r="BK185" s="143">
        <f>ROUND(I185*H185,2)</f>
        <v>0</v>
      </c>
      <c r="BL185" s="17" t="s">
        <v>286</v>
      </c>
      <c r="BM185" s="142" t="s">
        <v>5847</v>
      </c>
    </row>
    <row r="186" spans="2:47" s="1" customFormat="1" ht="12">
      <c r="B186" s="32"/>
      <c r="D186" s="144" t="s">
        <v>190</v>
      </c>
      <c r="F186" s="145" t="s">
        <v>5628</v>
      </c>
      <c r="I186" s="146"/>
      <c r="L186" s="32"/>
      <c r="M186" s="147"/>
      <c r="T186" s="53"/>
      <c r="AT186" s="17" t="s">
        <v>190</v>
      </c>
      <c r="AU186" s="17" t="s">
        <v>82</v>
      </c>
    </row>
    <row r="187" spans="2:65" s="1" customFormat="1" ht="24.1" customHeight="1">
      <c r="B187" s="32"/>
      <c r="C187" s="180" t="s">
        <v>825</v>
      </c>
      <c r="D187" s="180" t="s">
        <v>561</v>
      </c>
      <c r="E187" s="181" t="s">
        <v>5848</v>
      </c>
      <c r="F187" s="182" t="s">
        <v>5849</v>
      </c>
      <c r="G187" s="183" t="s">
        <v>305</v>
      </c>
      <c r="H187" s="184">
        <v>660</v>
      </c>
      <c r="I187" s="185"/>
      <c r="J187" s="186">
        <f>ROUND(I187*H187,2)</f>
        <v>0</v>
      </c>
      <c r="K187" s="182" t="s">
        <v>187</v>
      </c>
      <c r="L187" s="187"/>
      <c r="M187" s="188" t="s">
        <v>19</v>
      </c>
      <c r="N187" s="189" t="s">
        <v>43</v>
      </c>
      <c r="P187" s="140">
        <f>O187*H187</f>
        <v>0</v>
      </c>
      <c r="Q187" s="140">
        <v>0.00011</v>
      </c>
      <c r="R187" s="140">
        <f>Q187*H187</f>
        <v>0.0726</v>
      </c>
      <c r="S187" s="140">
        <v>0</v>
      </c>
      <c r="T187" s="141">
        <f>S187*H187</f>
        <v>0</v>
      </c>
      <c r="AR187" s="142" t="s">
        <v>394</v>
      </c>
      <c r="AT187" s="142" t="s">
        <v>561</v>
      </c>
      <c r="AU187" s="142" t="s">
        <v>82</v>
      </c>
      <c r="AY187" s="17" t="s">
        <v>181</v>
      </c>
      <c r="BE187" s="143">
        <f>IF(N187="základní",J187,0)</f>
        <v>0</v>
      </c>
      <c r="BF187" s="143">
        <f>IF(N187="snížená",J187,0)</f>
        <v>0</v>
      </c>
      <c r="BG187" s="143">
        <f>IF(N187="zákl. přenesená",J187,0)</f>
        <v>0</v>
      </c>
      <c r="BH187" s="143">
        <f>IF(N187="sníž. přenesená",J187,0)</f>
        <v>0</v>
      </c>
      <c r="BI187" s="143">
        <f>IF(N187="nulová",J187,0)</f>
        <v>0</v>
      </c>
      <c r="BJ187" s="17" t="s">
        <v>80</v>
      </c>
      <c r="BK187" s="143">
        <f>ROUND(I187*H187,2)</f>
        <v>0</v>
      </c>
      <c r="BL187" s="17" t="s">
        <v>286</v>
      </c>
      <c r="BM187" s="142" t="s">
        <v>5850</v>
      </c>
    </row>
    <row r="188" spans="2:65" s="1" customFormat="1" ht="24.1" customHeight="1">
      <c r="B188" s="32"/>
      <c r="C188" s="131" t="s">
        <v>830</v>
      </c>
      <c r="D188" s="131" t="s">
        <v>183</v>
      </c>
      <c r="E188" s="132" t="s">
        <v>5851</v>
      </c>
      <c r="F188" s="133" t="s">
        <v>5852</v>
      </c>
      <c r="G188" s="134" t="s">
        <v>305</v>
      </c>
      <c r="H188" s="135">
        <v>660</v>
      </c>
      <c r="I188" s="136"/>
      <c r="J188" s="137">
        <f>ROUND(I188*H188,2)</f>
        <v>0</v>
      </c>
      <c r="K188" s="133" t="s">
        <v>187</v>
      </c>
      <c r="L188" s="32"/>
      <c r="M188" s="138" t="s">
        <v>19</v>
      </c>
      <c r="N188" s="139" t="s">
        <v>43</v>
      </c>
      <c r="P188" s="140">
        <f>O188*H188</f>
        <v>0</v>
      </c>
      <c r="Q188" s="140">
        <v>0</v>
      </c>
      <c r="R188" s="140">
        <f>Q188*H188</f>
        <v>0</v>
      </c>
      <c r="S188" s="140">
        <v>0</v>
      </c>
      <c r="T188" s="141">
        <f>S188*H188</f>
        <v>0</v>
      </c>
      <c r="AR188" s="142" t="s">
        <v>286</v>
      </c>
      <c r="AT188" s="142" t="s">
        <v>183</v>
      </c>
      <c r="AU188" s="142" t="s">
        <v>82</v>
      </c>
      <c r="AY188" s="17" t="s">
        <v>181</v>
      </c>
      <c r="BE188" s="143">
        <f>IF(N188="základní",J188,0)</f>
        <v>0</v>
      </c>
      <c r="BF188" s="143">
        <f>IF(N188="snížená",J188,0)</f>
        <v>0</v>
      </c>
      <c r="BG188" s="143">
        <f>IF(N188="zákl. přenesená",J188,0)</f>
        <v>0</v>
      </c>
      <c r="BH188" s="143">
        <f>IF(N188="sníž. přenesená",J188,0)</f>
        <v>0</v>
      </c>
      <c r="BI188" s="143">
        <f>IF(N188="nulová",J188,0)</f>
        <v>0</v>
      </c>
      <c r="BJ188" s="17" t="s">
        <v>80</v>
      </c>
      <c r="BK188" s="143">
        <f>ROUND(I188*H188,2)</f>
        <v>0</v>
      </c>
      <c r="BL188" s="17" t="s">
        <v>286</v>
      </c>
      <c r="BM188" s="142" t="s">
        <v>5853</v>
      </c>
    </row>
    <row r="189" spans="2:47" s="1" customFormat="1" ht="12">
      <c r="B189" s="32"/>
      <c r="D189" s="144" t="s">
        <v>190</v>
      </c>
      <c r="F189" s="145" t="s">
        <v>5854</v>
      </c>
      <c r="I189" s="146"/>
      <c r="L189" s="32"/>
      <c r="M189" s="147"/>
      <c r="T189" s="53"/>
      <c r="AT189" s="17" t="s">
        <v>190</v>
      </c>
      <c r="AU189" s="17" t="s">
        <v>82</v>
      </c>
    </row>
    <row r="190" spans="2:65" s="1" customFormat="1" ht="24.1" customHeight="1">
      <c r="B190" s="32"/>
      <c r="C190" s="180" t="s">
        <v>837</v>
      </c>
      <c r="D190" s="180" t="s">
        <v>561</v>
      </c>
      <c r="E190" s="181" t="s">
        <v>5855</v>
      </c>
      <c r="F190" s="182" t="s">
        <v>5856</v>
      </c>
      <c r="G190" s="183" t="s">
        <v>305</v>
      </c>
      <c r="H190" s="184">
        <v>61</v>
      </c>
      <c r="I190" s="185"/>
      <c r="J190" s="186">
        <f>ROUND(I190*H190,2)</f>
        <v>0</v>
      </c>
      <c r="K190" s="182" t="s">
        <v>187</v>
      </c>
      <c r="L190" s="187"/>
      <c r="M190" s="188" t="s">
        <v>19</v>
      </c>
      <c r="N190" s="189" t="s">
        <v>43</v>
      </c>
      <c r="P190" s="140">
        <f>O190*H190</f>
        <v>0</v>
      </c>
      <c r="Q190" s="140">
        <v>5E-05</v>
      </c>
      <c r="R190" s="140">
        <f>Q190*H190</f>
        <v>0.00305</v>
      </c>
      <c r="S190" s="140">
        <v>0</v>
      </c>
      <c r="T190" s="141">
        <f>S190*H190</f>
        <v>0</v>
      </c>
      <c r="AR190" s="142" t="s">
        <v>394</v>
      </c>
      <c r="AT190" s="142" t="s">
        <v>561</v>
      </c>
      <c r="AU190" s="142" t="s">
        <v>82</v>
      </c>
      <c r="AY190" s="17" t="s">
        <v>181</v>
      </c>
      <c r="BE190" s="143">
        <f>IF(N190="základní",J190,0)</f>
        <v>0</v>
      </c>
      <c r="BF190" s="143">
        <f>IF(N190="snížená",J190,0)</f>
        <v>0</v>
      </c>
      <c r="BG190" s="143">
        <f>IF(N190="zákl. přenesená",J190,0)</f>
        <v>0</v>
      </c>
      <c r="BH190" s="143">
        <f>IF(N190="sníž. přenesená",J190,0)</f>
        <v>0</v>
      </c>
      <c r="BI190" s="143">
        <f>IF(N190="nulová",J190,0)</f>
        <v>0</v>
      </c>
      <c r="BJ190" s="17" t="s">
        <v>80</v>
      </c>
      <c r="BK190" s="143">
        <f>ROUND(I190*H190,2)</f>
        <v>0</v>
      </c>
      <c r="BL190" s="17" t="s">
        <v>286</v>
      </c>
      <c r="BM190" s="142" t="s">
        <v>5857</v>
      </c>
    </row>
    <row r="191" spans="2:65" s="1" customFormat="1" ht="16.5" customHeight="1">
      <c r="B191" s="32"/>
      <c r="C191" s="131" t="s">
        <v>852</v>
      </c>
      <c r="D191" s="131" t="s">
        <v>183</v>
      </c>
      <c r="E191" s="132" t="s">
        <v>5218</v>
      </c>
      <c r="F191" s="133" t="s">
        <v>5219</v>
      </c>
      <c r="G191" s="134" t="s">
        <v>305</v>
      </c>
      <c r="H191" s="135">
        <v>61</v>
      </c>
      <c r="I191" s="136"/>
      <c r="J191" s="137">
        <f>ROUND(I191*H191,2)</f>
        <v>0</v>
      </c>
      <c r="K191" s="133" t="s">
        <v>187</v>
      </c>
      <c r="L191" s="32"/>
      <c r="M191" s="138" t="s">
        <v>19</v>
      </c>
      <c r="N191" s="139" t="s">
        <v>43</v>
      </c>
      <c r="P191" s="140">
        <f>O191*H191</f>
        <v>0</v>
      </c>
      <c r="Q191" s="140">
        <v>0</v>
      </c>
      <c r="R191" s="140">
        <f>Q191*H191</f>
        <v>0</v>
      </c>
      <c r="S191" s="140">
        <v>0</v>
      </c>
      <c r="T191" s="141">
        <f>S191*H191</f>
        <v>0</v>
      </c>
      <c r="AR191" s="142" t="s">
        <v>286</v>
      </c>
      <c r="AT191" s="142" t="s">
        <v>183</v>
      </c>
      <c r="AU191" s="142" t="s">
        <v>82</v>
      </c>
      <c r="AY191" s="17" t="s">
        <v>181</v>
      </c>
      <c r="BE191" s="143">
        <f>IF(N191="základní",J191,0)</f>
        <v>0</v>
      </c>
      <c r="BF191" s="143">
        <f>IF(N191="snížená",J191,0)</f>
        <v>0</v>
      </c>
      <c r="BG191" s="143">
        <f>IF(N191="zákl. přenesená",J191,0)</f>
        <v>0</v>
      </c>
      <c r="BH191" s="143">
        <f>IF(N191="sníž. přenesená",J191,0)</f>
        <v>0</v>
      </c>
      <c r="BI191" s="143">
        <f>IF(N191="nulová",J191,0)</f>
        <v>0</v>
      </c>
      <c r="BJ191" s="17" t="s">
        <v>80</v>
      </c>
      <c r="BK191" s="143">
        <f>ROUND(I191*H191,2)</f>
        <v>0</v>
      </c>
      <c r="BL191" s="17" t="s">
        <v>286</v>
      </c>
      <c r="BM191" s="142" t="s">
        <v>5858</v>
      </c>
    </row>
    <row r="192" spans="2:47" s="1" customFormat="1" ht="12">
      <c r="B192" s="32"/>
      <c r="D192" s="144" t="s">
        <v>190</v>
      </c>
      <c r="F192" s="145" t="s">
        <v>5221</v>
      </c>
      <c r="I192" s="146"/>
      <c r="L192" s="32"/>
      <c r="M192" s="147"/>
      <c r="T192" s="53"/>
      <c r="AT192" s="17" t="s">
        <v>190</v>
      </c>
      <c r="AU192" s="17" t="s">
        <v>82</v>
      </c>
    </row>
    <row r="193" spans="2:63" s="11" customFormat="1" ht="22.8" customHeight="1">
      <c r="B193" s="119"/>
      <c r="D193" s="120" t="s">
        <v>71</v>
      </c>
      <c r="E193" s="129" t="s">
        <v>4380</v>
      </c>
      <c r="F193" s="129" t="s">
        <v>5251</v>
      </c>
      <c r="I193" s="122"/>
      <c r="J193" s="130">
        <f>BK193</f>
        <v>0</v>
      </c>
      <c r="L193" s="119"/>
      <c r="M193" s="124"/>
      <c r="P193" s="125">
        <f>P194+P195+P196+P212</f>
        <v>0</v>
      </c>
      <c r="R193" s="125">
        <f>R194+R195+R196+R212</f>
        <v>0.06319</v>
      </c>
      <c r="T193" s="126">
        <f>T194+T195+T196+T212</f>
        <v>0</v>
      </c>
      <c r="AR193" s="120" t="s">
        <v>82</v>
      </c>
      <c r="AT193" s="127" t="s">
        <v>71</v>
      </c>
      <c r="AU193" s="127" t="s">
        <v>80</v>
      </c>
      <c r="AY193" s="120" t="s">
        <v>181</v>
      </c>
      <c r="BK193" s="128">
        <f>BK194+BK195+BK196+BK212</f>
        <v>0</v>
      </c>
    </row>
    <row r="194" spans="2:65" s="1" customFormat="1" ht="16.5" customHeight="1">
      <c r="B194" s="32"/>
      <c r="C194" s="180" t="s">
        <v>860</v>
      </c>
      <c r="D194" s="180" t="s">
        <v>561</v>
      </c>
      <c r="E194" s="181" t="s">
        <v>5278</v>
      </c>
      <c r="F194" s="182" t="s">
        <v>5279</v>
      </c>
      <c r="G194" s="183" t="s">
        <v>199</v>
      </c>
      <c r="H194" s="184">
        <v>3</v>
      </c>
      <c r="I194" s="185"/>
      <c r="J194" s="186">
        <f>ROUND(I194*H194,2)</f>
        <v>0</v>
      </c>
      <c r="K194" s="182" t="s">
        <v>187</v>
      </c>
      <c r="L194" s="187"/>
      <c r="M194" s="188" t="s">
        <v>19</v>
      </c>
      <c r="N194" s="189" t="s">
        <v>43</v>
      </c>
      <c r="P194" s="140">
        <f>O194*H194</f>
        <v>0</v>
      </c>
      <c r="Q194" s="140">
        <v>0.0004</v>
      </c>
      <c r="R194" s="140">
        <f>Q194*H194</f>
        <v>0.0012000000000000001</v>
      </c>
      <c r="S194" s="140">
        <v>0</v>
      </c>
      <c r="T194" s="141">
        <f>S194*H194</f>
        <v>0</v>
      </c>
      <c r="AR194" s="142" t="s">
        <v>394</v>
      </c>
      <c r="AT194" s="142" t="s">
        <v>561</v>
      </c>
      <c r="AU194" s="142" t="s">
        <v>82</v>
      </c>
      <c r="AY194" s="17" t="s">
        <v>181</v>
      </c>
      <c r="BE194" s="143">
        <f>IF(N194="základní",J194,0)</f>
        <v>0</v>
      </c>
      <c r="BF194" s="143">
        <f>IF(N194="snížená",J194,0)</f>
        <v>0</v>
      </c>
      <c r="BG194" s="143">
        <f>IF(N194="zákl. přenesená",J194,0)</f>
        <v>0</v>
      </c>
      <c r="BH194" s="143">
        <f>IF(N194="sníž. přenesená",J194,0)</f>
        <v>0</v>
      </c>
      <c r="BI194" s="143">
        <f>IF(N194="nulová",J194,0)</f>
        <v>0</v>
      </c>
      <c r="BJ194" s="17" t="s">
        <v>80</v>
      </c>
      <c r="BK194" s="143">
        <f>ROUND(I194*H194,2)</f>
        <v>0</v>
      </c>
      <c r="BL194" s="17" t="s">
        <v>286</v>
      </c>
      <c r="BM194" s="142" t="s">
        <v>5859</v>
      </c>
    </row>
    <row r="195" spans="2:65" s="1" customFormat="1" ht="16.5" customHeight="1">
      <c r="B195" s="32"/>
      <c r="C195" s="131" t="s">
        <v>870</v>
      </c>
      <c r="D195" s="131" t="s">
        <v>183</v>
      </c>
      <c r="E195" s="132" t="s">
        <v>5281</v>
      </c>
      <c r="F195" s="133" t="s">
        <v>5282</v>
      </c>
      <c r="G195" s="134" t="s">
        <v>199</v>
      </c>
      <c r="H195" s="135">
        <v>3</v>
      </c>
      <c r="I195" s="136"/>
      <c r="J195" s="137">
        <f>ROUND(I195*H195,2)</f>
        <v>0</v>
      </c>
      <c r="K195" s="133" t="s">
        <v>19</v>
      </c>
      <c r="L195" s="32"/>
      <c r="M195" s="138" t="s">
        <v>19</v>
      </c>
      <c r="N195" s="139" t="s">
        <v>43</v>
      </c>
      <c r="P195" s="140">
        <f>O195*H195</f>
        <v>0</v>
      </c>
      <c r="Q195" s="140">
        <v>0</v>
      </c>
      <c r="R195" s="140">
        <f>Q195*H195</f>
        <v>0</v>
      </c>
      <c r="S195" s="140">
        <v>0</v>
      </c>
      <c r="T195" s="141">
        <f>S195*H195</f>
        <v>0</v>
      </c>
      <c r="AR195" s="142" t="s">
        <v>286</v>
      </c>
      <c r="AT195" s="142" t="s">
        <v>183</v>
      </c>
      <c r="AU195" s="142" t="s">
        <v>82</v>
      </c>
      <c r="AY195" s="17" t="s">
        <v>181</v>
      </c>
      <c r="BE195" s="143">
        <f>IF(N195="základní",J195,0)</f>
        <v>0</v>
      </c>
      <c r="BF195" s="143">
        <f>IF(N195="snížená",J195,0)</f>
        <v>0</v>
      </c>
      <c r="BG195" s="143">
        <f>IF(N195="zákl. přenesená",J195,0)</f>
        <v>0</v>
      </c>
      <c r="BH195" s="143">
        <f>IF(N195="sníž. přenesená",J195,0)</f>
        <v>0</v>
      </c>
      <c r="BI195" s="143">
        <f>IF(N195="nulová",J195,0)</f>
        <v>0</v>
      </c>
      <c r="BJ195" s="17" t="s">
        <v>80</v>
      </c>
      <c r="BK195" s="143">
        <f>ROUND(I195*H195,2)</f>
        <v>0</v>
      </c>
      <c r="BL195" s="17" t="s">
        <v>286</v>
      </c>
      <c r="BM195" s="142" t="s">
        <v>5860</v>
      </c>
    </row>
    <row r="196" spans="2:63" s="11" customFormat="1" ht="20.85" customHeight="1">
      <c r="B196" s="119"/>
      <c r="D196" s="120" t="s">
        <v>71</v>
      </c>
      <c r="E196" s="129" t="s">
        <v>5861</v>
      </c>
      <c r="F196" s="129" t="s">
        <v>5285</v>
      </c>
      <c r="I196" s="122"/>
      <c r="J196" s="130">
        <f>BK196</f>
        <v>0</v>
      </c>
      <c r="L196" s="119"/>
      <c r="M196" s="124"/>
      <c r="P196" s="125">
        <f>SUM(P197:P211)</f>
        <v>0</v>
      </c>
      <c r="R196" s="125">
        <f>SUM(R197:R211)</f>
        <v>0.05234</v>
      </c>
      <c r="T196" s="126">
        <f>SUM(T197:T211)</f>
        <v>0</v>
      </c>
      <c r="AR196" s="120" t="s">
        <v>82</v>
      </c>
      <c r="AT196" s="127" t="s">
        <v>71</v>
      </c>
      <c r="AU196" s="127" t="s">
        <v>82</v>
      </c>
      <c r="AY196" s="120" t="s">
        <v>181</v>
      </c>
      <c r="BK196" s="128">
        <f>SUM(BK197:BK211)</f>
        <v>0</v>
      </c>
    </row>
    <row r="197" spans="2:65" s="1" customFormat="1" ht="16.5" customHeight="1">
      <c r="B197" s="32"/>
      <c r="C197" s="180" t="s">
        <v>879</v>
      </c>
      <c r="D197" s="180" t="s">
        <v>561</v>
      </c>
      <c r="E197" s="181" t="s">
        <v>5286</v>
      </c>
      <c r="F197" s="182" t="s">
        <v>5287</v>
      </c>
      <c r="G197" s="183" t="s">
        <v>305</v>
      </c>
      <c r="H197" s="184">
        <v>26</v>
      </c>
      <c r="I197" s="185"/>
      <c r="J197" s="186">
        <f aca="true" t="shared" si="10" ref="J197:J205">ROUND(I197*H197,2)</f>
        <v>0</v>
      </c>
      <c r="K197" s="182" t="s">
        <v>187</v>
      </c>
      <c r="L197" s="187"/>
      <c r="M197" s="188" t="s">
        <v>19</v>
      </c>
      <c r="N197" s="189" t="s">
        <v>43</v>
      </c>
      <c r="P197" s="140">
        <f aca="true" t="shared" si="11" ref="P197:P205">O197*H197</f>
        <v>0</v>
      </c>
      <c r="Q197" s="140">
        <v>0.0015</v>
      </c>
      <c r="R197" s="140">
        <f aca="true" t="shared" si="12" ref="R197:R205">Q197*H197</f>
        <v>0.039</v>
      </c>
      <c r="S197" s="140">
        <v>0</v>
      </c>
      <c r="T197" s="141">
        <f aca="true" t="shared" si="13" ref="T197:T205">S197*H197</f>
        <v>0</v>
      </c>
      <c r="AR197" s="142" t="s">
        <v>394</v>
      </c>
      <c r="AT197" s="142" t="s">
        <v>561</v>
      </c>
      <c r="AU197" s="142" t="s">
        <v>94</v>
      </c>
      <c r="AY197" s="17" t="s">
        <v>181</v>
      </c>
      <c r="BE197" s="143">
        <f aca="true" t="shared" si="14" ref="BE197:BE205">IF(N197="základní",J197,0)</f>
        <v>0</v>
      </c>
      <c r="BF197" s="143">
        <f aca="true" t="shared" si="15" ref="BF197:BF205">IF(N197="snížená",J197,0)</f>
        <v>0</v>
      </c>
      <c r="BG197" s="143">
        <f aca="true" t="shared" si="16" ref="BG197:BG205">IF(N197="zákl. přenesená",J197,0)</f>
        <v>0</v>
      </c>
      <c r="BH197" s="143">
        <f aca="true" t="shared" si="17" ref="BH197:BH205">IF(N197="sníž. přenesená",J197,0)</f>
        <v>0</v>
      </c>
      <c r="BI197" s="143">
        <f aca="true" t="shared" si="18" ref="BI197:BI205">IF(N197="nulová",J197,0)</f>
        <v>0</v>
      </c>
      <c r="BJ197" s="17" t="s">
        <v>80</v>
      </c>
      <c r="BK197" s="143">
        <f aca="true" t="shared" si="19" ref="BK197:BK205">ROUND(I197*H197,2)</f>
        <v>0</v>
      </c>
      <c r="BL197" s="17" t="s">
        <v>286</v>
      </c>
      <c r="BM197" s="142" t="s">
        <v>5862</v>
      </c>
    </row>
    <row r="198" spans="2:65" s="1" customFormat="1" ht="16.5" customHeight="1">
      <c r="B198" s="32"/>
      <c r="C198" s="131" t="s">
        <v>890</v>
      </c>
      <c r="D198" s="131" t="s">
        <v>183</v>
      </c>
      <c r="E198" s="132" t="s">
        <v>5292</v>
      </c>
      <c r="F198" s="133" t="s">
        <v>5293</v>
      </c>
      <c r="G198" s="134" t="s">
        <v>305</v>
      </c>
      <c r="H198" s="135">
        <v>26</v>
      </c>
      <c r="I198" s="136"/>
      <c r="J198" s="137">
        <f t="shared" si="10"/>
        <v>0</v>
      </c>
      <c r="K198" s="133" t="s">
        <v>19</v>
      </c>
      <c r="L198" s="32"/>
      <c r="M198" s="138" t="s">
        <v>19</v>
      </c>
      <c r="N198" s="139" t="s">
        <v>43</v>
      </c>
      <c r="P198" s="140">
        <f t="shared" si="11"/>
        <v>0</v>
      </c>
      <c r="Q198" s="140">
        <v>0</v>
      </c>
      <c r="R198" s="140">
        <f t="shared" si="12"/>
        <v>0</v>
      </c>
      <c r="S198" s="140">
        <v>0</v>
      </c>
      <c r="T198" s="141">
        <f t="shared" si="13"/>
        <v>0</v>
      </c>
      <c r="AR198" s="142" t="s">
        <v>286</v>
      </c>
      <c r="AT198" s="142" t="s">
        <v>183</v>
      </c>
      <c r="AU198" s="142" t="s">
        <v>94</v>
      </c>
      <c r="AY198" s="17" t="s">
        <v>181</v>
      </c>
      <c r="BE198" s="143">
        <f t="shared" si="14"/>
        <v>0</v>
      </c>
      <c r="BF198" s="143">
        <f t="shared" si="15"/>
        <v>0</v>
      </c>
      <c r="BG198" s="143">
        <f t="shared" si="16"/>
        <v>0</v>
      </c>
      <c r="BH198" s="143">
        <f t="shared" si="17"/>
        <v>0</v>
      </c>
      <c r="BI198" s="143">
        <f t="shared" si="18"/>
        <v>0</v>
      </c>
      <c r="BJ198" s="17" t="s">
        <v>80</v>
      </c>
      <c r="BK198" s="143">
        <f t="shared" si="19"/>
        <v>0</v>
      </c>
      <c r="BL198" s="17" t="s">
        <v>286</v>
      </c>
      <c r="BM198" s="142" t="s">
        <v>5863</v>
      </c>
    </row>
    <row r="199" spans="2:65" s="1" customFormat="1" ht="24.1" customHeight="1">
      <c r="B199" s="32"/>
      <c r="C199" s="180" t="s">
        <v>908</v>
      </c>
      <c r="D199" s="180" t="s">
        <v>561</v>
      </c>
      <c r="E199" s="181" t="s">
        <v>5296</v>
      </c>
      <c r="F199" s="182" t="s">
        <v>5297</v>
      </c>
      <c r="G199" s="183" t="s">
        <v>199</v>
      </c>
      <c r="H199" s="184">
        <v>33</v>
      </c>
      <c r="I199" s="185"/>
      <c r="J199" s="186">
        <f t="shared" si="10"/>
        <v>0</v>
      </c>
      <c r="K199" s="182" t="s">
        <v>19</v>
      </c>
      <c r="L199" s="187"/>
      <c r="M199" s="188" t="s">
        <v>19</v>
      </c>
      <c r="N199" s="189" t="s">
        <v>43</v>
      </c>
      <c r="P199" s="140">
        <f t="shared" si="11"/>
        <v>0</v>
      </c>
      <c r="Q199" s="140">
        <v>0</v>
      </c>
      <c r="R199" s="140">
        <f t="shared" si="12"/>
        <v>0</v>
      </c>
      <c r="S199" s="140">
        <v>0</v>
      </c>
      <c r="T199" s="141">
        <f t="shared" si="13"/>
        <v>0</v>
      </c>
      <c r="AR199" s="142" t="s">
        <v>394</v>
      </c>
      <c r="AT199" s="142" t="s">
        <v>561</v>
      </c>
      <c r="AU199" s="142" t="s">
        <v>94</v>
      </c>
      <c r="AY199" s="17" t="s">
        <v>181</v>
      </c>
      <c r="BE199" s="143">
        <f t="shared" si="14"/>
        <v>0</v>
      </c>
      <c r="BF199" s="143">
        <f t="shared" si="15"/>
        <v>0</v>
      </c>
      <c r="BG199" s="143">
        <f t="shared" si="16"/>
        <v>0</v>
      </c>
      <c r="BH199" s="143">
        <f t="shared" si="17"/>
        <v>0</v>
      </c>
      <c r="BI199" s="143">
        <f t="shared" si="18"/>
        <v>0</v>
      </c>
      <c r="BJ199" s="17" t="s">
        <v>80</v>
      </c>
      <c r="BK199" s="143">
        <f t="shared" si="19"/>
        <v>0</v>
      </c>
      <c r="BL199" s="17" t="s">
        <v>286</v>
      </c>
      <c r="BM199" s="142" t="s">
        <v>5864</v>
      </c>
    </row>
    <row r="200" spans="2:65" s="1" customFormat="1" ht="24.1" customHeight="1">
      <c r="B200" s="32"/>
      <c r="C200" s="180" t="s">
        <v>923</v>
      </c>
      <c r="D200" s="180" t="s">
        <v>561</v>
      </c>
      <c r="E200" s="181" t="s">
        <v>5302</v>
      </c>
      <c r="F200" s="182" t="s">
        <v>5303</v>
      </c>
      <c r="G200" s="183" t="s">
        <v>199</v>
      </c>
      <c r="H200" s="184">
        <v>1</v>
      </c>
      <c r="I200" s="185"/>
      <c r="J200" s="186">
        <f t="shared" si="10"/>
        <v>0</v>
      </c>
      <c r="K200" s="182" t="s">
        <v>19</v>
      </c>
      <c r="L200" s="187"/>
      <c r="M200" s="188" t="s">
        <v>19</v>
      </c>
      <c r="N200" s="189" t="s">
        <v>43</v>
      </c>
      <c r="P200" s="140">
        <f t="shared" si="11"/>
        <v>0</v>
      </c>
      <c r="Q200" s="140">
        <v>0</v>
      </c>
      <c r="R200" s="140">
        <f t="shared" si="12"/>
        <v>0</v>
      </c>
      <c r="S200" s="140">
        <v>0</v>
      </c>
      <c r="T200" s="141">
        <f t="shared" si="13"/>
        <v>0</v>
      </c>
      <c r="AR200" s="142" t="s">
        <v>394</v>
      </c>
      <c r="AT200" s="142" t="s">
        <v>561</v>
      </c>
      <c r="AU200" s="142" t="s">
        <v>94</v>
      </c>
      <c r="AY200" s="17" t="s">
        <v>181</v>
      </c>
      <c r="BE200" s="143">
        <f t="shared" si="14"/>
        <v>0</v>
      </c>
      <c r="BF200" s="143">
        <f t="shared" si="15"/>
        <v>0</v>
      </c>
      <c r="BG200" s="143">
        <f t="shared" si="16"/>
        <v>0</v>
      </c>
      <c r="BH200" s="143">
        <f t="shared" si="17"/>
        <v>0</v>
      </c>
      <c r="BI200" s="143">
        <f t="shared" si="18"/>
        <v>0</v>
      </c>
      <c r="BJ200" s="17" t="s">
        <v>80</v>
      </c>
      <c r="BK200" s="143">
        <f t="shared" si="19"/>
        <v>0</v>
      </c>
      <c r="BL200" s="17" t="s">
        <v>286</v>
      </c>
      <c r="BM200" s="142" t="s">
        <v>5865</v>
      </c>
    </row>
    <row r="201" spans="2:65" s="1" customFormat="1" ht="16.5" customHeight="1">
      <c r="B201" s="32"/>
      <c r="C201" s="131" t="s">
        <v>928</v>
      </c>
      <c r="D201" s="131" t="s">
        <v>183</v>
      </c>
      <c r="E201" s="132" t="s">
        <v>5299</v>
      </c>
      <c r="F201" s="133" t="s">
        <v>5305</v>
      </c>
      <c r="G201" s="134" t="s">
        <v>199</v>
      </c>
      <c r="H201" s="135">
        <v>1</v>
      </c>
      <c r="I201" s="136"/>
      <c r="J201" s="137">
        <f t="shared" si="10"/>
        <v>0</v>
      </c>
      <c r="K201" s="133" t="s">
        <v>19</v>
      </c>
      <c r="L201" s="32"/>
      <c r="M201" s="138" t="s">
        <v>19</v>
      </c>
      <c r="N201" s="139" t="s">
        <v>43</v>
      </c>
      <c r="P201" s="140">
        <f t="shared" si="11"/>
        <v>0</v>
      </c>
      <c r="Q201" s="140">
        <v>0</v>
      </c>
      <c r="R201" s="140">
        <f t="shared" si="12"/>
        <v>0</v>
      </c>
      <c r="S201" s="140">
        <v>0</v>
      </c>
      <c r="T201" s="141">
        <f t="shared" si="13"/>
        <v>0</v>
      </c>
      <c r="AR201" s="142" t="s">
        <v>286</v>
      </c>
      <c r="AT201" s="142" t="s">
        <v>183</v>
      </c>
      <c r="AU201" s="142" t="s">
        <v>94</v>
      </c>
      <c r="AY201" s="17" t="s">
        <v>181</v>
      </c>
      <c r="BE201" s="143">
        <f t="shared" si="14"/>
        <v>0</v>
      </c>
      <c r="BF201" s="143">
        <f t="shared" si="15"/>
        <v>0</v>
      </c>
      <c r="BG201" s="143">
        <f t="shared" si="16"/>
        <v>0</v>
      </c>
      <c r="BH201" s="143">
        <f t="shared" si="17"/>
        <v>0</v>
      </c>
      <c r="BI201" s="143">
        <f t="shared" si="18"/>
        <v>0</v>
      </c>
      <c r="BJ201" s="17" t="s">
        <v>80</v>
      </c>
      <c r="BK201" s="143">
        <f t="shared" si="19"/>
        <v>0</v>
      </c>
      <c r="BL201" s="17" t="s">
        <v>286</v>
      </c>
      <c r="BM201" s="142" t="s">
        <v>5866</v>
      </c>
    </row>
    <row r="202" spans="2:65" s="1" customFormat="1" ht="16.5" customHeight="1">
      <c r="B202" s="32"/>
      <c r="C202" s="180" t="s">
        <v>941</v>
      </c>
      <c r="D202" s="180" t="s">
        <v>561</v>
      </c>
      <c r="E202" s="181" t="s">
        <v>5307</v>
      </c>
      <c r="F202" s="182" t="s">
        <v>5308</v>
      </c>
      <c r="G202" s="183" t="s">
        <v>199</v>
      </c>
      <c r="H202" s="184">
        <v>23</v>
      </c>
      <c r="I202" s="185"/>
      <c r="J202" s="186">
        <f t="shared" si="10"/>
        <v>0</v>
      </c>
      <c r="K202" s="182" t="s">
        <v>19</v>
      </c>
      <c r="L202" s="187"/>
      <c r="M202" s="188" t="s">
        <v>19</v>
      </c>
      <c r="N202" s="189" t="s">
        <v>43</v>
      </c>
      <c r="P202" s="140">
        <f t="shared" si="11"/>
        <v>0</v>
      </c>
      <c r="Q202" s="140">
        <v>0</v>
      </c>
      <c r="R202" s="140">
        <f t="shared" si="12"/>
        <v>0</v>
      </c>
      <c r="S202" s="140">
        <v>0</v>
      </c>
      <c r="T202" s="141">
        <f t="shared" si="13"/>
        <v>0</v>
      </c>
      <c r="AR202" s="142" t="s">
        <v>394</v>
      </c>
      <c r="AT202" s="142" t="s">
        <v>561</v>
      </c>
      <c r="AU202" s="142" t="s">
        <v>94</v>
      </c>
      <c r="AY202" s="17" t="s">
        <v>181</v>
      </c>
      <c r="BE202" s="143">
        <f t="shared" si="14"/>
        <v>0</v>
      </c>
      <c r="BF202" s="143">
        <f t="shared" si="15"/>
        <v>0</v>
      </c>
      <c r="BG202" s="143">
        <f t="shared" si="16"/>
        <v>0</v>
      </c>
      <c r="BH202" s="143">
        <f t="shared" si="17"/>
        <v>0</v>
      </c>
      <c r="BI202" s="143">
        <f t="shared" si="18"/>
        <v>0</v>
      </c>
      <c r="BJ202" s="17" t="s">
        <v>80</v>
      </c>
      <c r="BK202" s="143">
        <f t="shared" si="19"/>
        <v>0</v>
      </c>
      <c r="BL202" s="17" t="s">
        <v>286</v>
      </c>
      <c r="BM202" s="142" t="s">
        <v>5867</v>
      </c>
    </row>
    <row r="203" spans="2:65" s="1" customFormat="1" ht="16.5" customHeight="1">
      <c r="B203" s="32"/>
      <c r="C203" s="180" t="s">
        <v>946</v>
      </c>
      <c r="D203" s="180" t="s">
        <v>561</v>
      </c>
      <c r="E203" s="181" t="s">
        <v>5310</v>
      </c>
      <c r="F203" s="182" t="s">
        <v>5311</v>
      </c>
      <c r="G203" s="183" t="s">
        <v>305</v>
      </c>
      <c r="H203" s="184">
        <v>46</v>
      </c>
      <c r="I203" s="185"/>
      <c r="J203" s="186">
        <f t="shared" si="10"/>
        <v>0</v>
      </c>
      <c r="K203" s="182" t="s">
        <v>187</v>
      </c>
      <c r="L203" s="187"/>
      <c r="M203" s="188" t="s">
        <v>19</v>
      </c>
      <c r="N203" s="189" t="s">
        <v>43</v>
      </c>
      <c r="P203" s="140">
        <f t="shared" si="11"/>
        <v>0</v>
      </c>
      <c r="Q203" s="140">
        <v>0.00029</v>
      </c>
      <c r="R203" s="140">
        <f t="shared" si="12"/>
        <v>0.01334</v>
      </c>
      <c r="S203" s="140">
        <v>0</v>
      </c>
      <c r="T203" s="141">
        <f t="shared" si="13"/>
        <v>0</v>
      </c>
      <c r="AR203" s="142" t="s">
        <v>394</v>
      </c>
      <c r="AT203" s="142" t="s">
        <v>561</v>
      </c>
      <c r="AU203" s="142" t="s">
        <v>94</v>
      </c>
      <c r="AY203" s="17" t="s">
        <v>181</v>
      </c>
      <c r="BE203" s="143">
        <f t="shared" si="14"/>
        <v>0</v>
      </c>
      <c r="BF203" s="143">
        <f t="shared" si="15"/>
        <v>0</v>
      </c>
      <c r="BG203" s="143">
        <f t="shared" si="16"/>
        <v>0</v>
      </c>
      <c r="BH203" s="143">
        <f t="shared" si="17"/>
        <v>0</v>
      </c>
      <c r="BI203" s="143">
        <f t="shared" si="18"/>
        <v>0</v>
      </c>
      <c r="BJ203" s="17" t="s">
        <v>80</v>
      </c>
      <c r="BK203" s="143">
        <f t="shared" si="19"/>
        <v>0</v>
      </c>
      <c r="BL203" s="17" t="s">
        <v>286</v>
      </c>
      <c r="BM203" s="142" t="s">
        <v>5868</v>
      </c>
    </row>
    <row r="204" spans="2:65" s="1" customFormat="1" ht="16.5" customHeight="1">
      <c r="B204" s="32"/>
      <c r="C204" s="180" t="s">
        <v>952</v>
      </c>
      <c r="D204" s="180" t="s">
        <v>561</v>
      </c>
      <c r="E204" s="181" t="s">
        <v>5313</v>
      </c>
      <c r="F204" s="182" t="s">
        <v>5314</v>
      </c>
      <c r="G204" s="183" t="s">
        <v>199</v>
      </c>
      <c r="H204" s="184">
        <v>46</v>
      </c>
      <c r="I204" s="185"/>
      <c r="J204" s="186">
        <f t="shared" si="10"/>
        <v>0</v>
      </c>
      <c r="K204" s="182" t="s">
        <v>19</v>
      </c>
      <c r="L204" s="187"/>
      <c r="M204" s="188" t="s">
        <v>19</v>
      </c>
      <c r="N204" s="189" t="s">
        <v>43</v>
      </c>
      <c r="P204" s="140">
        <f t="shared" si="11"/>
        <v>0</v>
      </c>
      <c r="Q204" s="140">
        <v>0</v>
      </c>
      <c r="R204" s="140">
        <f t="shared" si="12"/>
        <v>0</v>
      </c>
      <c r="S204" s="140">
        <v>0</v>
      </c>
      <c r="T204" s="141">
        <f t="shared" si="13"/>
        <v>0</v>
      </c>
      <c r="AR204" s="142" t="s">
        <v>394</v>
      </c>
      <c r="AT204" s="142" t="s">
        <v>561</v>
      </c>
      <c r="AU204" s="142" t="s">
        <v>94</v>
      </c>
      <c r="AY204" s="17" t="s">
        <v>181</v>
      </c>
      <c r="BE204" s="143">
        <f t="shared" si="14"/>
        <v>0</v>
      </c>
      <c r="BF204" s="143">
        <f t="shared" si="15"/>
        <v>0</v>
      </c>
      <c r="BG204" s="143">
        <f t="shared" si="16"/>
        <v>0</v>
      </c>
      <c r="BH204" s="143">
        <f t="shared" si="17"/>
        <v>0</v>
      </c>
      <c r="BI204" s="143">
        <f t="shared" si="18"/>
        <v>0</v>
      </c>
      <c r="BJ204" s="17" t="s">
        <v>80</v>
      </c>
      <c r="BK204" s="143">
        <f t="shared" si="19"/>
        <v>0</v>
      </c>
      <c r="BL204" s="17" t="s">
        <v>286</v>
      </c>
      <c r="BM204" s="142" t="s">
        <v>5869</v>
      </c>
    </row>
    <row r="205" spans="2:65" s="1" customFormat="1" ht="16.5" customHeight="1">
      <c r="B205" s="32"/>
      <c r="C205" s="131" t="s">
        <v>966</v>
      </c>
      <c r="D205" s="131" t="s">
        <v>183</v>
      </c>
      <c r="E205" s="132" t="s">
        <v>5323</v>
      </c>
      <c r="F205" s="133" t="s">
        <v>5324</v>
      </c>
      <c r="G205" s="134" t="s">
        <v>199</v>
      </c>
      <c r="H205" s="135">
        <v>23</v>
      </c>
      <c r="I205" s="136"/>
      <c r="J205" s="137">
        <f t="shared" si="10"/>
        <v>0</v>
      </c>
      <c r="K205" s="133" t="s">
        <v>187</v>
      </c>
      <c r="L205" s="32"/>
      <c r="M205" s="138" t="s">
        <v>19</v>
      </c>
      <c r="N205" s="139" t="s">
        <v>43</v>
      </c>
      <c r="P205" s="140">
        <f t="shared" si="11"/>
        <v>0</v>
      </c>
      <c r="Q205" s="140">
        <v>0</v>
      </c>
      <c r="R205" s="140">
        <f t="shared" si="12"/>
        <v>0</v>
      </c>
      <c r="S205" s="140">
        <v>0</v>
      </c>
      <c r="T205" s="141">
        <f t="shared" si="13"/>
        <v>0</v>
      </c>
      <c r="AR205" s="142" t="s">
        <v>286</v>
      </c>
      <c r="AT205" s="142" t="s">
        <v>183</v>
      </c>
      <c r="AU205" s="142" t="s">
        <v>94</v>
      </c>
      <c r="AY205" s="17" t="s">
        <v>181</v>
      </c>
      <c r="BE205" s="143">
        <f t="shared" si="14"/>
        <v>0</v>
      </c>
      <c r="BF205" s="143">
        <f t="shared" si="15"/>
        <v>0</v>
      </c>
      <c r="BG205" s="143">
        <f t="shared" si="16"/>
        <v>0</v>
      </c>
      <c r="BH205" s="143">
        <f t="shared" si="17"/>
        <v>0</v>
      </c>
      <c r="BI205" s="143">
        <f t="shared" si="18"/>
        <v>0</v>
      </c>
      <c r="BJ205" s="17" t="s">
        <v>80</v>
      </c>
      <c r="BK205" s="143">
        <f t="shared" si="19"/>
        <v>0</v>
      </c>
      <c r="BL205" s="17" t="s">
        <v>286</v>
      </c>
      <c r="BM205" s="142" t="s">
        <v>5870</v>
      </c>
    </row>
    <row r="206" spans="2:47" s="1" customFormat="1" ht="12">
      <c r="B206" s="32"/>
      <c r="D206" s="144" t="s">
        <v>190</v>
      </c>
      <c r="F206" s="145" t="s">
        <v>5326</v>
      </c>
      <c r="I206" s="146"/>
      <c r="L206" s="32"/>
      <c r="M206" s="147"/>
      <c r="T206" s="53"/>
      <c r="AT206" s="17" t="s">
        <v>190</v>
      </c>
      <c r="AU206" s="17" t="s">
        <v>94</v>
      </c>
    </row>
    <row r="207" spans="2:65" s="1" customFormat="1" ht="24.1" customHeight="1">
      <c r="B207" s="32"/>
      <c r="C207" s="180" t="s">
        <v>975</v>
      </c>
      <c r="D207" s="180" t="s">
        <v>561</v>
      </c>
      <c r="E207" s="181" t="s">
        <v>5334</v>
      </c>
      <c r="F207" s="182" t="s">
        <v>5335</v>
      </c>
      <c r="G207" s="183" t="s">
        <v>199</v>
      </c>
      <c r="H207" s="184">
        <v>1</v>
      </c>
      <c r="I207" s="185"/>
      <c r="J207" s="186">
        <f>ROUND(I207*H207,2)</f>
        <v>0</v>
      </c>
      <c r="K207" s="182" t="s">
        <v>19</v>
      </c>
      <c r="L207" s="187"/>
      <c r="M207" s="188" t="s">
        <v>19</v>
      </c>
      <c r="N207" s="189" t="s">
        <v>43</v>
      </c>
      <c r="P207" s="140">
        <f>O207*H207</f>
        <v>0</v>
      </c>
      <c r="Q207" s="140">
        <v>0</v>
      </c>
      <c r="R207" s="140">
        <f>Q207*H207</f>
        <v>0</v>
      </c>
      <c r="S207" s="140">
        <v>0</v>
      </c>
      <c r="T207" s="141">
        <f>S207*H207</f>
        <v>0</v>
      </c>
      <c r="AR207" s="142" t="s">
        <v>394</v>
      </c>
      <c r="AT207" s="142" t="s">
        <v>561</v>
      </c>
      <c r="AU207" s="142" t="s">
        <v>94</v>
      </c>
      <c r="AY207" s="17" t="s">
        <v>181</v>
      </c>
      <c r="BE207" s="143">
        <f>IF(N207="základní",J207,0)</f>
        <v>0</v>
      </c>
      <c r="BF207" s="143">
        <f>IF(N207="snížená",J207,0)</f>
        <v>0</v>
      </c>
      <c r="BG207" s="143">
        <f>IF(N207="zákl. přenesená",J207,0)</f>
        <v>0</v>
      </c>
      <c r="BH207" s="143">
        <f>IF(N207="sníž. přenesená",J207,0)</f>
        <v>0</v>
      </c>
      <c r="BI207" s="143">
        <f>IF(N207="nulová",J207,0)</f>
        <v>0</v>
      </c>
      <c r="BJ207" s="17" t="s">
        <v>80</v>
      </c>
      <c r="BK207" s="143">
        <f>ROUND(I207*H207,2)</f>
        <v>0</v>
      </c>
      <c r="BL207" s="17" t="s">
        <v>286</v>
      </c>
      <c r="BM207" s="142" t="s">
        <v>5871</v>
      </c>
    </row>
    <row r="208" spans="2:65" s="1" customFormat="1" ht="16.5" customHeight="1">
      <c r="B208" s="32"/>
      <c r="C208" s="131" t="s">
        <v>980</v>
      </c>
      <c r="D208" s="131" t="s">
        <v>183</v>
      </c>
      <c r="E208" s="132" t="s">
        <v>5337</v>
      </c>
      <c r="F208" s="133" t="s">
        <v>5338</v>
      </c>
      <c r="G208" s="134" t="s">
        <v>199</v>
      </c>
      <c r="H208" s="135">
        <v>1</v>
      </c>
      <c r="I208" s="136"/>
      <c r="J208" s="137">
        <f>ROUND(I208*H208,2)</f>
        <v>0</v>
      </c>
      <c r="K208" s="133" t="s">
        <v>19</v>
      </c>
      <c r="L208" s="32"/>
      <c r="M208" s="138" t="s">
        <v>19</v>
      </c>
      <c r="N208" s="139" t="s">
        <v>43</v>
      </c>
      <c r="P208" s="140">
        <f>O208*H208</f>
        <v>0</v>
      </c>
      <c r="Q208" s="140">
        <v>0</v>
      </c>
      <c r="R208" s="140">
        <f>Q208*H208</f>
        <v>0</v>
      </c>
      <c r="S208" s="140">
        <v>0</v>
      </c>
      <c r="T208" s="141">
        <f>S208*H208</f>
        <v>0</v>
      </c>
      <c r="AR208" s="142" t="s">
        <v>286</v>
      </c>
      <c r="AT208" s="142" t="s">
        <v>183</v>
      </c>
      <c r="AU208" s="142" t="s">
        <v>94</v>
      </c>
      <c r="AY208" s="17" t="s">
        <v>181</v>
      </c>
      <c r="BE208" s="143">
        <f>IF(N208="základní",J208,0)</f>
        <v>0</v>
      </c>
      <c r="BF208" s="143">
        <f>IF(N208="snížená",J208,0)</f>
        <v>0</v>
      </c>
      <c r="BG208" s="143">
        <f>IF(N208="zákl. přenesená",J208,0)</f>
        <v>0</v>
      </c>
      <c r="BH208" s="143">
        <f>IF(N208="sníž. přenesená",J208,0)</f>
        <v>0</v>
      </c>
      <c r="BI208" s="143">
        <f>IF(N208="nulová",J208,0)</f>
        <v>0</v>
      </c>
      <c r="BJ208" s="17" t="s">
        <v>80</v>
      </c>
      <c r="BK208" s="143">
        <f>ROUND(I208*H208,2)</f>
        <v>0</v>
      </c>
      <c r="BL208" s="17" t="s">
        <v>286</v>
      </c>
      <c r="BM208" s="142" t="s">
        <v>5872</v>
      </c>
    </row>
    <row r="209" spans="2:65" s="1" customFormat="1" ht="16.5" customHeight="1">
      <c r="B209" s="32"/>
      <c r="C209" s="180" t="s">
        <v>986</v>
      </c>
      <c r="D209" s="180" t="s">
        <v>561</v>
      </c>
      <c r="E209" s="181" t="s">
        <v>5340</v>
      </c>
      <c r="F209" s="182" t="s">
        <v>5341</v>
      </c>
      <c r="G209" s="183" t="s">
        <v>199</v>
      </c>
      <c r="H209" s="184">
        <v>1</v>
      </c>
      <c r="I209" s="185"/>
      <c r="J209" s="186">
        <f>ROUND(I209*H209,2)</f>
        <v>0</v>
      </c>
      <c r="K209" s="182" t="s">
        <v>19</v>
      </c>
      <c r="L209" s="187"/>
      <c r="M209" s="188" t="s">
        <v>19</v>
      </c>
      <c r="N209" s="189" t="s">
        <v>43</v>
      </c>
      <c r="P209" s="140">
        <f>O209*H209</f>
        <v>0</v>
      </c>
      <c r="Q209" s="140">
        <v>0</v>
      </c>
      <c r="R209" s="140">
        <f>Q209*H209</f>
        <v>0</v>
      </c>
      <c r="S209" s="140">
        <v>0</v>
      </c>
      <c r="T209" s="141">
        <f>S209*H209</f>
        <v>0</v>
      </c>
      <c r="AR209" s="142" t="s">
        <v>394</v>
      </c>
      <c r="AT209" s="142" t="s">
        <v>561</v>
      </c>
      <c r="AU209" s="142" t="s">
        <v>94</v>
      </c>
      <c r="AY209" s="17" t="s">
        <v>181</v>
      </c>
      <c r="BE209" s="143">
        <f>IF(N209="základní",J209,0)</f>
        <v>0</v>
      </c>
      <c r="BF209" s="143">
        <f>IF(N209="snížená",J209,0)</f>
        <v>0</v>
      </c>
      <c r="BG209" s="143">
        <f>IF(N209="zákl. přenesená",J209,0)</f>
        <v>0</v>
      </c>
      <c r="BH209" s="143">
        <f>IF(N209="sníž. přenesená",J209,0)</f>
        <v>0</v>
      </c>
      <c r="BI209" s="143">
        <f>IF(N209="nulová",J209,0)</f>
        <v>0</v>
      </c>
      <c r="BJ209" s="17" t="s">
        <v>80</v>
      </c>
      <c r="BK209" s="143">
        <f>ROUND(I209*H209,2)</f>
        <v>0</v>
      </c>
      <c r="BL209" s="17" t="s">
        <v>286</v>
      </c>
      <c r="BM209" s="142" t="s">
        <v>5873</v>
      </c>
    </row>
    <row r="210" spans="2:65" s="1" customFormat="1" ht="21.75" customHeight="1">
      <c r="B210" s="32"/>
      <c r="C210" s="180" t="s">
        <v>991</v>
      </c>
      <c r="D210" s="180" t="s">
        <v>561</v>
      </c>
      <c r="E210" s="181" t="s">
        <v>5343</v>
      </c>
      <c r="F210" s="182" t="s">
        <v>5344</v>
      </c>
      <c r="G210" s="183" t="s">
        <v>199</v>
      </c>
      <c r="H210" s="184">
        <v>315</v>
      </c>
      <c r="I210" s="185"/>
      <c r="J210" s="186">
        <f>ROUND(I210*H210,2)</f>
        <v>0</v>
      </c>
      <c r="K210" s="182" t="s">
        <v>19</v>
      </c>
      <c r="L210" s="187"/>
      <c r="M210" s="188" t="s">
        <v>19</v>
      </c>
      <c r="N210" s="189" t="s">
        <v>43</v>
      </c>
      <c r="P210" s="140">
        <f>O210*H210</f>
        <v>0</v>
      </c>
      <c r="Q210" s="140">
        <v>0</v>
      </c>
      <c r="R210" s="140">
        <f>Q210*H210</f>
        <v>0</v>
      </c>
      <c r="S210" s="140">
        <v>0</v>
      </c>
      <c r="T210" s="141">
        <f>S210*H210</f>
        <v>0</v>
      </c>
      <c r="AR210" s="142" t="s">
        <v>394</v>
      </c>
      <c r="AT210" s="142" t="s">
        <v>561</v>
      </c>
      <c r="AU210" s="142" t="s">
        <v>94</v>
      </c>
      <c r="AY210" s="17" t="s">
        <v>181</v>
      </c>
      <c r="BE210" s="143">
        <f>IF(N210="základní",J210,0)</f>
        <v>0</v>
      </c>
      <c r="BF210" s="143">
        <f>IF(N210="snížená",J210,0)</f>
        <v>0</v>
      </c>
      <c r="BG210" s="143">
        <f>IF(N210="zákl. přenesená",J210,0)</f>
        <v>0</v>
      </c>
      <c r="BH210" s="143">
        <f>IF(N210="sníž. přenesená",J210,0)</f>
        <v>0</v>
      </c>
      <c r="BI210" s="143">
        <f>IF(N210="nulová",J210,0)</f>
        <v>0</v>
      </c>
      <c r="BJ210" s="17" t="s">
        <v>80</v>
      </c>
      <c r="BK210" s="143">
        <f>ROUND(I210*H210,2)</f>
        <v>0</v>
      </c>
      <c r="BL210" s="17" t="s">
        <v>286</v>
      </c>
      <c r="BM210" s="142" t="s">
        <v>5874</v>
      </c>
    </row>
    <row r="211" spans="2:65" s="1" customFormat="1" ht="16.5" customHeight="1">
      <c r="B211" s="32"/>
      <c r="C211" s="131" t="s">
        <v>1002</v>
      </c>
      <c r="D211" s="131" t="s">
        <v>183</v>
      </c>
      <c r="E211" s="132" t="s">
        <v>5346</v>
      </c>
      <c r="F211" s="133" t="s">
        <v>5347</v>
      </c>
      <c r="G211" s="134" t="s">
        <v>199</v>
      </c>
      <c r="H211" s="135">
        <v>315</v>
      </c>
      <c r="I211" s="136"/>
      <c r="J211" s="137">
        <f>ROUND(I211*H211,2)</f>
        <v>0</v>
      </c>
      <c r="K211" s="133" t="s">
        <v>19</v>
      </c>
      <c r="L211" s="32"/>
      <c r="M211" s="138" t="s">
        <v>19</v>
      </c>
      <c r="N211" s="139" t="s">
        <v>43</v>
      </c>
      <c r="P211" s="140">
        <f>O211*H211</f>
        <v>0</v>
      </c>
      <c r="Q211" s="140">
        <v>0</v>
      </c>
      <c r="R211" s="140">
        <f>Q211*H211</f>
        <v>0</v>
      </c>
      <c r="S211" s="140">
        <v>0</v>
      </c>
      <c r="T211" s="141">
        <f>S211*H211</f>
        <v>0</v>
      </c>
      <c r="AR211" s="142" t="s">
        <v>286</v>
      </c>
      <c r="AT211" s="142" t="s">
        <v>183</v>
      </c>
      <c r="AU211" s="142" t="s">
        <v>94</v>
      </c>
      <c r="AY211" s="17" t="s">
        <v>181</v>
      </c>
      <c r="BE211" s="143">
        <f>IF(N211="základní",J211,0)</f>
        <v>0</v>
      </c>
      <c r="BF211" s="143">
        <f>IF(N211="snížená",J211,0)</f>
        <v>0</v>
      </c>
      <c r="BG211" s="143">
        <f>IF(N211="zákl. přenesená",J211,0)</f>
        <v>0</v>
      </c>
      <c r="BH211" s="143">
        <f>IF(N211="sníž. přenesená",J211,0)</f>
        <v>0</v>
      </c>
      <c r="BI211" s="143">
        <f>IF(N211="nulová",J211,0)</f>
        <v>0</v>
      </c>
      <c r="BJ211" s="17" t="s">
        <v>80</v>
      </c>
      <c r="BK211" s="143">
        <f>ROUND(I211*H211,2)</f>
        <v>0</v>
      </c>
      <c r="BL211" s="17" t="s">
        <v>286</v>
      </c>
      <c r="BM211" s="142" t="s">
        <v>5875</v>
      </c>
    </row>
    <row r="212" spans="2:63" s="11" customFormat="1" ht="20.85" customHeight="1">
      <c r="B212" s="119"/>
      <c r="D212" s="120" t="s">
        <v>71</v>
      </c>
      <c r="E212" s="129" t="s">
        <v>5876</v>
      </c>
      <c r="F212" s="129" t="s">
        <v>5350</v>
      </c>
      <c r="I212" s="122"/>
      <c r="J212" s="130">
        <f>BK212</f>
        <v>0</v>
      </c>
      <c r="L212" s="119"/>
      <c r="M212" s="124"/>
      <c r="P212" s="125">
        <f>SUM(P213:P217)</f>
        <v>0</v>
      </c>
      <c r="R212" s="125">
        <f>SUM(R213:R217)</f>
        <v>0.00965</v>
      </c>
      <c r="T212" s="126">
        <f>SUM(T213:T217)</f>
        <v>0</v>
      </c>
      <c r="AR212" s="120" t="s">
        <v>82</v>
      </c>
      <c r="AT212" s="127" t="s">
        <v>71</v>
      </c>
      <c r="AU212" s="127" t="s">
        <v>82</v>
      </c>
      <c r="AY212" s="120" t="s">
        <v>181</v>
      </c>
      <c r="BK212" s="128">
        <f>SUM(BK213:BK217)</f>
        <v>0</v>
      </c>
    </row>
    <row r="213" spans="2:65" s="1" customFormat="1" ht="16.5" customHeight="1">
      <c r="B213" s="32"/>
      <c r="C213" s="180" t="s">
        <v>1009</v>
      </c>
      <c r="D213" s="180" t="s">
        <v>561</v>
      </c>
      <c r="E213" s="181" t="s">
        <v>5877</v>
      </c>
      <c r="F213" s="182" t="s">
        <v>5878</v>
      </c>
      <c r="G213" s="183" t="s">
        <v>305</v>
      </c>
      <c r="H213" s="184">
        <v>44</v>
      </c>
      <c r="I213" s="185"/>
      <c r="J213" s="186">
        <f>ROUND(I213*H213,2)</f>
        <v>0</v>
      </c>
      <c r="K213" s="182" t="s">
        <v>187</v>
      </c>
      <c r="L213" s="187"/>
      <c r="M213" s="188" t="s">
        <v>19</v>
      </c>
      <c r="N213" s="189" t="s">
        <v>43</v>
      </c>
      <c r="P213" s="140">
        <f>O213*H213</f>
        <v>0</v>
      </c>
      <c r="Q213" s="140">
        <v>6E-05</v>
      </c>
      <c r="R213" s="140">
        <f>Q213*H213</f>
        <v>0.00264</v>
      </c>
      <c r="S213" s="140">
        <v>0</v>
      </c>
      <c r="T213" s="141">
        <f>S213*H213</f>
        <v>0</v>
      </c>
      <c r="AR213" s="142" t="s">
        <v>394</v>
      </c>
      <c r="AT213" s="142" t="s">
        <v>561</v>
      </c>
      <c r="AU213" s="142" t="s">
        <v>94</v>
      </c>
      <c r="AY213" s="17" t="s">
        <v>181</v>
      </c>
      <c r="BE213" s="143">
        <f>IF(N213="základní",J213,0)</f>
        <v>0</v>
      </c>
      <c r="BF213" s="143">
        <f>IF(N213="snížená",J213,0)</f>
        <v>0</v>
      </c>
      <c r="BG213" s="143">
        <f>IF(N213="zákl. přenesená",J213,0)</f>
        <v>0</v>
      </c>
      <c r="BH213" s="143">
        <f>IF(N213="sníž. přenesená",J213,0)</f>
        <v>0</v>
      </c>
      <c r="BI213" s="143">
        <f>IF(N213="nulová",J213,0)</f>
        <v>0</v>
      </c>
      <c r="BJ213" s="17" t="s">
        <v>80</v>
      </c>
      <c r="BK213" s="143">
        <f>ROUND(I213*H213,2)</f>
        <v>0</v>
      </c>
      <c r="BL213" s="17" t="s">
        <v>286</v>
      </c>
      <c r="BM213" s="142" t="s">
        <v>5879</v>
      </c>
    </row>
    <row r="214" spans="2:65" s="1" customFormat="1" ht="16.5" customHeight="1">
      <c r="B214" s="32"/>
      <c r="C214" s="180" t="s">
        <v>1014</v>
      </c>
      <c r="D214" s="180" t="s">
        <v>561</v>
      </c>
      <c r="E214" s="181" t="s">
        <v>5351</v>
      </c>
      <c r="F214" s="182" t="s">
        <v>5352</v>
      </c>
      <c r="G214" s="183" t="s">
        <v>305</v>
      </c>
      <c r="H214" s="184">
        <v>97</v>
      </c>
      <c r="I214" s="185"/>
      <c r="J214" s="186">
        <f>ROUND(I214*H214,2)</f>
        <v>0</v>
      </c>
      <c r="K214" s="182" t="s">
        <v>187</v>
      </c>
      <c r="L214" s="187"/>
      <c r="M214" s="188" t="s">
        <v>19</v>
      </c>
      <c r="N214" s="189" t="s">
        <v>43</v>
      </c>
      <c r="P214" s="140">
        <f>O214*H214</f>
        <v>0</v>
      </c>
      <c r="Q214" s="140">
        <v>6E-05</v>
      </c>
      <c r="R214" s="140">
        <f>Q214*H214</f>
        <v>0.0058200000000000005</v>
      </c>
      <c r="S214" s="140">
        <v>0</v>
      </c>
      <c r="T214" s="141">
        <f>S214*H214</f>
        <v>0</v>
      </c>
      <c r="AR214" s="142" t="s">
        <v>394</v>
      </c>
      <c r="AT214" s="142" t="s">
        <v>561</v>
      </c>
      <c r="AU214" s="142" t="s">
        <v>94</v>
      </c>
      <c r="AY214" s="17" t="s">
        <v>181</v>
      </c>
      <c r="BE214" s="143">
        <f>IF(N214="základní",J214,0)</f>
        <v>0</v>
      </c>
      <c r="BF214" s="143">
        <f>IF(N214="snížená",J214,0)</f>
        <v>0</v>
      </c>
      <c r="BG214" s="143">
        <f>IF(N214="zákl. přenesená",J214,0)</f>
        <v>0</v>
      </c>
      <c r="BH214" s="143">
        <f>IF(N214="sníž. přenesená",J214,0)</f>
        <v>0</v>
      </c>
      <c r="BI214" s="143">
        <f>IF(N214="nulová",J214,0)</f>
        <v>0</v>
      </c>
      <c r="BJ214" s="17" t="s">
        <v>80</v>
      </c>
      <c r="BK214" s="143">
        <f>ROUND(I214*H214,2)</f>
        <v>0</v>
      </c>
      <c r="BL214" s="17" t="s">
        <v>286</v>
      </c>
      <c r="BM214" s="142" t="s">
        <v>5880</v>
      </c>
    </row>
    <row r="215" spans="2:65" s="1" customFormat="1" ht="16.5" customHeight="1">
      <c r="B215" s="32"/>
      <c r="C215" s="180" t="s">
        <v>1056</v>
      </c>
      <c r="D215" s="180" t="s">
        <v>561</v>
      </c>
      <c r="E215" s="181" t="s">
        <v>5354</v>
      </c>
      <c r="F215" s="182" t="s">
        <v>5355</v>
      </c>
      <c r="G215" s="183" t="s">
        <v>305</v>
      </c>
      <c r="H215" s="184">
        <v>17</v>
      </c>
      <c r="I215" s="185"/>
      <c r="J215" s="186">
        <f>ROUND(I215*H215,2)</f>
        <v>0</v>
      </c>
      <c r="K215" s="182" t="s">
        <v>187</v>
      </c>
      <c r="L215" s="187"/>
      <c r="M215" s="188" t="s">
        <v>19</v>
      </c>
      <c r="N215" s="189" t="s">
        <v>43</v>
      </c>
      <c r="P215" s="140">
        <f>O215*H215</f>
        <v>0</v>
      </c>
      <c r="Q215" s="140">
        <v>7E-05</v>
      </c>
      <c r="R215" s="140">
        <f>Q215*H215</f>
        <v>0.0011899999999999999</v>
      </c>
      <c r="S215" s="140">
        <v>0</v>
      </c>
      <c r="T215" s="141">
        <f>S215*H215</f>
        <v>0</v>
      </c>
      <c r="AR215" s="142" t="s">
        <v>394</v>
      </c>
      <c r="AT215" s="142" t="s">
        <v>561</v>
      </c>
      <c r="AU215" s="142" t="s">
        <v>94</v>
      </c>
      <c r="AY215" s="17" t="s">
        <v>181</v>
      </c>
      <c r="BE215" s="143">
        <f>IF(N215="základní",J215,0)</f>
        <v>0</v>
      </c>
      <c r="BF215" s="143">
        <f>IF(N215="snížená",J215,0)</f>
        <v>0</v>
      </c>
      <c r="BG215" s="143">
        <f>IF(N215="zákl. přenesená",J215,0)</f>
        <v>0</v>
      </c>
      <c r="BH215" s="143">
        <f>IF(N215="sníž. přenesená",J215,0)</f>
        <v>0</v>
      </c>
      <c r="BI215" s="143">
        <f>IF(N215="nulová",J215,0)</f>
        <v>0</v>
      </c>
      <c r="BJ215" s="17" t="s">
        <v>80</v>
      </c>
      <c r="BK215" s="143">
        <f>ROUND(I215*H215,2)</f>
        <v>0</v>
      </c>
      <c r="BL215" s="17" t="s">
        <v>286</v>
      </c>
      <c r="BM215" s="142" t="s">
        <v>5881</v>
      </c>
    </row>
    <row r="216" spans="2:65" s="1" customFormat="1" ht="16.5" customHeight="1">
      <c r="B216" s="32"/>
      <c r="C216" s="131" t="s">
        <v>1063</v>
      </c>
      <c r="D216" s="131" t="s">
        <v>183</v>
      </c>
      <c r="E216" s="132" t="s">
        <v>5362</v>
      </c>
      <c r="F216" s="133" t="s">
        <v>5363</v>
      </c>
      <c r="G216" s="134" t="s">
        <v>305</v>
      </c>
      <c r="H216" s="135">
        <v>143</v>
      </c>
      <c r="I216" s="136"/>
      <c r="J216" s="137">
        <f>ROUND(I216*H216,2)</f>
        <v>0</v>
      </c>
      <c r="K216" s="133" t="s">
        <v>187</v>
      </c>
      <c r="L216" s="32"/>
      <c r="M216" s="138" t="s">
        <v>19</v>
      </c>
      <c r="N216" s="139" t="s">
        <v>43</v>
      </c>
      <c r="P216" s="140">
        <f>O216*H216</f>
        <v>0</v>
      </c>
      <c r="Q216" s="140">
        <v>0</v>
      </c>
      <c r="R216" s="140">
        <f>Q216*H216</f>
        <v>0</v>
      </c>
      <c r="S216" s="140">
        <v>0</v>
      </c>
      <c r="T216" s="141">
        <f>S216*H216</f>
        <v>0</v>
      </c>
      <c r="AR216" s="142" t="s">
        <v>286</v>
      </c>
      <c r="AT216" s="142" t="s">
        <v>183</v>
      </c>
      <c r="AU216" s="142" t="s">
        <v>94</v>
      </c>
      <c r="AY216" s="17" t="s">
        <v>181</v>
      </c>
      <c r="BE216" s="143">
        <f>IF(N216="základní",J216,0)</f>
        <v>0</v>
      </c>
      <c r="BF216" s="143">
        <f>IF(N216="snížená",J216,0)</f>
        <v>0</v>
      </c>
      <c r="BG216" s="143">
        <f>IF(N216="zákl. přenesená",J216,0)</f>
        <v>0</v>
      </c>
      <c r="BH216" s="143">
        <f>IF(N216="sníž. přenesená",J216,0)</f>
        <v>0</v>
      </c>
      <c r="BI216" s="143">
        <f>IF(N216="nulová",J216,0)</f>
        <v>0</v>
      </c>
      <c r="BJ216" s="17" t="s">
        <v>80</v>
      </c>
      <c r="BK216" s="143">
        <f>ROUND(I216*H216,2)</f>
        <v>0</v>
      </c>
      <c r="BL216" s="17" t="s">
        <v>286</v>
      </c>
      <c r="BM216" s="142" t="s">
        <v>5882</v>
      </c>
    </row>
    <row r="217" spans="2:47" s="1" customFormat="1" ht="12">
      <c r="B217" s="32"/>
      <c r="D217" s="144" t="s">
        <v>190</v>
      </c>
      <c r="F217" s="145" t="s">
        <v>5365</v>
      </c>
      <c r="I217" s="146"/>
      <c r="L217" s="32"/>
      <c r="M217" s="147"/>
      <c r="T217" s="53"/>
      <c r="AT217" s="17" t="s">
        <v>190</v>
      </c>
      <c r="AU217" s="17" t="s">
        <v>94</v>
      </c>
    </row>
    <row r="218" spans="2:63" s="11" customFormat="1" ht="22.8" customHeight="1">
      <c r="B218" s="119"/>
      <c r="D218" s="120" t="s">
        <v>71</v>
      </c>
      <c r="E218" s="129" t="s">
        <v>4414</v>
      </c>
      <c r="F218" s="129" t="s">
        <v>5366</v>
      </c>
      <c r="I218" s="122"/>
      <c r="J218" s="130">
        <f>BK218</f>
        <v>0</v>
      </c>
      <c r="L218" s="119"/>
      <c r="M218" s="124"/>
      <c r="P218" s="125">
        <f>SUM(P219:P224)</f>
        <v>0</v>
      </c>
      <c r="R218" s="125">
        <f>SUM(R219:R224)</f>
        <v>0.00547</v>
      </c>
      <c r="T218" s="126">
        <f>SUM(T219:T224)</f>
        <v>0</v>
      </c>
      <c r="AR218" s="120" t="s">
        <v>82</v>
      </c>
      <c r="AT218" s="127" t="s">
        <v>71</v>
      </c>
      <c r="AU218" s="127" t="s">
        <v>80</v>
      </c>
      <c r="AY218" s="120" t="s">
        <v>181</v>
      </c>
      <c r="BK218" s="128">
        <f>SUM(BK219:BK224)</f>
        <v>0</v>
      </c>
    </row>
    <row r="219" spans="2:65" s="1" customFormat="1" ht="16.5" customHeight="1">
      <c r="B219" s="32"/>
      <c r="C219" s="180" t="s">
        <v>1070</v>
      </c>
      <c r="D219" s="180" t="s">
        <v>561</v>
      </c>
      <c r="E219" s="181" t="s">
        <v>4804</v>
      </c>
      <c r="F219" s="182" t="s">
        <v>4805</v>
      </c>
      <c r="G219" s="183" t="s">
        <v>305</v>
      </c>
      <c r="H219" s="184">
        <v>12</v>
      </c>
      <c r="I219" s="185"/>
      <c r="J219" s="186">
        <f aca="true" t="shared" si="20" ref="J219:J224">ROUND(I219*H219,2)</f>
        <v>0</v>
      </c>
      <c r="K219" s="182" t="s">
        <v>187</v>
      </c>
      <c r="L219" s="187"/>
      <c r="M219" s="188" t="s">
        <v>19</v>
      </c>
      <c r="N219" s="189" t="s">
        <v>43</v>
      </c>
      <c r="P219" s="140">
        <f aca="true" t="shared" si="21" ref="P219:P224">O219*H219</f>
        <v>0</v>
      </c>
      <c r="Q219" s="140">
        <v>0.0004</v>
      </c>
      <c r="R219" s="140">
        <f aca="true" t="shared" si="22" ref="R219:R224">Q219*H219</f>
        <v>0.0048000000000000004</v>
      </c>
      <c r="S219" s="140">
        <v>0</v>
      </c>
      <c r="T219" s="141">
        <f aca="true" t="shared" si="23" ref="T219:T224">S219*H219</f>
        <v>0</v>
      </c>
      <c r="AR219" s="142" t="s">
        <v>394</v>
      </c>
      <c r="AT219" s="142" t="s">
        <v>561</v>
      </c>
      <c r="AU219" s="142" t="s">
        <v>82</v>
      </c>
      <c r="AY219" s="17" t="s">
        <v>181</v>
      </c>
      <c r="BE219" s="143">
        <f aca="true" t="shared" si="24" ref="BE219:BE224">IF(N219="základní",J219,0)</f>
        <v>0</v>
      </c>
      <c r="BF219" s="143">
        <f aca="true" t="shared" si="25" ref="BF219:BF224">IF(N219="snížená",J219,0)</f>
        <v>0</v>
      </c>
      <c r="BG219" s="143">
        <f aca="true" t="shared" si="26" ref="BG219:BG224">IF(N219="zákl. přenesená",J219,0)</f>
        <v>0</v>
      </c>
      <c r="BH219" s="143">
        <f aca="true" t="shared" si="27" ref="BH219:BH224">IF(N219="sníž. přenesená",J219,0)</f>
        <v>0</v>
      </c>
      <c r="BI219" s="143">
        <f aca="true" t="shared" si="28" ref="BI219:BI224">IF(N219="nulová",J219,0)</f>
        <v>0</v>
      </c>
      <c r="BJ219" s="17" t="s">
        <v>80</v>
      </c>
      <c r="BK219" s="143">
        <f aca="true" t="shared" si="29" ref="BK219:BK224">ROUND(I219*H219,2)</f>
        <v>0</v>
      </c>
      <c r="BL219" s="17" t="s">
        <v>286</v>
      </c>
      <c r="BM219" s="142" t="s">
        <v>5883</v>
      </c>
    </row>
    <row r="220" spans="2:65" s="1" customFormat="1" ht="16.5" customHeight="1">
      <c r="B220" s="32"/>
      <c r="C220" s="131" t="s">
        <v>1078</v>
      </c>
      <c r="D220" s="131" t="s">
        <v>183</v>
      </c>
      <c r="E220" s="132" t="s">
        <v>4819</v>
      </c>
      <c r="F220" s="133" t="s">
        <v>4820</v>
      </c>
      <c r="G220" s="134" t="s">
        <v>305</v>
      </c>
      <c r="H220" s="135">
        <v>12</v>
      </c>
      <c r="I220" s="136"/>
      <c r="J220" s="137">
        <f t="shared" si="20"/>
        <v>0</v>
      </c>
      <c r="K220" s="133" t="s">
        <v>19</v>
      </c>
      <c r="L220" s="32"/>
      <c r="M220" s="138" t="s">
        <v>19</v>
      </c>
      <c r="N220" s="139" t="s">
        <v>43</v>
      </c>
      <c r="P220" s="140">
        <f t="shared" si="21"/>
        <v>0</v>
      </c>
      <c r="Q220" s="140">
        <v>0</v>
      </c>
      <c r="R220" s="140">
        <f t="shared" si="22"/>
        <v>0</v>
      </c>
      <c r="S220" s="140">
        <v>0</v>
      </c>
      <c r="T220" s="141">
        <f t="shared" si="23"/>
        <v>0</v>
      </c>
      <c r="AR220" s="142" t="s">
        <v>286</v>
      </c>
      <c r="AT220" s="142" t="s">
        <v>183</v>
      </c>
      <c r="AU220" s="142" t="s">
        <v>82</v>
      </c>
      <c r="AY220" s="17" t="s">
        <v>181</v>
      </c>
      <c r="BE220" s="143">
        <f t="shared" si="24"/>
        <v>0</v>
      </c>
      <c r="BF220" s="143">
        <f t="shared" si="25"/>
        <v>0</v>
      </c>
      <c r="BG220" s="143">
        <f t="shared" si="26"/>
        <v>0</v>
      </c>
      <c r="BH220" s="143">
        <f t="shared" si="27"/>
        <v>0</v>
      </c>
      <c r="BI220" s="143">
        <f t="shared" si="28"/>
        <v>0</v>
      </c>
      <c r="BJ220" s="17" t="s">
        <v>80</v>
      </c>
      <c r="BK220" s="143">
        <f t="shared" si="29"/>
        <v>0</v>
      </c>
      <c r="BL220" s="17" t="s">
        <v>286</v>
      </c>
      <c r="BM220" s="142" t="s">
        <v>5884</v>
      </c>
    </row>
    <row r="221" spans="2:65" s="1" customFormat="1" ht="16.5" customHeight="1">
      <c r="B221" s="32"/>
      <c r="C221" s="180" t="s">
        <v>1082</v>
      </c>
      <c r="D221" s="180" t="s">
        <v>561</v>
      </c>
      <c r="E221" s="181" t="s">
        <v>4831</v>
      </c>
      <c r="F221" s="182" t="s">
        <v>4832</v>
      </c>
      <c r="G221" s="183" t="s">
        <v>199</v>
      </c>
      <c r="H221" s="184">
        <v>1</v>
      </c>
      <c r="I221" s="185"/>
      <c r="J221" s="186">
        <f t="shared" si="20"/>
        <v>0</v>
      </c>
      <c r="K221" s="182" t="s">
        <v>187</v>
      </c>
      <c r="L221" s="187"/>
      <c r="M221" s="188" t="s">
        <v>19</v>
      </c>
      <c r="N221" s="189" t="s">
        <v>43</v>
      </c>
      <c r="P221" s="140">
        <f t="shared" si="21"/>
        <v>0</v>
      </c>
      <c r="Q221" s="140">
        <v>0.00035</v>
      </c>
      <c r="R221" s="140">
        <f t="shared" si="22"/>
        <v>0.00035</v>
      </c>
      <c r="S221" s="140">
        <v>0</v>
      </c>
      <c r="T221" s="141">
        <f t="shared" si="23"/>
        <v>0</v>
      </c>
      <c r="AR221" s="142" t="s">
        <v>394</v>
      </c>
      <c r="AT221" s="142" t="s">
        <v>561</v>
      </c>
      <c r="AU221" s="142" t="s">
        <v>82</v>
      </c>
      <c r="AY221" s="17" t="s">
        <v>181</v>
      </c>
      <c r="BE221" s="143">
        <f t="shared" si="24"/>
        <v>0</v>
      </c>
      <c r="BF221" s="143">
        <f t="shared" si="25"/>
        <v>0</v>
      </c>
      <c r="BG221" s="143">
        <f t="shared" si="26"/>
        <v>0</v>
      </c>
      <c r="BH221" s="143">
        <f t="shared" si="27"/>
        <v>0</v>
      </c>
      <c r="BI221" s="143">
        <f t="shared" si="28"/>
        <v>0</v>
      </c>
      <c r="BJ221" s="17" t="s">
        <v>80</v>
      </c>
      <c r="BK221" s="143">
        <f t="shared" si="29"/>
        <v>0</v>
      </c>
      <c r="BL221" s="17" t="s">
        <v>286</v>
      </c>
      <c r="BM221" s="142" t="s">
        <v>5885</v>
      </c>
    </row>
    <row r="222" spans="2:65" s="1" customFormat="1" ht="16.5" customHeight="1">
      <c r="B222" s="32"/>
      <c r="C222" s="131" t="s">
        <v>1093</v>
      </c>
      <c r="D222" s="131" t="s">
        <v>183</v>
      </c>
      <c r="E222" s="132" t="s">
        <v>4837</v>
      </c>
      <c r="F222" s="133" t="s">
        <v>4838</v>
      </c>
      <c r="G222" s="134" t="s">
        <v>199</v>
      </c>
      <c r="H222" s="135">
        <v>1</v>
      </c>
      <c r="I222" s="136"/>
      <c r="J222" s="137">
        <f t="shared" si="20"/>
        <v>0</v>
      </c>
      <c r="K222" s="133" t="s">
        <v>19</v>
      </c>
      <c r="L222" s="32"/>
      <c r="M222" s="138" t="s">
        <v>19</v>
      </c>
      <c r="N222" s="139" t="s">
        <v>43</v>
      </c>
      <c r="P222" s="140">
        <f t="shared" si="21"/>
        <v>0</v>
      </c>
      <c r="Q222" s="140">
        <v>0</v>
      </c>
      <c r="R222" s="140">
        <f t="shared" si="22"/>
        <v>0</v>
      </c>
      <c r="S222" s="140">
        <v>0</v>
      </c>
      <c r="T222" s="141">
        <f t="shared" si="23"/>
        <v>0</v>
      </c>
      <c r="AR222" s="142" t="s">
        <v>286</v>
      </c>
      <c r="AT222" s="142" t="s">
        <v>183</v>
      </c>
      <c r="AU222" s="142" t="s">
        <v>82</v>
      </c>
      <c r="AY222" s="17" t="s">
        <v>181</v>
      </c>
      <c r="BE222" s="143">
        <f t="shared" si="24"/>
        <v>0</v>
      </c>
      <c r="BF222" s="143">
        <f t="shared" si="25"/>
        <v>0</v>
      </c>
      <c r="BG222" s="143">
        <f t="shared" si="26"/>
        <v>0</v>
      </c>
      <c r="BH222" s="143">
        <f t="shared" si="27"/>
        <v>0</v>
      </c>
      <c r="BI222" s="143">
        <f t="shared" si="28"/>
        <v>0</v>
      </c>
      <c r="BJ222" s="17" t="s">
        <v>80</v>
      </c>
      <c r="BK222" s="143">
        <f t="shared" si="29"/>
        <v>0</v>
      </c>
      <c r="BL222" s="17" t="s">
        <v>286</v>
      </c>
      <c r="BM222" s="142" t="s">
        <v>5886</v>
      </c>
    </row>
    <row r="223" spans="2:65" s="1" customFormat="1" ht="16.5" customHeight="1">
      <c r="B223" s="32"/>
      <c r="C223" s="180" t="s">
        <v>1098</v>
      </c>
      <c r="D223" s="180" t="s">
        <v>561</v>
      </c>
      <c r="E223" s="181" t="s">
        <v>4843</v>
      </c>
      <c r="F223" s="182" t="s">
        <v>4844</v>
      </c>
      <c r="G223" s="183" t="s">
        <v>199</v>
      </c>
      <c r="H223" s="184">
        <v>2</v>
      </c>
      <c r="I223" s="185"/>
      <c r="J223" s="186">
        <f t="shared" si="20"/>
        <v>0</v>
      </c>
      <c r="K223" s="182" t="s">
        <v>187</v>
      </c>
      <c r="L223" s="187"/>
      <c r="M223" s="188" t="s">
        <v>19</v>
      </c>
      <c r="N223" s="189" t="s">
        <v>43</v>
      </c>
      <c r="P223" s="140">
        <f t="shared" si="21"/>
        <v>0</v>
      </c>
      <c r="Q223" s="140">
        <v>0.00016</v>
      </c>
      <c r="R223" s="140">
        <f t="shared" si="22"/>
        <v>0.00032</v>
      </c>
      <c r="S223" s="140">
        <v>0</v>
      </c>
      <c r="T223" s="141">
        <f t="shared" si="23"/>
        <v>0</v>
      </c>
      <c r="AR223" s="142" t="s">
        <v>394</v>
      </c>
      <c r="AT223" s="142" t="s">
        <v>561</v>
      </c>
      <c r="AU223" s="142" t="s">
        <v>82</v>
      </c>
      <c r="AY223" s="17" t="s">
        <v>181</v>
      </c>
      <c r="BE223" s="143">
        <f t="shared" si="24"/>
        <v>0</v>
      </c>
      <c r="BF223" s="143">
        <f t="shared" si="25"/>
        <v>0</v>
      </c>
      <c r="BG223" s="143">
        <f t="shared" si="26"/>
        <v>0</v>
      </c>
      <c r="BH223" s="143">
        <f t="shared" si="27"/>
        <v>0</v>
      </c>
      <c r="BI223" s="143">
        <f t="shared" si="28"/>
        <v>0</v>
      </c>
      <c r="BJ223" s="17" t="s">
        <v>80</v>
      </c>
      <c r="BK223" s="143">
        <f t="shared" si="29"/>
        <v>0</v>
      </c>
      <c r="BL223" s="17" t="s">
        <v>286</v>
      </c>
      <c r="BM223" s="142" t="s">
        <v>5887</v>
      </c>
    </row>
    <row r="224" spans="2:65" s="1" customFormat="1" ht="16.5" customHeight="1">
      <c r="B224" s="32"/>
      <c r="C224" s="131" t="s">
        <v>1107</v>
      </c>
      <c r="D224" s="131" t="s">
        <v>183</v>
      </c>
      <c r="E224" s="132" t="s">
        <v>4849</v>
      </c>
      <c r="F224" s="133" t="s">
        <v>4850</v>
      </c>
      <c r="G224" s="134" t="s">
        <v>199</v>
      </c>
      <c r="H224" s="135">
        <v>2</v>
      </c>
      <c r="I224" s="136"/>
      <c r="J224" s="137">
        <f t="shared" si="20"/>
        <v>0</v>
      </c>
      <c r="K224" s="133" t="s">
        <v>19</v>
      </c>
      <c r="L224" s="32"/>
      <c r="M224" s="138" t="s">
        <v>19</v>
      </c>
      <c r="N224" s="139" t="s">
        <v>43</v>
      </c>
      <c r="P224" s="140">
        <f t="shared" si="21"/>
        <v>0</v>
      </c>
      <c r="Q224" s="140">
        <v>0</v>
      </c>
      <c r="R224" s="140">
        <f t="shared" si="22"/>
        <v>0</v>
      </c>
      <c r="S224" s="140">
        <v>0</v>
      </c>
      <c r="T224" s="141">
        <f t="shared" si="23"/>
        <v>0</v>
      </c>
      <c r="AR224" s="142" t="s">
        <v>286</v>
      </c>
      <c r="AT224" s="142" t="s">
        <v>183</v>
      </c>
      <c r="AU224" s="142" t="s">
        <v>82</v>
      </c>
      <c r="AY224" s="17" t="s">
        <v>181</v>
      </c>
      <c r="BE224" s="143">
        <f t="shared" si="24"/>
        <v>0</v>
      </c>
      <c r="BF224" s="143">
        <f t="shared" si="25"/>
        <v>0</v>
      </c>
      <c r="BG224" s="143">
        <f t="shared" si="26"/>
        <v>0</v>
      </c>
      <c r="BH224" s="143">
        <f t="shared" si="27"/>
        <v>0</v>
      </c>
      <c r="BI224" s="143">
        <f t="shared" si="28"/>
        <v>0</v>
      </c>
      <c r="BJ224" s="17" t="s">
        <v>80</v>
      </c>
      <c r="BK224" s="143">
        <f t="shared" si="29"/>
        <v>0</v>
      </c>
      <c r="BL224" s="17" t="s">
        <v>286</v>
      </c>
      <c r="BM224" s="142" t="s">
        <v>5888</v>
      </c>
    </row>
    <row r="225" spans="2:63" s="11" customFormat="1" ht="22.8" customHeight="1">
      <c r="B225" s="119"/>
      <c r="D225" s="120" t="s">
        <v>71</v>
      </c>
      <c r="E225" s="129" t="s">
        <v>4520</v>
      </c>
      <c r="F225" s="129" t="s">
        <v>5379</v>
      </c>
      <c r="I225" s="122"/>
      <c r="J225" s="130">
        <f>BK225</f>
        <v>0</v>
      </c>
      <c r="L225" s="119"/>
      <c r="M225" s="124"/>
      <c r="P225" s="125">
        <f>P226+SUM(P227:P242)</f>
        <v>0</v>
      </c>
      <c r="R225" s="125">
        <f>R226+SUM(R227:R242)</f>
        <v>0.00028</v>
      </c>
      <c r="T225" s="126">
        <f>T226+SUM(T227:T242)</f>
        <v>0.262</v>
      </c>
      <c r="AR225" s="120" t="s">
        <v>82</v>
      </c>
      <c r="AT225" s="127" t="s">
        <v>71</v>
      </c>
      <c r="AU225" s="127" t="s">
        <v>80</v>
      </c>
      <c r="AY225" s="120" t="s">
        <v>181</v>
      </c>
      <c r="BK225" s="128">
        <f>BK226+SUM(BK227:BK242)</f>
        <v>0</v>
      </c>
    </row>
    <row r="226" spans="2:65" s="1" customFormat="1" ht="21.75" customHeight="1">
      <c r="B226" s="32"/>
      <c r="C226" s="180" t="s">
        <v>1112</v>
      </c>
      <c r="D226" s="180" t="s">
        <v>561</v>
      </c>
      <c r="E226" s="181" t="s">
        <v>5380</v>
      </c>
      <c r="F226" s="182" t="s">
        <v>5381</v>
      </c>
      <c r="G226" s="183" t="s">
        <v>199</v>
      </c>
      <c r="H226" s="184">
        <v>1</v>
      </c>
      <c r="I226" s="185"/>
      <c r="J226" s="186">
        <f>ROUND(I226*H226,2)</f>
        <v>0</v>
      </c>
      <c r="K226" s="182" t="s">
        <v>19</v>
      </c>
      <c r="L226" s="187"/>
      <c r="M226" s="188" t="s">
        <v>19</v>
      </c>
      <c r="N226" s="189" t="s">
        <v>43</v>
      </c>
      <c r="P226" s="140">
        <f>O226*H226</f>
        <v>0</v>
      </c>
      <c r="Q226" s="140">
        <v>0</v>
      </c>
      <c r="R226" s="140">
        <f>Q226*H226</f>
        <v>0</v>
      </c>
      <c r="S226" s="140">
        <v>0</v>
      </c>
      <c r="T226" s="141">
        <f>S226*H226</f>
        <v>0</v>
      </c>
      <c r="AR226" s="142" t="s">
        <v>394</v>
      </c>
      <c r="AT226" s="142" t="s">
        <v>561</v>
      </c>
      <c r="AU226" s="142" t="s">
        <v>82</v>
      </c>
      <c r="AY226" s="17" t="s">
        <v>181</v>
      </c>
      <c r="BE226" s="143">
        <f>IF(N226="základní",J226,0)</f>
        <v>0</v>
      </c>
      <c r="BF226" s="143">
        <f>IF(N226="snížená",J226,0)</f>
        <v>0</v>
      </c>
      <c r="BG226" s="143">
        <f>IF(N226="zákl. přenesená",J226,0)</f>
        <v>0</v>
      </c>
      <c r="BH226" s="143">
        <f>IF(N226="sníž. přenesená",J226,0)</f>
        <v>0</v>
      </c>
      <c r="BI226" s="143">
        <f>IF(N226="nulová",J226,0)</f>
        <v>0</v>
      </c>
      <c r="BJ226" s="17" t="s">
        <v>80</v>
      </c>
      <c r="BK226" s="143">
        <f>ROUND(I226*H226,2)</f>
        <v>0</v>
      </c>
      <c r="BL226" s="17" t="s">
        <v>286</v>
      </c>
      <c r="BM226" s="142" t="s">
        <v>5889</v>
      </c>
    </row>
    <row r="227" spans="2:65" s="1" customFormat="1" ht="16.5" customHeight="1">
      <c r="B227" s="32"/>
      <c r="C227" s="131" t="s">
        <v>1117</v>
      </c>
      <c r="D227" s="131" t="s">
        <v>183</v>
      </c>
      <c r="E227" s="132" t="s">
        <v>5383</v>
      </c>
      <c r="F227" s="133" t="s">
        <v>5384</v>
      </c>
      <c r="G227" s="134" t="s">
        <v>199</v>
      </c>
      <c r="H227" s="135">
        <v>1</v>
      </c>
      <c r="I227" s="136"/>
      <c r="J227" s="137">
        <f>ROUND(I227*H227,2)</f>
        <v>0</v>
      </c>
      <c r="K227" s="133" t="s">
        <v>19</v>
      </c>
      <c r="L227" s="32"/>
      <c r="M227" s="138" t="s">
        <v>19</v>
      </c>
      <c r="N227" s="139" t="s">
        <v>43</v>
      </c>
      <c r="P227" s="140">
        <f>O227*H227</f>
        <v>0</v>
      </c>
      <c r="Q227" s="140">
        <v>0</v>
      </c>
      <c r="R227" s="140">
        <f>Q227*H227</f>
        <v>0</v>
      </c>
      <c r="S227" s="140">
        <v>0</v>
      </c>
      <c r="T227" s="141">
        <f>S227*H227</f>
        <v>0</v>
      </c>
      <c r="AR227" s="142" t="s">
        <v>286</v>
      </c>
      <c r="AT227" s="142" t="s">
        <v>183</v>
      </c>
      <c r="AU227" s="142" t="s">
        <v>82</v>
      </c>
      <c r="AY227" s="17" t="s">
        <v>181</v>
      </c>
      <c r="BE227" s="143">
        <f>IF(N227="základní",J227,0)</f>
        <v>0</v>
      </c>
      <c r="BF227" s="143">
        <f>IF(N227="snížená",J227,0)</f>
        <v>0</v>
      </c>
      <c r="BG227" s="143">
        <f>IF(N227="zákl. přenesená",J227,0)</f>
        <v>0</v>
      </c>
      <c r="BH227" s="143">
        <f>IF(N227="sníž. přenesená",J227,0)</f>
        <v>0</v>
      </c>
      <c r="BI227" s="143">
        <f>IF(N227="nulová",J227,0)</f>
        <v>0</v>
      </c>
      <c r="BJ227" s="17" t="s">
        <v>80</v>
      </c>
      <c r="BK227" s="143">
        <f>ROUND(I227*H227,2)</f>
        <v>0</v>
      </c>
      <c r="BL227" s="17" t="s">
        <v>286</v>
      </c>
      <c r="BM227" s="142" t="s">
        <v>5890</v>
      </c>
    </row>
    <row r="228" spans="2:65" s="1" customFormat="1" ht="16.5" customHeight="1">
      <c r="B228" s="32"/>
      <c r="C228" s="131" t="s">
        <v>1130</v>
      </c>
      <c r="D228" s="131" t="s">
        <v>183</v>
      </c>
      <c r="E228" s="132" t="s">
        <v>5891</v>
      </c>
      <c r="F228" s="133" t="s">
        <v>5892</v>
      </c>
      <c r="G228" s="134" t="s">
        <v>199</v>
      </c>
      <c r="H228" s="135">
        <v>1</v>
      </c>
      <c r="I228" s="136"/>
      <c r="J228" s="137">
        <f>ROUND(I228*H228,2)</f>
        <v>0</v>
      </c>
      <c r="K228" s="133" t="s">
        <v>19</v>
      </c>
      <c r="L228" s="32"/>
      <c r="M228" s="138" t="s">
        <v>19</v>
      </c>
      <c r="N228" s="139" t="s">
        <v>43</v>
      </c>
      <c r="P228" s="140">
        <f>O228*H228</f>
        <v>0</v>
      </c>
      <c r="Q228" s="140">
        <v>0</v>
      </c>
      <c r="R228" s="140">
        <f>Q228*H228</f>
        <v>0</v>
      </c>
      <c r="S228" s="140">
        <v>0</v>
      </c>
      <c r="T228" s="141">
        <f>S228*H228</f>
        <v>0</v>
      </c>
      <c r="AR228" s="142" t="s">
        <v>286</v>
      </c>
      <c r="AT228" s="142" t="s">
        <v>183</v>
      </c>
      <c r="AU228" s="142" t="s">
        <v>82</v>
      </c>
      <c r="AY228" s="17" t="s">
        <v>181</v>
      </c>
      <c r="BE228" s="143">
        <f>IF(N228="základní",J228,0)</f>
        <v>0</v>
      </c>
      <c r="BF228" s="143">
        <f>IF(N228="snížená",J228,0)</f>
        <v>0</v>
      </c>
      <c r="BG228" s="143">
        <f>IF(N228="zákl. přenesená",J228,0)</f>
        <v>0</v>
      </c>
      <c r="BH228" s="143">
        <f>IF(N228="sníž. přenesená",J228,0)</f>
        <v>0</v>
      </c>
      <c r="BI228" s="143">
        <f>IF(N228="nulová",J228,0)</f>
        <v>0</v>
      </c>
      <c r="BJ228" s="17" t="s">
        <v>80</v>
      </c>
      <c r="BK228" s="143">
        <f>ROUND(I228*H228,2)</f>
        <v>0</v>
      </c>
      <c r="BL228" s="17" t="s">
        <v>286</v>
      </c>
      <c r="BM228" s="142" t="s">
        <v>5893</v>
      </c>
    </row>
    <row r="229" spans="2:65" s="1" customFormat="1" ht="24.1" customHeight="1">
      <c r="B229" s="32"/>
      <c r="C229" s="131" t="s">
        <v>1141</v>
      </c>
      <c r="D229" s="131" t="s">
        <v>183</v>
      </c>
      <c r="E229" s="132" t="s">
        <v>5392</v>
      </c>
      <c r="F229" s="133" t="s">
        <v>5393</v>
      </c>
      <c r="G229" s="134" t="s">
        <v>199</v>
      </c>
      <c r="H229" s="135">
        <v>2</v>
      </c>
      <c r="I229" s="136"/>
      <c r="J229" s="137">
        <f>ROUND(I229*H229,2)</f>
        <v>0</v>
      </c>
      <c r="K229" s="133" t="s">
        <v>187</v>
      </c>
      <c r="L229" s="32"/>
      <c r="M229" s="138" t="s">
        <v>19</v>
      </c>
      <c r="N229" s="139" t="s">
        <v>43</v>
      </c>
      <c r="P229" s="140">
        <f>O229*H229</f>
        <v>0</v>
      </c>
      <c r="Q229" s="140">
        <v>0</v>
      </c>
      <c r="R229" s="140">
        <f>Q229*H229</f>
        <v>0</v>
      </c>
      <c r="S229" s="140">
        <v>0.001</v>
      </c>
      <c r="T229" s="141">
        <f>S229*H229</f>
        <v>0.002</v>
      </c>
      <c r="AR229" s="142" t="s">
        <v>286</v>
      </c>
      <c r="AT229" s="142" t="s">
        <v>183</v>
      </c>
      <c r="AU229" s="142" t="s">
        <v>82</v>
      </c>
      <c r="AY229" s="17" t="s">
        <v>181</v>
      </c>
      <c r="BE229" s="143">
        <f>IF(N229="základní",J229,0)</f>
        <v>0</v>
      </c>
      <c r="BF229" s="143">
        <f>IF(N229="snížená",J229,0)</f>
        <v>0</v>
      </c>
      <c r="BG229" s="143">
        <f>IF(N229="zákl. přenesená",J229,0)</f>
        <v>0</v>
      </c>
      <c r="BH229" s="143">
        <f>IF(N229="sníž. přenesená",J229,0)</f>
        <v>0</v>
      </c>
      <c r="BI229" s="143">
        <f>IF(N229="nulová",J229,0)</f>
        <v>0</v>
      </c>
      <c r="BJ229" s="17" t="s">
        <v>80</v>
      </c>
      <c r="BK229" s="143">
        <f>ROUND(I229*H229,2)</f>
        <v>0</v>
      </c>
      <c r="BL229" s="17" t="s">
        <v>286</v>
      </c>
      <c r="BM229" s="142" t="s">
        <v>5894</v>
      </c>
    </row>
    <row r="230" spans="2:47" s="1" customFormat="1" ht="12">
      <c r="B230" s="32"/>
      <c r="D230" s="144" t="s">
        <v>190</v>
      </c>
      <c r="F230" s="145" t="s">
        <v>5395</v>
      </c>
      <c r="I230" s="146"/>
      <c r="L230" s="32"/>
      <c r="M230" s="147"/>
      <c r="T230" s="53"/>
      <c r="AT230" s="17" t="s">
        <v>190</v>
      </c>
      <c r="AU230" s="17" t="s">
        <v>82</v>
      </c>
    </row>
    <row r="231" spans="2:65" s="1" customFormat="1" ht="24.1" customHeight="1">
      <c r="B231" s="32"/>
      <c r="C231" s="131" t="s">
        <v>1153</v>
      </c>
      <c r="D231" s="131" t="s">
        <v>183</v>
      </c>
      <c r="E231" s="132" t="s">
        <v>5396</v>
      </c>
      <c r="F231" s="133" t="s">
        <v>5397</v>
      </c>
      <c r="G231" s="134" t="s">
        <v>199</v>
      </c>
      <c r="H231" s="135">
        <v>12</v>
      </c>
      <c r="I231" s="136"/>
      <c r="J231" s="137">
        <f>ROUND(I231*H231,2)</f>
        <v>0</v>
      </c>
      <c r="K231" s="133" t="s">
        <v>187</v>
      </c>
      <c r="L231" s="32"/>
      <c r="M231" s="138" t="s">
        <v>19</v>
      </c>
      <c r="N231" s="139" t="s">
        <v>43</v>
      </c>
      <c r="P231" s="140">
        <f>O231*H231</f>
        <v>0</v>
      </c>
      <c r="Q231" s="140">
        <v>0</v>
      </c>
      <c r="R231" s="140">
        <f>Q231*H231</f>
        <v>0</v>
      </c>
      <c r="S231" s="140">
        <v>0.001</v>
      </c>
      <c r="T231" s="141">
        <f>S231*H231</f>
        <v>0.012</v>
      </c>
      <c r="AR231" s="142" t="s">
        <v>286</v>
      </c>
      <c r="AT231" s="142" t="s">
        <v>183</v>
      </c>
      <c r="AU231" s="142" t="s">
        <v>82</v>
      </c>
      <c r="AY231" s="17" t="s">
        <v>181</v>
      </c>
      <c r="BE231" s="143">
        <f>IF(N231="základní",J231,0)</f>
        <v>0</v>
      </c>
      <c r="BF231" s="143">
        <f>IF(N231="snížená",J231,0)</f>
        <v>0</v>
      </c>
      <c r="BG231" s="143">
        <f>IF(N231="zákl. přenesená",J231,0)</f>
        <v>0</v>
      </c>
      <c r="BH231" s="143">
        <f>IF(N231="sníž. přenesená",J231,0)</f>
        <v>0</v>
      </c>
      <c r="BI231" s="143">
        <f>IF(N231="nulová",J231,0)</f>
        <v>0</v>
      </c>
      <c r="BJ231" s="17" t="s">
        <v>80</v>
      </c>
      <c r="BK231" s="143">
        <f>ROUND(I231*H231,2)</f>
        <v>0</v>
      </c>
      <c r="BL231" s="17" t="s">
        <v>286</v>
      </c>
      <c r="BM231" s="142" t="s">
        <v>5895</v>
      </c>
    </row>
    <row r="232" spans="2:47" s="1" customFormat="1" ht="12">
      <c r="B232" s="32"/>
      <c r="D232" s="144" t="s">
        <v>190</v>
      </c>
      <c r="F232" s="145" t="s">
        <v>5399</v>
      </c>
      <c r="I232" s="146"/>
      <c r="L232" s="32"/>
      <c r="M232" s="147"/>
      <c r="T232" s="53"/>
      <c r="AT232" s="17" t="s">
        <v>190</v>
      </c>
      <c r="AU232" s="17" t="s">
        <v>82</v>
      </c>
    </row>
    <row r="233" spans="2:65" s="1" customFormat="1" ht="24.1" customHeight="1">
      <c r="B233" s="32"/>
      <c r="C233" s="131" t="s">
        <v>1160</v>
      </c>
      <c r="D233" s="131" t="s">
        <v>183</v>
      </c>
      <c r="E233" s="132" t="s">
        <v>5400</v>
      </c>
      <c r="F233" s="133" t="s">
        <v>5401</v>
      </c>
      <c r="G233" s="134" t="s">
        <v>199</v>
      </c>
      <c r="H233" s="135">
        <v>1</v>
      </c>
      <c r="I233" s="136"/>
      <c r="J233" s="137">
        <f>ROUND(I233*H233,2)</f>
        <v>0</v>
      </c>
      <c r="K233" s="133" t="s">
        <v>187</v>
      </c>
      <c r="L233" s="32"/>
      <c r="M233" s="138" t="s">
        <v>19</v>
      </c>
      <c r="N233" s="139" t="s">
        <v>43</v>
      </c>
      <c r="P233" s="140">
        <f>O233*H233</f>
        <v>0</v>
      </c>
      <c r="Q233" s="140">
        <v>0</v>
      </c>
      <c r="R233" s="140">
        <f>Q233*H233</f>
        <v>0</v>
      </c>
      <c r="S233" s="140">
        <v>0.002</v>
      </c>
      <c r="T233" s="141">
        <f>S233*H233</f>
        <v>0.002</v>
      </c>
      <c r="AR233" s="142" t="s">
        <v>286</v>
      </c>
      <c r="AT233" s="142" t="s">
        <v>183</v>
      </c>
      <c r="AU233" s="142" t="s">
        <v>82</v>
      </c>
      <c r="AY233" s="17" t="s">
        <v>181</v>
      </c>
      <c r="BE233" s="143">
        <f>IF(N233="základní",J233,0)</f>
        <v>0</v>
      </c>
      <c r="BF233" s="143">
        <f>IF(N233="snížená",J233,0)</f>
        <v>0</v>
      </c>
      <c r="BG233" s="143">
        <f>IF(N233="zákl. přenesená",J233,0)</f>
        <v>0</v>
      </c>
      <c r="BH233" s="143">
        <f>IF(N233="sníž. přenesená",J233,0)</f>
        <v>0</v>
      </c>
      <c r="BI233" s="143">
        <f>IF(N233="nulová",J233,0)</f>
        <v>0</v>
      </c>
      <c r="BJ233" s="17" t="s">
        <v>80</v>
      </c>
      <c r="BK233" s="143">
        <f>ROUND(I233*H233,2)</f>
        <v>0</v>
      </c>
      <c r="BL233" s="17" t="s">
        <v>286</v>
      </c>
      <c r="BM233" s="142" t="s">
        <v>5896</v>
      </c>
    </row>
    <row r="234" spans="2:47" s="1" customFormat="1" ht="12">
      <c r="B234" s="32"/>
      <c r="D234" s="144" t="s">
        <v>190</v>
      </c>
      <c r="F234" s="145" t="s">
        <v>5403</v>
      </c>
      <c r="I234" s="146"/>
      <c r="L234" s="32"/>
      <c r="M234" s="147"/>
      <c r="T234" s="53"/>
      <c r="AT234" s="17" t="s">
        <v>190</v>
      </c>
      <c r="AU234" s="17" t="s">
        <v>82</v>
      </c>
    </row>
    <row r="235" spans="2:65" s="1" customFormat="1" ht="24.1" customHeight="1">
      <c r="B235" s="32"/>
      <c r="C235" s="131" t="s">
        <v>1170</v>
      </c>
      <c r="D235" s="131" t="s">
        <v>183</v>
      </c>
      <c r="E235" s="132" t="s">
        <v>5404</v>
      </c>
      <c r="F235" s="133" t="s">
        <v>5405</v>
      </c>
      <c r="G235" s="134" t="s">
        <v>199</v>
      </c>
      <c r="H235" s="135">
        <v>3</v>
      </c>
      <c r="I235" s="136"/>
      <c r="J235" s="137">
        <f>ROUND(I235*H235,2)</f>
        <v>0</v>
      </c>
      <c r="K235" s="133" t="s">
        <v>187</v>
      </c>
      <c r="L235" s="32"/>
      <c r="M235" s="138" t="s">
        <v>19</v>
      </c>
      <c r="N235" s="139" t="s">
        <v>43</v>
      </c>
      <c r="P235" s="140">
        <f>O235*H235</f>
        <v>0</v>
      </c>
      <c r="Q235" s="140">
        <v>0</v>
      </c>
      <c r="R235" s="140">
        <f>Q235*H235</f>
        <v>0</v>
      </c>
      <c r="S235" s="140">
        <v>0.002</v>
      </c>
      <c r="T235" s="141">
        <f>S235*H235</f>
        <v>0.006</v>
      </c>
      <c r="AR235" s="142" t="s">
        <v>286</v>
      </c>
      <c r="AT235" s="142" t="s">
        <v>183</v>
      </c>
      <c r="AU235" s="142" t="s">
        <v>82</v>
      </c>
      <c r="AY235" s="17" t="s">
        <v>181</v>
      </c>
      <c r="BE235" s="143">
        <f>IF(N235="základní",J235,0)</f>
        <v>0</v>
      </c>
      <c r="BF235" s="143">
        <f>IF(N235="snížená",J235,0)</f>
        <v>0</v>
      </c>
      <c r="BG235" s="143">
        <f>IF(N235="zákl. přenesená",J235,0)</f>
        <v>0</v>
      </c>
      <c r="BH235" s="143">
        <f>IF(N235="sníž. přenesená",J235,0)</f>
        <v>0</v>
      </c>
      <c r="BI235" s="143">
        <f>IF(N235="nulová",J235,0)</f>
        <v>0</v>
      </c>
      <c r="BJ235" s="17" t="s">
        <v>80</v>
      </c>
      <c r="BK235" s="143">
        <f>ROUND(I235*H235,2)</f>
        <v>0</v>
      </c>
      <c r="BL235" s="17" t="s">
        <v>286</v>
      </c>
      <c r="BM235" s="142" t="s">
        <v>5897</v>
      </c>
    </row>
    <row r="236" spans="2:47" s="1" customFormat="1" ht="12">
      <c r="B236" s="32"/>
      <c r="D236" s="144" t="s">
        <v>190</v>
      </c>
      <c r="F236" s="145" t="s">
        <v>5407</v>
      </c>
      <c r="I236" s="146"/>
      <c r="L236" s="32"/>
      <c r="M236" s="147"/>
      <c r="T236" s="53"/>
      <c r="AT236" s="17" t="s">
        <v>190</v>
      </c>
      <c r="AU236" s="17" t="s">
        <v>82</v>
      </c>
    </row>
    <row r="237" spans="2:65" s="1" customFormat="1" ht="24.1" customHeight="1">
      <c r="B237" s="32"/>
      <c r="C237" s="131" t="s">
        <v>1179</v>
      </c>
      <c r="D237" s="131" t="s">
        <v>183</v>
      </c>
      <c r="E237" s="132" t="s">
        <v>5408</v>
      </c>
      <c r="F237" s="133" t="s">
        <v>5409</v>
      </c>
      <c r="G237" s="134" t="s">
        <v>199</v>
      </c>
      <c r="H237" s="135">
        <v>4</v>
      </c>
      <c r="I237" s="136"/>
      <c r="J237" s="137">
        <f>ROUND(I237*H237,2)</f>
        <v>0</v>
      </c>
      <c r="K237" s="133" t="s">
        <v>187</v>
      </c>
      <c r="L237" s="32"/>
      <c r="M237" s="138" t="s">
        <v>19</v>
      </c>
      <c r="N237" s="139" t="s">
        <v>43</v>
      </c>
      <c r="P237" s="140">
        <f>O237*H237</f>
        <v>0</v>
      </c>
      <c r="Q237" s="140">
        <v>0</v>
      </c>
      <c r="R237" s="140">
        <f>Q237*H237</f>
        <v>0</v>
      </c>
      <c r="S237" s="140">
        <v>0.06</v>
      </c>
      <c r="T237" s="141">
        <f>S237*H237</f>
        <v>0.24</v>
      </c>
      <c r="AR237" s="142" t="s">
        <v>286</v>
      </c>
      <c r="AT237" s="142" t="s">
        <v>183</v>
      </c>
      <c r="AU237" s="142" t="s">
        <v>82</v>
      </c>
      <c r="AY237" s="17" t="s">
        <v>181</v>
      </c>
      <c r="BE237" s="143">
        <f>IF(N237="základní",J237,0)</f>
        <v>0</v>
      </c>
      <c r="BF237" s="143">
        <f>IF(N237="snížená",J237,0)</f>
        <v>0</v>
      </c>
      <c r="BG237" s="143">
        <f>IF(N237="zákl. přenesená",J237,0)</f>
        <v>0</v>
      </c>
      <c r="BH237" s="143">
        <f>IF(N237="sníž. přenesená",J237,0)</f>
        <v>0</v>
      </c>
      <c r="BI237" s="143">
        <f>IF(N237="nulová",J237,0)</f>
        <v>0</v>
      </c>
      <c r="BJ237" s="17" t="s">
        <v>80</v>
      </c>
      <c r="BK237" s="143">
        <f>ROUND(I237*H237,2)</f>
        <v>0</v>
      </c>
      <c r="BL237" s="17" t="s">
        <v>286</v>
      </c>
      <c r="BM237" s="142" t="s">
        <v>5898</v>
      </c>
    </row>
    <row r="238" spans="2:47" s="1" customFormat="1" ht="12">
      <c r="B238" s="32"/>
      <c r="D238" s="144" t="s">
        <v>190</v>
      </c>
      <c r="F238" s="145" t="s">
        <v>5411</v>
      </c>
      <c r="I238" s="146"/>
      <c r="L238" s="32"/>
      <c r="M238" s="147"/>
      <c r="T238" s="53"/>
      <c r="AT238" s="17" t="s">
        <v>190</v>
      </c>
      <c r="AU238" s="17" t="s">
        <v>82</v>
      </c>
    </row>
    <row r="239" spans="2:65" s="1" customFormat="1" ht="24.1" customHeight="1">
      <c r="B239" s="32"/>
      <c r="C239" s="131" t="s">
        <v>1186</v>
      </c>
      <c r="D239" s="131" t="s">
        <v>183</v>
      </c>
      <c r="E239" s="132" t="s">
        <v>5412</v>
      </c>
      <c r="F239" s="133" t="s">
        <v>5413</v>
      </c>
      <c r="G239" s="134" t="s">
        <v>199</v>
      </c>
      <c r="H239" s="135">
        <v>4</v>
      </c>
      <c r="I239" s="136"/>
      <c r="J239" s="137">
        <f>ROUND(I239*H239,2)</f>
        <v>0</v>
      </c>
      <c r="K239" s="133" t="s">
        <v>187</v>
      </c>
      <c r="L239" s="32"/>
      <c r="M239" s="138" t="s">
        <v>19</v>
      </c>
      <c r="N239" s="139" t="s">
        <v>43</v>
      </c>
      <c r="P239" s="140">
        <f>O239*H239</f>
        <v>0</v>
      </c>
      <c r="Q239" s="140">
        <v>7E-05</v>
      </c>
      <c r="R239" s="140">
        <f>Q239*H239</f>
        <v>0.00028</v>
      </c>
      <c r="S239" s="140">
        <v>0</v>
      </c>
      <c r="T239" s="141">
        <f>S239*H239</f>
        <v>0</v>
      </c>
      <c r="AR239" s="142" t="s">
        <v>286</v>
      </c>
      <c r="AT239" s="142" t="s">
        <v>183</v>
      </c>
      <c r="AU239" s="142" t="s">
        <v>82</v>
      </c>
      <c r="AY239" s="17" t="s">
        <v>181</v>
      </c>
      <c r="BE239" s="143">
        <f>IF(N239="základní",J239,0)</f>
        <v>0</v>
      </c>
      <c r="BF239" s="143">
        <f>IF(N239="snížená",J239,0)</f>
        <v>0</v>
      </c>
      <c r="BG239" s="143">
        <f>IF(N239="zákl. přenesená",J239,0)</f>
        <v>0</v>
      </c>
      <c r="BH239" s="143">
        <f>IF(N239="sníž. přenesená",J239,0)</f>
        <v>0</v>
      </c>
      <c r="BI239" s="143">
        <f>IF(N239="nulová",J239,0)</f>
        <v>0</v>
      </c>
      <c r="BJ239" s="17" t="s">
        <v>80</v>
      </c>
      <c r="BK239" s="143">
        <f>ROUND(I239*H239,2)</f>
        <v>0</v>
      </c>
      <c r="BL239" s="17" t="s">
        <v>286</v>
      </c>
      <c r="BM239" s="142" t="s">
        <v>5899</v>
      </c>
    </row>
    <row r="240" spans="2:47" s="1" customFormat="1" ht="12">
      <c r="B240" s="32"/>
      <c r="D240" s="144" t="s">
        <v>190</v>
      </c>
      <c r="F240" s="145" t="s">
        <v>5415</v>
      </c>
      <c r="I240" s="146"/>
      <c r="L240" s="32"/>
      <c r="M240" s="147"/>
      <c r="T240" s="53"/>
      <c r="AT240" s="17" t="s">
        <v>190</v>
      </c>
      <c r="AU240" s="17" t="s">
        <v>82</v>
      </c>
    </row>
    <row r="241" spans="2:65" s="1" customFormat="1" ht="16.5" customHeight="1">
      <c r="B241" s="32"/>
      <c r="C241" s="131" t="s">
        <v>1191</v>
      </c>
      <c r="D241" s="131" t="s">
        <v>183</v>
      </c>
      <c r="E241" s="132" t="s">
        <v>5416</v>
      </c>
      <c r="F241" s="133" t="s">
        <v>5417</v>
      </c>
      <c r="G241" s="134" t="s">
        <v>199</v>
      </c>
      <c r="H241" s="135">
        <v>1</v>
      </c>
      <c r="I241" s="136"/>
      <c r="J241" s="137">
        <f>ROUND(I241*H241,2)</f>
        <v>0</v>
      </c>
      <c r="K241" s="133" t="s">
        <v>19</v>
      </c>
      <c r="L241" s="32"/>
      <c r="M241" s="138" t="s">
        <v>19</v>
      </c>
      <c r="N241" s="139" t="s">
        <v>43</v>
      </c>
      <c r="P241" s="140">
        <f>O241*H241</f>
        <v>0</v>
      </c>
      <c r="Q241" s="140">
        <v>0</v>
      </c>
      <c r="R241" s="140">
        <f>Q241*H241</f>
        <v>0</v>
      </c>
      <c r="S241" s="140">
        <v>0</v>
      </c>
      <c r="T241" s="141">
        <f>S241*H241</f>
        <v>0</v>
      </c>
      <c r="AR241" s="142" t="s">
        <v>286</v>
      </c>
      <c r="AT241" s="142" t="s">
        <v>183</v>
      </c>
      <c r="AU241" s="142" t="s">
        <v>82</v>
      </c>
      <c r="AY241" s="17" t="s">
        <v>181</v>
      </c>
      <c r="BE241" s="143">
        <f>IF(N241="základní",J241,0)</f>
        <v>0</v>
      </c>
      <c r="BF241" s="143">
        <f>IF(N241="snížená",J241,0)</f>
        <v>0</v>
      </c>
      <c r="BG241" s="143">
        <f>IF(N241="zákl. přenesená",J241,0)</f>
        <v>0</v>
      </c>
      <c r="BH241" s="143">
        <f>IF(N241="sníž. přenesená",J241,0)</f>
        <v>0</v>
      </c>
      <c r="BI241" s="143">
        <f>IF(N241="nulová",J241,0)</f>
        <v>0</v>
      </c>
      <c r="BJ241" s="17" t="s">
        <v>80</v>
      </c>
      <c r="BK241" s="143">
        <f>ROUND(I241*H241,2)</f>
        <v>0</v>
      </c>
      <c r="BL241" s="17" t="s">
        <v>286</v>
      </c>
      <c r="BM241" s="142" t="s">
        <v>5900</v>
      </c>
    </row>
    <row r="242" spans="2:63" s="11" customFormat="1" ht="20.85" customHeight="1">
      <c r="B242" s="119"/>
      <c r="D242" s="120" t="s">
        <v>71</v>
      </c>
      <c r="E242" s="129" t="s">
        <v>4534</v>
      </c>
      <c r="F242" s="129" t="s">
        <v>3046</v>
      </c>
      <c r="I242" s="122"/>
      <c r="J242" s="130">
        <f>BK242</f>
        <v>0</v>
      </c>
      <c r="L242" s="119"/>
      <c r="M242" s="124"/>
      <c r="P242" s="125">
        <f>SUM(P243:P271)</f>
        <v>0</v>
      </c>
      <c r="R242" s="125">
        <f>SUM(R243:R271)</f>
        <v>0</v>
      </c>
      <c r="T242" s="126">
        <f>SUM(T243:T271)</f>
        <v>0</v>
      </c>
      <c r="AR242" s="120" t="s">
        <v>82</v>
      </c>
      <c r="AT242" s="127" t="s">
        <v>71</v>
      </c>
      <c r="AU242" s="127" t="s">
        <v>82</v>
      </c>
      <c r="AY242" s="120" t="s">
        <v>181</v>
      </c>
      <c r="BK242" s="128">
        <f>SUM(BK243:BK271)</f>
        <v>0</v>
      </c>
    </row>
    <row r="243" spans="2:65" s="1" customFormat="1" ht="16.5" customHeight="1">
      <c r="B243" s="32"/>
      <c r="C243" s="180" t="s">
        <v>1202</v>
      </c>
      <c r="D243" s="180" t="s">
        <v>561</v>
      </c>
      <c r="E243" s="181" t="s">
        <v>5901</v>
      </c>
      <c r="F243" s="182" t="s">
        <v>5902</v>
      </c>
      <c r="G243" s="183" t="s">
        <v>199</v>
      </c>
      <c r="H243" s="184">
        <v>1</v>
      </c>
      <c r="I243" s="185"/>
      <c r="J243" s="186">
        <f>ROUND(I243*H243,2)</f>
        <v>0</v>
      </c>
      <c r="K243" s="182" t="s">
        <v>19</v>
      </c>
      <c r="L243" s="187"/>
      <c r="M243" s="188" t="s">
        <v>19</v>
      </c>
      <c r="N243" s="189" t="s">
        <v>43</v>
      </c>
      <c r="P243" s="140">
        <f>O243*H243</f>
        <v>0</v>
      </c>
      <c r="Q243" s="140">
        <v>0</v>
      </c>
      <c r="R243" s="140">
        <f>Q243*H243</f>
        <v>0</v>
      </c>
      <c r="S243" s="140">
        <v>0</v>
      </c>
      <c r="T243" s="141">
        <f>S243*H243</f>
        <v>0</v>
      </c>
      <c r="AR243" s="142" t="s">
        <v>394</v>
      </c>
      <c r="AT243" s="142" t="s">
        <v>561</v>
      </c>
      <c r="AU243" s="142" t="s">
        <v>94</v>
      </c>
      <c r="AY243" s="17" t="s">
        <v>181</v>
      </c>
      <c r="BE243" s="143">
        <f>IF(N243="základní",J243,0)</f>
        <v>0</v>
      </c>
      <c r="BF243" s="143">
        <f>IF(N243="snížená",J243,0)</f>
        <v>0</v>
      </c>
      <c r="BG243" s="143">
        <f>IF(N243="zákl. přenesená",J243,0)</f>
        <v>0</v>
      </c>
      <c r="BH243" s="143">
        <f>IF(N243="sníž. přenesená",J243,0)</f>
        <v>0</v>
      </c>
      <c r="BI243" s="143">
        <f>IF(N243="nulová",J243,0)</f>
        <v>0</v>
      </c>
      <c r="BJ243" s="17" t="s">
        <v>80</v>
      </c>
      <c r="BK243" s="143">
        <f>ROUND(I243*H243,2)</f>
        <v>0</v>
      </c>
      <c r="BL243" s="17" t="s">
        <v>286</v>
      </c>
      <c r="BM243" s="142" t="s">
        <v>5903</v>
      </c>
    </row>
    <row r="244" spans="2:65" s="1" customFormat="1" ht="16.5" customHeight="1">
      <c r="B244" s="32"/>
      <c r="C244" s="131" t="s">
        <v>1208</v>
      </c>
      <c r="D244" s="131" t="s">
        <v>183</v>
      </c>
      <c r="E244" s="132" t="s">
        <v>5904</v>
      </c>
      <c r="F244" s="133" t="s">
        <v>5905</v>
      </c>
      <c r="G244" s="134" t="s">
        <v>199</v>
      </c>
      <c r="H244" s="135">
        <v>1</v>
      </c>
      <c r="I244" s="136"/>
      <c r="J244" s="137">
        <f>ROUND(I244*H244,2)</f>
        <v>0</v>
      </c>
      <c r="K244" s="133" t="s">
        <v>187</v>
      </c>
      <c r="L244" s="32"/>
      <c r="M244" s="138" t="s">
        <v>19</v>
      </c>
      <c r="N244" s="139" t="s">
        <v>43</v>
      </c>
      <c r="P244" s="140">
        <f>O244*H244</f>
        <v>0</v>
      </c>
      <c r="Q244" s="140">
        <v>0</v>
      </c>
      <c r="R244" s="140">
        <f>Q244*H244</f>
        <v>0</v>
      </c>
      <c r="S244" s="140">
        <v>0</v>
      </c>
      <c r="T244" s="141">
        <f>S244*H244</f>
        <v>0</v>
      </c>
      <c r="AR244" s="142" t="s">
        <v>286</v>
      </c>
      <c r="AT244" s="142" t="s">
        <v>183</v>
      </c>
      <c r="AU244" s="142" t="s">
        <v>94</v>
      </c>
      <c r="AY244" s="17" t="s">
        <v>181</v>
      </c>
      <c r="BE244" s="143">
        <f>IF(N244="základní",J244,0)</f>
        <v>0</v>
      </c>
      <c r="BF244" s="143">
        <f>IF(N244="snížená",J244,0)</f>
        <v>0</v>
      </c>
      <c r="BG244" s="143">
        <f>IF(N244="zákl. přenesená",J244,0)</f>
        <v>0</v>
      </c>
      <c r="BH244" s="143">
        <f>IF(N244="sníž. přenesená",J244,0)</f>
        <v>0</v>
      </c>
      <c r="BI244" s="143">
        <f>IF(N244="nulová",J244,0)</f>
        <v>0</v>
      </c>
      <c r="BJ244" s="17" t="s">
        <v>80</v>
      </c>
      <c r="BK244" s="143">
        <f>ROUND(I244*H244,2)</f>
        <v>0</v>
      </c>
      <c r="BL244" s="17" t="s">
        <v>286</v>
      </c>
      <c r="BM244" s="142" t="s">
        <v>5906</v>
      </c>
    </row>
    <row r="245" spans="2:47" s="1" customFormat="1" ht="12">
      <c r="B245" s="32"/>
      <c r="D245" s="144" t="s">
        <v>190</v>
      </c>
      <c r="F245" s="145" t="s">
        <v>5907</v>
      </c>
      <c r="I245" s="146"/>
      <c r="L245" s="32"/>
      <c r="M245" s="147"/>
      <c r="T245" s="53"/>
      <c r="AT245" s="17" t="s">
        <v>190</v>
      </c>
      <c r="AU245" s="17" t="s">
        <v>94</v>
      </c>
    </row>
    <row r="246" spans="2:65" s="1" customFormat="1" ht="16.5" customHeight="1">
      <c r="B246" s="32"/>
      <c r="C246" s="131" t="s">
        <v>1214</v>
      </c>
      <c r="D246" s="131" t="s">
        <v>183</v>
      </c>
      <c r="E246" s="132" t="s">
        <v>5908</v>
      </c>
      <c r="F246" s="133" t="s">
        <v>5909</v>
      </c>
      <c r="G246" s="134" t="s">
        <v>199</v>
      </c>
      <c r="H246" s="135">
        <v>1</v>
      </c>
      <c r="I246" s="136"/>
      <c r="J246" s="137">
        <f>ROUND(I246*H246,2)</f>
        <v>0</v>
      </c>
      <c r="K246" s="133" t="s">
        <v>187</v>
      </c>
      <c r="L246" s="32"/>
      <c r="M246" s="138" t="s">
        <v>19</v>
      </c>
      <c r="N246" s="139" t="s">
        <v>43</v>
      </c>
      <c r="P246" s="140">
        <f>O246*H246</f>
        <v>0</v>
      </c>
      <c r="Q246" s="140">
        <v>0</v>
      </c>
      <c r="R246" s="140">
        <f>Q246*H246</f>
        <v>0</v>
      </c>
      <c r="S246" s="140">
        <v>0</v>
      </c>
      <c r="T246" s="141">
        <f>S246*H246</f>
        <v>0</v>
      </c>
      <c r="AR246" s="142" t="s">
        <v>286</v>
      </c>
      <c r="AT246" s="142" t="s">
        <v>183</v>
      </c>
      <c r="AU246" s="142" t="s">
        <v>94</v>
      </c>
      <c r="AY246" s="17" t="s">
        <v>181</v>
      </c>
      <c r="BE246" s="143">
        <f>IF(N246="základní",J246,0)</f>
        <v>0</v>
      </c>
      <c r="BF246" s="143">
        <f>IF(N246="snížená",J246,0)</f>
        <v>0</v>
      </c>
      <c r="BG246" s="143">
        <f>IF(N246="zákl. přenesená",J246,0)</f>
        <v>0</v>
      </c>
      <c r="BH246" s="143">
        <f>IF(N246="sníž. přenesená",J246,0)</f>
        <v>0</v>
      </c>
      <c r="BI246" s="143">
        <f>IF(N246="nulová",J246,0)</f>
        <v>0</v>
      </c>
      <c r="BJ246" s="17" t="s">
        <v>80</v>
      </c>
      <c r="BK246" s="143">
        <f>ROUND(I246*H246,2)</f>
        <v>0</v>
      </c>
      <c r="BL246" s="17" t="s">
        <v>286</v>
      </c>
      <c r="BM246" s="142" t="s">
        <v>5910</v>
      </c>
    </row>
    <row r="247" spans="2:47" s="1" customFormat="1" ht="12">
      <c r="B247" s="32"/>
      <c r="D247" s="144" t="s">
        <v>190</v>
      </c>
      <c r="F247" s="145" t="s">
        <v>5911</v>
      </c>
      <c r="I247" s="146"/>
      <c r="L247" s="32"/>
      <c r="M247" s="147"/>
      <c r="T247" s="53"/>
      <c r="AT247" s="17" t="s">
        <v>190</v>
      </c>
      <c r="AU247" s="17" t="s">
        <v>94</v>
      </c>
    </row>
    <row r="248" spans="2:65" s="1" customFormat="1" ht="16.5" customHeight="1">
      <c r="B248" s="32"/>
      <c r="C248" s="131" t="s">
        <v>309</v>
      </c>
      <c r="D248" s="131" t="s">
        <v>183</v>
      </c>
      <c r="E248" s="132" t="s">
        <v>5912</v>
      </c>
      <c r="F248" s="133" t="s">
        <v>5913</v>
      </c>
      <c r="G248" s="134" t="s">
        <v>199</v>
      </c>
      <c r="H248" s="135">
        <v>66</v>
      </c>
      <c r="I248" s="136"/>
      <c r="J248" s="137">
        <f>ROUND(I248*H248,2)</f>
        <v>0</v>
      </c>
      <c r="K248" s="133" t="s">
        <v>187</v>
      </c>
      <c r="L248" s="32"/>
      <c r="M248" s="138" t="s">
        <v>19</v>
      </c>
      <c r="N248" s="139" t="s">
        <v>43</v>
      </c>
      <c r="P248" s="140">
        <f>O248*H248</f>
        <v>0</v>
      </c>
      <c r="Q248" s="140">
        <v>0</v>
      </c>
      <c r="R248" s="140">
        <f>Q248*H248</f>
        <v>0</v>
      </c>
      <c r="S248" s="140">
        <v>0</v>
      </c>
      <c r="T248" s="141">
        <f>S248*H248</f>
        <v>0</v>
      </c>
      <c r="AR248" s="142" t="s">
        <v>286</v>
      </c>
      <c r="AT248" s="142" t="s">
        <v>183</v>
      </c>
      <c r="AU248" s="142" t="s">
        <v>94</v>
      </c>
      <c r="AY248" s="17" t="s">
        <v>181</v>
      </c>
      <c r="BE248" s="143">
        <f>IF(N248="základní",J248,0)</f>
        <v>0</v>
      </c>
      <c r="BF248" s="143">
        <f>IF(N248="snížená",J248,0)</f>
        <v>0</v>
      </c>
      <c r="BG248" s="143">
        <f>IF(N248="zákl. přenesená",J248,0)</f>
        <v>0</v>
      </c>
      <c r="BH248" s="143">
        <f>IF(N248="sníž. přenesená",J248,0)</f>
        <v>0</v>
      </c>
      <c r="BI248" s="143">
        <f>IF(N248="nulová",J248,0)</f>
        <v>0</v>
      </c>
      <c r="BJ248" s="17" t="s">
        <v>80</v>
      </c>
      <c r="BK248" s="143">
        <f>ROUND(I248*H248,2)</f>
        <v>0</v>
      </c>
      <c r="BL248" s="17" t="s">
        <v>286</v>
      </c>
      <c r="BM248" s="142" t="s">
        <v>5914</v>
      </c>
    </row>
    <row r="249" spans="2:47" s="1" customFormat="1" ht="12">
      <c r="B249" s="32"/>
      <c r="D249" s="144" t="s">
        <v>190</v>
      </c>
      <c r="F249" s="145" t="s">
        <v>5915</v>
      </c>
      <c r="I249" s="146"/>
      <c r="L249" s="32"/>
      <c r="M249" s="147"/>
      <c r="T249" s="53"/>
      <c r="AT249" s="17" t="s">
        <v>190</v>
      </c>
      <c r="AU249" s="17" t="s">
        <v>94</v>
      </c>
    </row>
    <row r="250" spans="2:65" s="1" customFormat="1" ht="16.5" customHeight="1">
      <c r="B250" s="32"/>
      <c r="C250" s="131" t="s">
        <v>1225</v>
      </c>
      <c r="D250" s="131" t="s">
        <v>183</v>
      </c>
      <c r="E250" s="132" t="s">
        <v>5916</v>
      </c>
      <c r="F250" s="133" t="s">
        <v>5917</v>
      </c>
      <c r="G250" s="134" t="s">
        <v>199</v>
      </c>
      <c r="H250" s="135">
        <v>66</v>
      </c>
      <c r="I250" s="136"/>
      <c r="J250" s="137">
        <f>ROUND(I250*H250,2)</f>
        <v>0</v>
      </c>
      <c r="K250" s="133" t="s">
        <v>187</v>
      </c>
      <c r="L250" s="32"/>
      <c r="M250" s="138" t="s">
        <v>19</v>
      </c>
      <c r="N250" s="139" t="s">
        <v>43</v>
      </c>
      <c r="P250" s="140">
        <f>O250*H250</f>
        <v>0</v>
      </c>
      <c r="Q250" s="140">
        <v>0</v>
      </c>
      <c r="R250" s="140">
        <f>Q250*H250</f>
        <v>0</v>
      </c>
      <c r="S250" s="140">
        <v>0</v>
      </c>
      <c r="T250" s="141">
        <f>S250*H250</f>
        <v>0</v>
      </c>
      <c r="AR250" s="142" t="s">
        <v>286</v>
      </c>
      <c r="AT250" s="142" t="s">
        <v>183</v>
      </c>
      <c r="AU250" s="142" t="s">
        <v>94</v>
      </c>
      <c r="AY250" s="17" t="s">
        <v>181</v>
      </c>
      <c r="BE250" s="143">
        <f>IF(N250="základní",J250,0)</f>
        <v>0</v>
      </c>
      <c r="BF250" s="143">
        <f>IF(N250="snížená",J250,0)</f>
        <v>0</v>
      </c>
      <c r="BG250" s="143">
        <f>IF(N250="zákl. přenesená",J250,0)</f>
        <v>0</v>
      </c>
      <c r="BH250" s="143">
        <f>IF(N250="sníž. přenesená",J250,0)</f>
        <v>0</v>
      </c>
      <c r="BI250" s="143">
        <f>IF(N250="nulová",J250,0)</f>
        <v>0</v>
      </c>
      <c r="BJ250" s="17" t="s">
        <v>80</v>
      </c>
      <c r="BK250" s="143">
        <f>ROUND(I250*H250,2)</f>
        <v>0</v>
      </c>
      <c r="BL250" s="17" t="s">
        <v>286</v>
      </c>
      <c r="BM250" s="142" t="s">
        <v>5918</v>
      </c>
    </row>
    <row r="251" spans="2:47" s="1" customFormat="1" ht="12">
      <c r="B251" s="32"/>
      <c r="D251" s="144" t="s">
        <v>190</v>
      </c>
      <c r="F251" s="145" t="s">
        <v>5919</v>
      </c>
      <c r="I251" s="146"/>
      <c r="L251" s="32"/>
      <c r="M251" s="147"/>
      <c r="T251" s="53"/>
      <c r="AT251" s="17" t="s">
        <v>190</v>
      </c>
      <c r="AU251" s="17" t="s">
        <v>94</v>
      </c>
    </row>
    <row r="252" spans="2:65" s="1" customFormat="1" ht="16.5" customHeight="1">
      <c r="B252" s="32"/>
      <c r="C252" s="131" t="s">
        <v>216</v>
      </c>
      <c r="D252" s="131" t="s">
        <v>183</v>
      </c>
      <c r="E252" s="132" t="s">
        <v>5920</v>
      </c>
      <c r="F252" s="133" t="s">
        <v>5921</v>
      </c>
      <c r="G252" s="134" t="s">
        <v>3202</v>
      </c>
      <c r="H252" s="135">
        <v>5</v>
      </c>
      <c r="I252" s="136"/>
      <c r="J252" s="137">
        <f>ROUND(I252*H252,2)</f>
        <v>0</v>
      </c>
      <c r="K252" s="133" t="s">
        <v>19</v>
      </c>
      <c r="L252" s="32"/>
      <c r="M252" s="138" t="s">
        <v>19</v>
      </c>
      <c r="N252" s="139" t="s">
        <v>43</v>
      </c>
      <c r="P252" s="140">
        <f>O252*H252</f>
        <v>0</v>
      </c>
      <c r="Q252" s="140">
        <v>0</v>
      </c>
      <c r="R252" s="140">
        <f>Q252*H252</f>
        <v>0</v>
      </c>
      <c r="S252" s="140">
        <v>0</v>
      </c>
      <c r="T252" s="141">
        <f>S252*H252</f>
        <v>0</v>
      </c>
      <c r="AR252" s="142" t="s">
        <v>286</v>
      </c>
      <c r="AT252" s="142" t="s">
        <v>183</v>
      </c>
      <c r="AU252" s="142" t="s">
        <v>94</v>
      </c>
      <c r="AY252" s="17" t="s">
        <v>181</v>
      </c>
      <c r="BE252" s="143">
        <f>IF(N252="základní",J252,0)</f>
        <v>0</v>
      </c>
      <c r="BF252" s="143">
        <f>IF(N252="snížená",J252,0)</f>
        <v>0</v>
      </c>
      <c r="BG252" s="143">
        <f>IF(N252="zákl. přenesená",J252,0)</f>
        <v>0</v>
      </c>
      <c r="BH252" s="143">
        <f>IF(N252="sníž. přenesená",J252,0)</f>
        <v>0</v>
      </c>
      <c r="BI252" s="143">
        <f>IF(N252="nulová",J252,0)</f>
        <v>0</v>
      </c>
      <c r="BJ252" s="17" t="s">
        <v>80</v>
      </c>
      <c r="BK252" s="143">
        <f>ROUND(I252*H252,2)</f>
        <v>0</v>
      </c>
      <c r="BL252" s="17" t="s">
        <v>286</v>
      </c>
      <c r="BM252" s="142" t="s">
        <v>5922</v>
      </c>
    </row>
    <row r="253" spans="2:65" s="1" customFormat="1" ht="16.5" customHeight="1">
      <c r="B253" s="32"/>
      <c r="C253" s="131" t="s">
        <v>1241</v>
      </c>
      <c r="D253" s="131" t="s">
        <v>183</v>
      </c>
      <c r="E253" s="132" t="s">
        <v>5923</v>
      </c>
      <c r="F253" s="133" t="s">
        <v>5924</v>
      </c>
      <c r="G253" s="134" t="s">
        <v>199</v>
      </c>
      <c r="H253" s="135">
        <v>1</v>
      </c>
      <c r="I253" s="136"/>
      <c r="J253" s="137">
        <f>ROUND(I253*H253,2)</f>
        <v>0</v>
      </c>
      <c r="K253" s="133" t="s">
        <v>187</v>
      </c>
      <c r="L253" s="32"/>
      <c r="M253" s="138" t="s">
        <v>19</v>
      </c>
      <c r="N253" s="139" t="s">
        <v>43</v>
      </c>
      <c r="P253" s="140">
        <f>O253*H253</f>
        <v>0</v>
      </c>
      <c r="Q253" s="140">
        <v>0</v>
      </c>
      <c r="R253" s="140">
        <f>Q253*H253</f>
        <v>0</v>
      </c>
      <c r="S253" s="140">
        <v>0</v>
      </c>
      <c r="T253" s="141">
        <f>S253*H253</f>
        <v>0</v>
      </c>
      <c r="AR253" s="142" t="s">
        <v>286</v>
      </c>
      <c r="AT253" s="142" t="s">
        <v>183</v>
      </c>
      <c r="AU253" s="142" t="s">
        <v>94</v>
      </c>
      <c r="AY253" s="17" t="s">
        <v>181</v>
      </c>
      <c r="BE253" s="143">
        <f>IF(N253="základní",J253,0)</f>
        <v>0</v>
      </c>
      <c r="BF253" s="143">
        <f>IF(N253="snížená",J253,0)</f>
        <v>0</v>
      </c>
      <c r="BG253" s="143">
        <f>IF(N253="zákl. přenesená",J253,0)</f>
        <v>0</v>
      </c>
      <c r="BH253" s="143">
        <f>IF(N253="sníž. přenesená",J253,0)</f>
        <v>0</v>
      </c>
      <c r="BI253" s="143">
        <f>IF(N253="nulová",J253,0)</f>
        <v>0</v>
      </c>
      <c r="BJ253" s="17" t="s">
        <v>80</v>
      </c>
      <c r="BK253" s="143">
        <f>ROUND(I253*H253,2)</f>
        <v>0</v>
      </c>
      <c r="BL253" s="17" t="s">
        <v>286</v>
      </c>
      <c r="BM253" s="142" t="s">
        <v>5925</v>
      </c>
    </row>
    <row r="254" spans="2:47" s="1" customFormat="1" ht="12">
      <c r="B254" s="32"/>
      <c r="D254" s="144" t="s">
        <v>190</v>
      </c>
      <c r="F254" s="145" t="s">
        <v>5926</v>
      </c>
      <c r="I254" s="146"/>
      <c r="L254" s="32"/>
      <c r="M254" s="147"/>
      <c r="T254" s="53"/>
      <c r="AT254" s="17" t="s">
        <v>190</v>
      </c>
      <c r="AU254" s="17" t="s">
        <v>94</v>
      </c>
    </row>
    <row r="255" spans="2:65" s="1" customFormat="1" ht="16.5" customHeight="1">
      <c r="B255" s="32"/>
      <c r="C255" s="131" t="s">
        <v>1252</v>
      </c>
      <c r="D255" s="131" t="s">
        <v>183</v>
      </c>
      <c r="E255" s="132" t="s">
        <v>5927</v>
      </c>
      <c r="F255" s="133" t="s">
        <v>4953</v>
      </c>
      <c r="G255" s="134" t="s">
        <v>199</v>
      </c>
      <c r="H255" s="135">
        <v>1</v>
      </c>
      <c r="I255" s="136"/>
      <c r="J255" s="137">
        <f aca="true" t="shared" si="30" ref="J255:J261">ROUND(I255*H255,2)</f>
        <v>0</v>
      </c>
      <c r="K255" s="133" t="s">
        <v>19</v>
      </c>
      <c r="L255" s="32"/>
      <c r="M255" s="138" t="s">
        <v>19</v>
      </c>
      <c r="N255" s="139" t="s">
        <v>43</v>
      </c>
      <c r="P255" s="140">
        <f aca="true" t="shared" si="31" ref="P255:P261">O255*H255</f>
        <v>0</v>
      </c>
      <c r="Q255" s="140">
        <v>0</v>
      </c>
      <c r="R255" s="140">
        <f aca="true" t="shared" si="32" ref="R255:R261">Q255*H255</f>
        <v>0</v>
      </c>
      <c r="S255" s="140">
        <v>0</v>
      </c>
      <c r="T255" s="141">
        <f aca="true" t="shared" si="33" ref="T255:T261">S255*H255</f>
        <v>0</v>
      </c>
      <c r="AR255" s="142" t="s">
        <v>286</v>
      </c>
      <c r="AT255" s="142" t="s">
        <v>183</v>
      </c>
      <c r="AU255" s="142" t="s">
        <v>94</v>
      </c>
      <c r="AY255" s="17" t="s">
        <v>181</v>
      </c>
      <c r="BE255" s="143">
        <f aca="true" t="shared" si="34" ref="BE255:BE261">IF(N255="základní",J255,0)</f>
        <v>0</v>
      </c>
      <c r="BF255" s="143">
        <f aca="true" t="shared" si="35" ref="BF255:BF261">IF(N255="snížená",J255,0)</f>
        <v>0</v>
      </c>
      <c r="BG255" s="143">
        <f aca="true" t="shared" si="36" ref="BG255:BG261">IF(N255="zákl. přenesená",J255,0)</f>
        <v>0</v>
      </c>
      <c r="BH255" s="143">
        <f aca="true" t="shared" si="37" ref="BH255:BH261">IF(N255="sníž. přenesená",J255,0)</f>
        <v>0</v>
      </c>
      <c r="BI255" s="143">
        <f aca="true" t="shared" si="38" ref="BI255:BI261">IF(N255="nulová",J255,0)</f>
        <v>0</v>
      </c>
      <c r="BJ255" s="17" t="s">
        <v>80</v>
      </c>
      <c r="BK255" s="143">
        <f aca="true" t="shared" si="39" ref="BK255:BK261">ROUND(I255*H255,2)</f>
        <v>0</v>
      </c>
      <c r="BL255" s="17" t="s">
        <v>286</v>
      </c>
      <c r="BM255" s="142" t="s">
        <v>5928</v>
      </c>
    </row>
    <row r="256" spans="2:65" s="1" customFormat="1" ht="16.5" customHeight="1">
      <c r="B256" s="32"/>
      <c r="C256" s="131" t="s">
        <v>1257</v>
      </c>
      <c r="D256" s="131" t="s">
        <v>183</v>
      </c>
      <c r="E256" s="132" t="s">
        <v>4955</v>
      </c>
      <c r="F256" s="133" t="s">
        <v>4956</v>
      </c>
      <c r="G256" s="134" t="s">
        <v>3202</v>
      </c>
      <c r="H256" s="135">
        <v>16</v>
      </c>
      <c r="I256" s="136"/>
      <c r="J256" s="137">
        <f t="shared" si="30"/>
        <v>0</v>
      </c>
      <c r="K256" s="133" t="s">
        <v>19</v>
      </c>
      <c r="L256" s="32"/>
      <c r="M256" s="138" t="s">
        <v>19</v>
      </c>
      <c r="N256" s="139" t="s">
        <v>43</v>
      </c>
      <c r="P256" s="140">
        <f t="shared" si="31"/>
        <v>0</v>
      </c>
      <c r="Q256" s="140">
        <v>0</v>
      </c>
      <c r="R256" s="140">
        <f t="shared" si="32"/>
        <v>0</v>
      </c>
      <c r="S256" s="140">
        <v>0</v>
      </c>
      <c r="T256" s="141">
        <f t="shared" si="33"/>
        <v>0</v>
      </c>
      <c r="AR256" s="142" t="s">
        <v>286</v>
      </c>
      <c r="AT256" s="142" t="s">
        <v>183</v>
      </c>
      <c r="AU256" s="142" t="s">
        <v>94</v>
      </c>
      <c r="AY256" s="17" t="s">
        <v>181</v>
      </c>
      <c r="BE256" s="143">
        <f t="shared" si="34"/>
        <v>0</v>
      </c>
      <c r="BF256" s="143">
        <f t="shared" si="35"/>
        <v>0</v>
      </c>
      <c r="BG256" s="143">
        <f t="shared" si="36"/>
        <v>0</v>
      </c>
      <c r="BH256" s="143">
        <f t="shared" si="37"/>
        <v>0</v>
      </c>
      <c r="BI256" s="143">
        <f t="shared" si="38"/>
        <v>0</v>
      </c>
      <c r="BJ256" s="17" t="s">
        <v>80</v>
      </c>
      <c r="BK256" s="143">
        <f t="shared" si="39"/>
        <v>0</v>
      </c>
      <c r="BL256" s="17" t="s">
        <v>286</v>
      </c>
      <c r="BM256" s="142" t="s">
        <v>5929</v>
      </c>
    </row>
    <row r="257" spans="2:65" s="1" customFormat="1" ht="16.5" customHeight="1">
      <c r="B257" s="32"/>
      <c r="C257" s="131" t="s">
        <v>1262</v>
      </c>
      <c r="D257" s="131" t="s">
        <v>183</v>
      </c>
      <c r="E257" s="132" t="s">
        <v>4958</v>
      </c>
      <c r="F257" s="133" t="s">
        <v>4959</v>
      </c>
      <c r="G257" s="134" t="s">
        <v>3202</v>
      </c>
      <c r="H257" s="135">
        <v>16</v>
      </c>
      <c r="I257" s="136"/>
      <c r="J257" s="137">
        <f t="shared" si="30"/>
        <v>0</v>
      </c>
      <c r="K257" s="133" t="s">
        <v>19</v>
      </c>
      <c r="L257" s="32"/>
      <c r="M257" s="138" t="s">
        <v>19</v>
      </c>
      <c r="N257" s="139" t="s">
        <v>43</v>
      </c>
      <c r="P257" s="140">
        <f t="shared" si="31"/>
        <v>0</v>
      </c>
      <c r="Q257" s="140">
        <v>0</v>
      </c>
      <c r="R257" s="140">
        <f t="shared" si="32"/>
        <v>0</v>
      </c>
      <c r="S257" s="140">
        <v>0</v>
      </c>
      <c r="T257" s="141">
        <f t="shared" si="33"/>
        <v>0</v>
      </c>
      <c r="AR257" s="142" t="s">
        <v>286</v>
      </c>
      <c r="AT257" s="142" t="s">
        <v>183</v>
      </c>
      <c r="AU257" s="142" t="s">
        <v>94</v>
      </c>
      <c r="AY257" s="17" t="s">
        <v>181</v>
      </c>
      <c r="BE257" s="143">
        <f t="shared" si="34"/>
        <v>0</v>
      </c>
      <c r="BF257" s="143">
        <f t="shared" si="35"/>
        <v>0</v>
      </c>
      <c r="BG257" s="143">
        <f t="shared" si="36"/>
        <v>0</v>
      </c>
      <c r="BH257" s="143">
        <f t="shared" si="37"/>
        <v>0</v>
      </c>
      <c r="BI257" s="143">
        <f t="shared" si="38"/>
        <v>0</v>
      </c>
      <c r="BJ257" s="17" t="s">
        <v>80</v>
      </c>
      <c r="BK257" s="143">
        <f t="shared" si="39"/>
        <v>0</v>
      </c>
      <c r="BL257" s="17" t="s">
        <v>286</v>
      </c>
      <c r="BM257" s="142" t="s">
        <v>5930</v>
      </c>
    </row>
    <row r="258" spans="2:65" s="1" customFormat="1" ht="16.5" customHeight="1">
      <c r="B258" s="32"/>
      <c r="C258" s="131" t="s">
        <v>1268</v>
      </c>
      <c r="D258" s="131" t="s">
        <v>183</v>
      </c>
      <c r="E258" s="132" t="s">
        <v>5429</v>
      </c>
      <c r="F258" s="133" t="s">
        <v>5430</v>
      </c>
      <c r="G258" s="134" t="s">
        <v>2716</v>
      </c>
      <c r="H258" s="135">
        <v>450</v>
      </c>
      <c r="I258" s="136"/>
      <c r="J258" s="137">
        <f t="shared" si="30"/>
        <v>0</v>
      </c>
      <c r="K258" s="133" t="s">
        <v>19</v>
      </c>
      <c r="L258" s="32"/>
      <c r="M258" s="138" t="s">
        <v>19</v>
      </c>
      <c r="N258" s="139" t="s">
        <v>43</v>
      </c>
      <c r="P258" s="140">
        <f t="shared" si="31"/>
        <v>0</v>
      </c>
      <c r="Q258" s="140">
        <v>0</v>
      </c>
      <c r="R258" s="140">
        <f t="shared" si="32"/>
        <v>0</v>
      </c>
      <c r="S258" s="140">
        <v>0</v>
      </c>
      <c r="T258" s="141">
        <f t="shared" si="33"/>
        <v>0</v>
      </c>
      <c r="AR258" s="142" t="s">
        <v>286</v>
      </c>
      <c r="AT258" s="142" t="s">
        <v>183</v>
      </c>
      <c r="AU258" s="142" t="s">
        <v>94</v>
      </c>
      <c r="AY258" s="17" t="s">
        <v>181</v>
      </c>
      <c r="BE258" s="143">
        <f t="shared" si="34"/>
        <v>0</v>
      </c>
      <c r="BF258" s="143">
        <f t="shared" si="35"/>
        <v>0</v>
      </c>
      <c r="BG258" s="143">
        <f t="shared" si="36"/>
        <v>0</v>
      </c>
      <c r="BH258" s="143">
        <f t="shared" si="37"/>
        <v>0</v>
      </c>
      <c r="BI258" s="143">
        <f t="shared" si="38"/>
        <v>0</v>
      </c>
      <c r="BJ258" s="17" t="s">
        <v>80</v>
      </c>
      <c r="BK258" s="143">
        <f t="shared" si="39"/>
        <v>0</v>
      </c>
      <c r="BL258" s="17" t="s">
        <v>286</v>
      </c>
      <c r="BM258" s="142" t="s">
        <v>5931</v>
      </c>
    </row>
    <row r="259" spans="2:65" s="1" customFormat="1" ht="16.5" customHeight="1">
      <c r="B259" s="32"/>
      <c r="C259" s="131" t="s">
        <v>1274</v>
      </c>
      <c r="D259" s="131" t="s">
        <v>183</v>
      </c>
      <c r="E259" s="132" t="s">
        <v>4961</v>
      </c>
      <c r="F259" s="133" t="s">
        <v>4962</v>
      </c>
      <c r="G259" s="134" t="s">
        <v>3202</v>
      </c>
      <c r="H259" s="135">
        <v>4</v>
      </c>
      <c r="I259" s="136"/>
      <c r="J259" s="137">
        <f t="shared" si="30"/>
        <v>0</v>
      </c>
      <c r="K259" s="133" t="s">
        <v>19</v>
      </c>
      <c r="L259" s="32"/>
      <c r="M259" s="138" t="s">
        <v>19</v>
      </c>
      <c r="N259" s="139" t="s">
        <v>43</v>
      </c>
      <c r="P259" s="140">
        <f t="shared" si="31"/>
        <v>0</v>
      </c>
      <c r="Q259" s="140">
        <v>0</v>
      </c>
      <c r="R259" s="140">
        <f t="shared" si="32"/>
        <v>0</v>
      </c>
      <c r="S259" s="140">
        <v>0</v>
      </c>
      <c r="T259" s="141">
        <f t="shared" si="33"/>
        <v>0</v>
      </c>
      <c r="AR259" s="142" t="s">
        <v>286</v>
      </c>
      <c r="AT259" s="142" t="s">
        <v>183</v>
      </c>
      <c r="AU259" s="142" t="s">
        <v>94</v>
      </c>
      <c r="AY259" s="17" t="s">
        <v>181</v>
      </c>
      <c r="BE259" s="143">
        <f t="shared" si="34"/>
        <v>0</v>
      </c>
      <c r="BF259" s="143">
        <f t="shared" si="35"/>
        <v>0</v>
      </c>
      <c r="BG259" s="143">
        <f t="shared" si="36"/>
        <v>0</v>
      </c>
      <c r="BH259" s="143">
        <f t="shared" si="37"/>
        <v>0</v>
      </c>
      <c r="BI259" s="143">
        <f t="shared" si="38"/>
        <v>0</v>
      </c>
      <c r="BJ259" s="17" t="s">
        <v>80</v>
      </c>
      <c r="BK259" s="143">
        <f t="shared" si="39"/>
        <v>0</v>
      </c>
      <c r="BL259" s="17" t="s">
        <v>286</v>
      </c>
      <c r="BM259" s="142" t="s">
        <v>5932</v>
      </c>
    </row>
    <row r="260" spans="2:65" s="1" customFormat="1" ht="16.5" customHeight="1">
      <c r="B260" s="32"/>
      <c r="C260" s="131" t="s">
        <v>1280</v>
      </c>
      <c r="D260" s="131" t="s">
        <v>183</v>
      </c>
      <c r="E260" s="132" t="s">
        <v>4964</v>
      </c>
      <c r="F260" s="133" t="s">
        <v>4965</v>
      </c>
      <c r="G260" s="134" t="s">
        <v>3202</v>
      </c>
      <c r="H260" s="135">
        <v>16</v>
      </c>
      <c r="I260" s="136"/>
      <c r="J260" s="137">
        <f t="shared" si="30"/>
        <v>0</v>
      </c>
      <c r="K260" s="133" t="s">
        <v>19</v>
      </c>
      <c r="L260" s="32"/>
      <c r="M260" s="138" t="s">
        <v>19</v>
      </c>
      <c r="N260" s="139" t="s">
        <v>43</v>
      </c>
      <c r="P260" s="140">
        <f t="shared" si="31"/>
        <v>0</v>
      </c>
      <c r="Q260" s="140">
        <v>0</v>
      </c>
      <c r="R260" s="140">
        <f t="shared" si="32"/>
        <v>0</v>
      </c>
      <c r="S260" s="140">
        <v>0</v>
      </c>
      <c r="T260" s="141">
        <f t="shared" si="33"/>
        <v>0</v>
      </c>
      <c r="AR260" s="142" t="s">
        <v>286</v>
      </c>
      <c r="AT260" s="142" t="s">
        <v>183</v>
      </c>
      <c r="AU260" s="142" t="s">
        <v>94</v>
      </c>
      <c r="AY260" s="17" t="s">
        <v>181</v>
      </c>
      <c r="BE260" s="143">
        <f t="shared" si="34"/>
        <v>0</v>
      </c>
      <c r="BF260" s="143">
        <f t="shared" si="35"/>
        <v>0</v>
      </c>
      <c r="BG260" s="143">
        <f t="shared" si="36"/>
        <v>0</v>
      </c>
      <c r="BH260" s="143">
        <f t="shared" si="37"/>
        <v>0</v>
      </c>
      <c r="BI260" s="143">
        <f t="shared" si="38"/>
        <v>0</v>
      </c>
      <c r="BJ260" s="17" t="s">
        <v>80</v>
      </c>
      <c r="BK260" s="143">
        <f t="shared" si="39"/>
        <v>0</v>
      </c>
      <c r="BL260" s="17" t="s">
        <v>286</v>
      </c>
      <c r="BM260" s="142" t="s">
        <v>5933</v>
      </c>
    </row>
    <row r="261" spans="2:65" s="1" customFormat="1" ht="16.5" customHeight="1">
      <c r="B261" s="32"/>
      <c r="C261" s="131" t="s">
        <v>1287</v>
      </c>
      <c r="D261" s="131" t="s">
        <v>183</v>
      </c>
      <c r="E261" s="132" t="s">
        <v>4967</v>
      </c>
      <c r="F261" s="133" t="s">
        <v>4968</v>
      </c>
      <c r="G261" s="134" t="s">
        <v>4614</v>
      </c>
      <c r="H261" s="135">
        <v>1</v>
      </c>
      <c r="I261" s="136"/>
      <c r="J261" s="137">
        <f t="shared" si="30"/>
        <v>0</v>
      </c>
      <c r="K261" s="133" t="s">
        <v>187</v>
      </c>
      <c r="L261" s="32"/>
      <c r="M261" s="138" t="s">
        <v>19</v>
      </c>
      <c r="N261" s="139" t="s">
        <v>43</v>
      </c>
      <c r="P261" s="140">
        <f t="shared" si="31"/>
        <v>0</v>
      </c>
      <c r="Q261" s="140">
        <v>0</v>
      </c>
      <c r="R261" s="140">
        <f t="shared" si="32"/>
        <v>0</v>
      </c>
      <c r="S261" s="140">
        <v>0</v>
      </c>
      <c r="T261" s="141">
        <f t="shared" si="33"/>
        <v>0</v>
      </c>
      <c r="AR261" s="142" t="s">
        <v>286</v>
      </c>
      <c r="AT261" s="142" t="s">
        <v>183</v>
      </c>
      <c r="AU261" s="142" t="s">
        <v>94</v>
      </c>
      <c r="AY261" s="17" t="s">
        <v>181</v>
      </c>
      <c r="BE261" s="143">
        <f t="shared" si="34"/>
        <v>0</v>
      </c>
      <c r="BF261" s="143">
        <f t="shared" si="35"/>
        <v>0</v>
      </c>
      <c r="BG261" s="143">
        <f t="shared" si="36"/>
        <v>0</v>
      </c>
      <c r="BH261" s="143">
        <f t="shared" si="37"/>
        <v>0</v>
      </c>
      <c r="BI261" s="143">
        <f t="shared" si="38"/>
        <v>0</v>
      </c>
      <c r="BJ261" s="17" t="s">
        <v>80</v>
      </c>
      <c r="BK261" s="143">
        <f t="shared" si="39"/>
        <v>0</v>
      </c>
      <c r="BL261" s="17" t="s">
        <v>286</v>
      </c>
      <c r="BM261" s="142" t="s">
        <v>5934</v>
      </c>
    </row>
    <row r="262" spans="2:47" s="1" customFormat="1" ht="12">
      <c r="B262" s="32"/>
      <c r="D262" s="144" t="s">
        <v>190</v>
      </c>
      <c r="F262" s="145" t="s">
        <v>4970</v>
      </c>
      <c r="I262" s="146"/>
      <c r="L262" s="32"/>
      <c r="M262" s="147"/>
      <c r="T262" s="53"/>
      <c r="AT262" s="17" t="s">
        <v>190</v>
      </c>
      <c r="AU262" s="17" t="s">
        <v>94</v>
      </c>
    </row>
    <row r="263" spans="2:65" s="1" customFormat="1" ht="16.5" customHeight="1">
      <c r="B263" s="32"/>
      <c r="C263" s="131" t="s">
        <v>1297</v>
      </c>
      <c r="D263" s="131" t="s">
        <v>183</v>
      </c>
      <c r="E263" s="132" t="s">
        <v>4971</v>
      </c>
      <c r="F263" s="133" t="s">
        <v>4972</v>
      </c>
      <c r="G263" s="134" t="s">
        <v>4614</v>
      </c>
      <c r="H263" s="135">
        <v>1</v>
      </c>
      <c r="I263" s="136"/>
      <c r="J263" s="137">
        <f>ROUND(I263*H263,2)</f>
        <v>0</v>
      </c>
      <c r="K263" s="133" t="s">
        <v>187</v>
      </c>
      <c r="L263" s="32"/>
      <c r="M263" s="138" t="s">
        <v>19</v>
      </c>
      <c r="N263" s="139" t="s">
        <v>43</v>
      </c>
      <c r="P263" s="140">
        <f>O263*H263</f>
        <v>0</v>
      </c>
      <c r="Q263" s="140">
        <v>0</v>
      </c>
      <c r="R263" s="140">
        <f>Q263*H263</f>
        <v>0</v>
      </c>
      <c r="S263" s="140">
        <v>0</v>
      </c>
      <c r="T263" s="141">
        <f>S263*H263</f>
        <v>0</v>
      </c>
      <c r="AR263" s="142" t="s">
        <v>286</v>
      </c>
      <c r="AT263" s="142" t="s">
        <v>183</v>
      </c>
      <c r="AU263" s="142" t="s">
        <v>94</v>
      </c>
      <c r="AY263" s="17" t="s">
        <v>181</v>
      </c>
      <c r="BE263" s="143">
        <f>IF(N263="základní",J263,0)</f>
        <v>0</v>
      </c>
      <c r="BF263" s="143">
        <f>IF(N263="snížená",J263,0)</f>
        <v>0</v>
      </c>
      <c r="BG263" s="143">
        <f>IF(N263="zákl. přenesená",J263,0)</f>
        <v>0</v>
      </c>
      <c r="BH263" s="143">
        <f>IF(N263="sníž. přenesená",J263,0)</f>
        <v>0</v>
      </c>
      <c r="BI263" s="143">
        <f>IF(N263="nulová",J263,0)</f>
        <v>0</v>
      </c>
      <c r="BJ263" s="17" t="s">
        <v>80</v>
      </c>
      <c r="BK263" s="143">
        <f>ROUND(I263*H263,2)</f>
        <v>0</v>
      </c>
      <c r="BL263" s="17" t="s">
        <v>286</v>
      </c>
      <c r="BM263" s="142" t="s">
        <v>5935</v>
      </c>
    </row>
    <row r="264" spans="2:47" s="1" customFormat="1" ht="12">
      <c r="B264" s="32"/>
      <c r="D264" s="144" t="s">
        <v>190</v>
      </c>
      <c r="F264" s="145" t="s">
        <v>4974</v>
      </c>
      <c r="I264" s="146"/>
      <c r="L264" s="32"/>
      <c r="M264" s="147"/>
      <c r="T264" s="53"/>
      <c r="AT264" s="17" t="s">
        <v>190</v>
      </c>
      <c r="AU264" s="17" t="s">
        <v>94</v>
      </c>
    </row>
    <row r="265" spans="2:65" s="1" customFormat="1" ht="16.5" customHeight="1">
      <c r="B265" s="32"/>
      <c r="C265" s="131" t="s">
        <v>1304</v>
      </c>
      <c r="D265" s="131" t="s">
        <v>183</v>
      </c>
      <c r="E265" s="132" t="s">
        <v>4975</v>
      </c>
      <c r="F265" s="133" t="s">
        <v>4976</v>
      </c>
      <c r="G265" s="134" t="s">
        <v>4614</v>
      </c>
      <c r="H265" s="135">
        <v>1</v>
      </c>
      <c r="I265" s="136"/>
      <c r="J265" s="137">
        <f>ROUND(I265*H265,2)</f>
        <v>0</v>
      </c>
      <c r="K265" s="133" t="s">
        <v>187</v>
      </c>
      <c r="L265" s="32"/>
      <c r="M265" s="138" t="s">
        <v>19</v>
      </c>
      <c r="N265" s="139" t="s">
        <v>43</v>
      </c>
      <c r="P265" s="140">
        <f>O265*H265</f>
        <v>0</v>
      </c>
      <c r="Q265" s="140">
        <v>0</v>
      </c>
      <c r="R265" s="140">
        <f>Q265*H265</f>
        <v>0</v>
      </c>
      <c r="S265" s="140">
        <v>0</v>
      </c>
      <c r="T265" s="141">
        <f>S265*H265</f>
        <v>0</v>
      </c>
      <c r="AR265" s="142" t="s">
        <v>286</v>
      </c>
      <c r="AT265" s="142" t="s">
        <v>183</v>
      </c>
      <c r="AU265" s="142" t="s">
        <v>94</v>
      </c>
      <c r="AY265" s="17" t="s">
        <v>181</v>
      </c>
      <c r="BE265" s="143">
        <f>IF(N265="základní",J265,0)</f>
        <v>0</v>
      </c>
      <c r="BF265" s="143">
        <f>IF(N265="snížená",J265,0)</f>
        <v>0</v>
      </c>
      <c r="BG265" s="143">
        <f>IF(N265="zákl. přenesená",J265,0)</f>
        <v>0</v>
      </c>
      <c r="BH265" s="143">
        <f>IF(N265="sníž. přenesená",J265,0)</f>
        <v>0</v>
      </c>
      <c r="BI265" s="143">
        <f>IF(N265="nulová",J265,0)</f>
        <v>0</v>
      </c>
      <c r="BJ265" s="17" t="s">
        <v>80</v>
      </c>
      <c r="BK265" s="143">
        <f>ROUND(I265*H265,2)</f>
        <v>0</v>
      </c>
      <c r="BL265" s="17" t="s">
        <v>286</v>
      </c>
      <c r="BM265" s="142" t="s">
        <v>5936</v>
      </c>
    </row>
    <row r="266" spans="2:47" s="1" customFormat="1" ht="12">
      <c r="B266" s="32"/>
      <c r="D266" s="144" t="s">
        <v>190</v>
      </c>
      <c r="F266" s="145" t="s">
        <v>4978</v>
      </c>
      <c r="I266" s="146"/>
      <c r="L266" s="32"/>
      <c r="M266" s="147"/>
      <c r="T266" s="53"/>
      <c r="AT266" s="17" t="s">
        <v>190</v>
      </c>
      <c r="AU266" s="17" t="s">
        <v>94</v>
      </c>
    </row>
    <row r="267" spans="2:65" s="1" customFormat="1" ht="16.5" customHeight="1">
      <c r="B267" s="32"/>
      <c r="C267" s="131" t="s">
        <v>1316</v>
      </c>
      <c r="D267" s="131" t="s">
        <v>183</v>
      </c>
      <c r="E267" s="132" t="s">
        <v>5937</v>
      </c>
      <c r="F267" s="133" t="s">
        <v>4980</v>
      </c>
      <c r="G267" s="134" t="s">
        <v>199</v>
      </c>
      <c r="H267" s="135">
        <v>1</v>
      </c>
      <c r="I267" s="136"/>
      <c r="J267" s="137">
        <f>ROUND(I267*H267,2)</f>
        <v>0</v>
      </c>
      <c r="K267" s="133" t="s">
        <v>19</v>
      </c>
      <c r="L267" s="32"/>
      <c r="M267" s="138" t="s">
        <v>19</v>
      </c>
      <c r="N267" s="139" t="s">
        <v>43</v>
      </c>
      <c r="P267" s="140">
        <f>O267*H267</f>
        <v>0</v>
      </c>
      <c r="Q267" s="140">
        <v>0</v>
      </c>
      <c r="R267" s="140">
        <f>Q267*H267</f>
        <v>0</v>
      </c>
      <c r="S267" s="140">
        <v>0</v>
      </c>
      <c r="T267" s="141">
        <f>S267*H267</f>
        <v>0</v>
      </c>
      <c r="AR267" s="142" t="s">
        <v>286</v>
      </c>
      <c r="AT267" s="142" t="s">
        <v>183</v>
      </c>
      <c r="AU267" s="142" t="s">
        <v>94</v>
      </c>
      <c r="AY267" s="17" t="s">
        <v>181</v>
      </c>
      <c r="BE267" s="143">
        <f>IF(N267="základní",J267,0)</f>
        <v>0</v>
      </c>
      <c r="BF267" s="143">
        <f>IF(N267="snížená",J267,0)</f>
        <v>0</v>
      </c>
      <c r="BG267" s="143">
        <f>IF(N267="zákl. přenesená",J267,0)</f>
        <v>0</v>
      </c>
      <c r="BH267" s="143">
        <f>IF(N267="sníž. přenesená",J267,0)</f>
        <v>0</v>
      </c>
      <c r="BI267" s="143">
        <f>IF(N267="nulová",J267,0)</f>
        <v>0</v>
      </c>
      <c r="BJ267" s="17" t="s">
        <v>80</v>
      </c>
      <c r="BK267" s="143">
        <f>ROUND(I267*H267,2)</f>
        <v>0</v>
      </c>
      <c r="BL267" s="17" t="s">
        <v>286</v>
      </c>
      <c r="BM267" s="142" t="s">
        <v>5938</v>
      </c>
    </row>
    <row r="268" spans="2:65" s="1" customFormat="1" ht="16.5" customHeight="1">
      <c r="B268" s="32"/>
      <c r="C268" s="131" t="s">
        <v>1322</v>
      </c>
      <c r="D268" s="131" t="s">
        <v>183</v>
      </c>
      <c r="E268" s="132" t="s">
        <v>4982</v>
      </c>
      <c r="F268" s="133" t="s">
        <v>4983</v>
      </c>
      <c r="G268" s="134" t="s">
        <v>4614</v>
      </c>
      <c r="H268" s="135">
        <v>1</v>
      </c>
      <c r="I268" s="136"/>
      <c r="J268" s="137">
        <f>ROUND(I268*H268,2)</f>
        <v>0</v>
      </c>
      <c r="K268" s="133" t="s">
        <v>187</v>
      </c>
      <c r="L268" s="32"/>
      <c r="M268" s="138" t="s">
        <v>19</v>
      </c>
      <c r="N268" s="139" t="s">
        <v>43</v>
      </c>
      <c r="P268" s="140">
        <f>O268*H268</f>
        <v>0</v>
      </c>
      <c r="Q268" s="140">
        <v>0</v>
      </c>
      <c r="R268" s="140">
        <f>Q268*H268</f>
        <v>0</v>
      </c>
      <c r="S268" s="140">
        <v>0</v>
      </c>
      <c r="T268" s="141">
        <f>S268*H268</f>
        <v>0</v>
      </c>
      <c r="AR268" s="142" t="s">
        <v>286</v>
      </c>
      <c r="AT268" s="142" t="s">
        <v>183</v>
      </c>
      <c r="AU268" s="142" t="s">
        <v>94</v>
      </c>
      <c r="AY268" s="17" t="s">
        <v>181</v>
      </c>
      <c r="BE268" s="143">
        <f>IF(N268="základní",J268,0)</f>
        <v>0</v>
      </c>
      <c r="BF268" s="143">
        <f>IF(N268="snížená",J268,0)</f>
        <v>0</v>
      </c>
      <c r="BG268" s="143">
        <f>IF(N268="zákl. přenesená",J268,0)</f>
        <v>0</v>
      </c>
      <c r="BH268" s="143">
        <f>IF(N268="sníž. přenesená",J268,0)</f>
        <v>0</v>
      </c>
      <c r="BI268" s="143">
        <f>IF(N268="nulová",J268,0)</f>
        <v>0</v>
      </c>
      <c r="BJ268" s="17" t="s">
        <v>80</v>
      </c>
      <c r="BK268" s="143">
        <f>ROUND(I268*H268,2)</f>
        <v>0</v>
      </c>
      <c r="BL268" s="17" t="s">
        <v>286</v>
      </c>
      <c r="BM268" s="142" t="s">
        <v>5939</v>
      </c>
    </row>
    <row r="269" spans="2:47" s="1" customFormat="1" ht="12">
      <c r="B269" s="32"/>
      <c r="D269" s="144" t="s">
        <v>190</v>
      </c>
      <c r="F269" s="145" t="s">
        <v>4985</v>
      </c>
      <c r="I269" s="146"/>
      <c r="L269" s="32"/>
      <c r="M269" s="147"/>
      <c r="T269" s="53"/>
      <c r="AT269" s="17" t="s">
        <v>190</v>
      </c>
      <c r="AU269" s="17" t="s">
        <v>94</v>
      </c>
    </row>
    <row r="270" spans="2:65" s="1" customFormat="1" ht="16.5" customHeight="1">
      <c r="B270" s="32"/>
      <c r="C270" s="131" t="s">
        <v>1332</v>
      </c>
      <c r="D270" s="131" t="s">
        <v>183</v>
      </c>
      <c r="E270" s="132" t="s">
        <v>4986</v>
      </c>
      <c r="F270" s="133" t="s">
        <v>4987</v>
      </c>
      <c r="G270" s="134" t="s">
        <v>4614</v>
      </c>
      <c r="H270" s="135">
        <v>1</v>
      </c>
      <c r="I270" s="136"/>
      <c r="J270" s="137">
        <f>ROUND(I270*H270,2)</f>
        <v>0</v>
      </c>
      <c r="K270" s="133" t="s">
        <v>187</v>
      </c>
      <c r="L270" s="32"/>
      <c r="M270" s="138" t="s">
        <v>19</v>
      </c>
      <c r="N270" s="139" t="s">
        <v>43</v>
      </c>
      <c r="P270" s="140">
        <f>O270*H270</f>
        <v>0</v>
      </c>
      <c r="Q270" s="140">
        <v>0</v>
      </c>
      <c r="R270" s="140">
        <f>Q270*H270</f>
        <v>0</v>
      </c>
      <c r="S270" s="140">
        <v>0</v>
      </c>
      <c r="T270" s="141">
        <f>S270*H270</f>
        <v>0</v>
      </c>
      <c r="AR270" s="142" t="s">
        <v>286</v>
      </c>
      <c r="AT270" s="142" t="s">
        <v>183</v>
      </c>
      <c r="AU270" s="142" t="s">
        <v>94</v>
      </c>
      <c r="AY270" s="17" t="s">
        <v>181</v>
      </c>
      <c r="BE270" s="143">
        <f>IF(N270="základní",J270,0)</f>
        <v>0</v>
      </c>
      <c r="BF270" s="143">
        <f>IF(N270="snížená",J270,0)</f>
        <v>0</v>
      </c>
      <c r="BG270" s="143">
        <f>IF(N270="zákl. přenesená",J270,0)</f>
        <v>0</v>
      </c>
      <c r="BH270" s="143">
        <f>IF(N270="sníž. přenesená",J270,0)</f>
        <v>0</v>
      </c>
      <c r="BI270" s="143">
        <f>IF(N270="nulová",J270,0)</f>
        <v>0</v>
      </c>
      <c r="BJ270" s="17" t="s">
        <v>80</v>
      </c>
      <c r="BK270" s="143">
        <f>ROUND(I270*H270,2)</f>
        <v>0</v>
      </c>
      <c r="BL270" s="17" t="s">
        <v>286</v>
      </c>
      <c r="BM270" s="142" t="s">
        <v>5940</v>
      </c>
    </row>
    <row r="271" spans="2:47" s="1" customFormat="1" ht="12">
      <c r="B271" s="32"/>
      <c r="D271" s="144" t="s">
        <v>190</v>
      </c>
      <c r="F271" s="145" t="s">
        <v>4989</v>
      </c>
      <c r="I271" s="146"/>
      <c r="L271" s="32"/>
      <c r="M271" s="195"/>
      <c r="N271" s="192"/>
      <c r="O271" s="192"/>
      <c r="P271" s="192"/>
      <c r="Q271" s="192"/>
      <c r="R271" s="192"/>
      <c r="S271" s="192"/>
      <c r="T271" s="196"/>
      <c r="AT271" s="17" t="s">
        <v>190</v>
      </c>
      <c r="AU271" s="17" t="s">
        <v>94</v>
      </c>
    </row>
    <row r="272" spans="2:12" s="1" customFormat="1" ht="7" customHeight="1">
      <c r="B272" s="41"/>
      <c r="C272" s="42"/>
      <c r="D272" s="42"/>
      <c r="E272" s="42"/>
      <c r="F272" s="42"/>
      <c r="G272" s="42"/>
      <c r="H272" s="42"/>
      <c r="I272" s="42"/>
      <c r="J272" s="42"/>
      <c r="K272" s="42"/>
      <c r="L272" s="32"/>
    </row>
  </sheetData>
  <sheetProtection algorithmName="SHA-512" hashValue="8Lqis2tm6P9vkyDpImVUCCqP3UF2IUtk8k0jMco68oia0UhwjrrBQXSBKPRXVeQCc1cHzohGq/a9eHyKHifwgA==" saltValue="ZF3vW3j3mmgUR5ZsZkk4ww==" spinCount="100000" sheet="1" objects="1" scenarios="1" formatColumns="0" formatRows="0" autoFilter="0"/>
  <autoFilter ref="C106:K271"/>
  <mergeCells count="15">
    <mergeCell ref="E93:H93"/>
    <mergeCell ref="E97:H97"/>
    <mergeCell ref="E95:H95"/>
    <mergeCell ref="E99:H99"/>
    <mergeCell ref="L2:V2"/>
    <mergeCell ref="E31:H31"/>
    <mergeCell ref="E52:H52"/>
    <mergeCell ref="E56:H56"/>
    <mergeCell ref="E54:H54"/>
    <mergeCell ref="E58:H58"/>
    <mergeCell ref="E7:H7"/>
    <mergeCell ref="E11:H11"/>
    <mergeCell ref="E9:H9"/>
    <mergeCell ref="E13:H13"/>
    <mergeCell ref="E22:H22"/>
  </mergeCells>
  <hyperlinks>
    <hyperlink ref="F115" r:id="rId1" display="https://podminky.urs.cz/item/CS_URS_2024_01/742220019"/>
    <hyperlink ref="F119" r:id="rId2" display="https://podminky.urs.cz/item/CS_URS_2024_01/742220211"/>
    <hyperlink ref="F122" r:id="rId3" display="https://podminky.urs.cz/item/CS_URS_2024_01/742220024"/>
    <hyperlink ref="F125" r:id="rId4" display="https://podminky.urs.cz/item/CS_URS_2024_01/742220172"/>
    <hyperlink ref="F128" r:id="rId5" display="https://podminky.urs.cz/item/CS_URS_2024_01/742220031"/>
    <hyperlink ref="F132" r:id="rId6" display="https://podminky.urs.cz/item/CS_URS_2024_01/742220072"/>
    <hyperlink ref="F136" r:id="rId7" display="https://podminky.urs.cz/item/CS_URS_2024_01/742220061"/>
    <hyperlink ref="F139" r:id="rId8" display="https://podminky.urs.cz/item/CS_URS_2024_01/742220141"/>
    <hyperlink ref="F143" r:id="rId9" display="https://podminky.urs.cz/item/CS_URS_2024_01/742220081"/>
    <hyperlink ref="F149" r:id="rId10" display="https://podminky.urs.cz/item/CS_URS_2024_01/742240006"/>
    <hyperlink ref="F156" r:id="rId11" display="https://podminky.urs.cz/item/CS_URS_2024_01/742220211"/>
    <hyperlink ref="F165" r:id="rId12" display="https://podminky.urs.cz/item/CS_URS_2024_01/742220232"/>
    <hyperlink ref="F168" r:id="rId13" display="https://podminky.urs.cz/item/CS_URS_2024_01/742220053"/>
    <hyperlink ref="F174" r:id="rId14" display="https://podminky.urs.cz/item/CS_URS_2024_01/742123001"/>
    <hyperlink ref="F178" r:id="rId15" display="https://podminky.urs.cz/item/CS_URS_2024_01/742220255"/>
    <hyperlink ref="F181" r:id="rId16" display="https://podminky.urs.cz/item/CS_URS_2024_01/742220256"/>
    <hyperlink ref="F186" r:id="rId17" display="https://podminky.urs.cz/item/CS_URS_2024_01/742121001"/>
    <hyperlink ref="F189" r:id="rId18" display="https://podminky.urs.cz/item/CS_URS_2024_01/741122201"/>
    <hyperlink ref="F192" r:id="rId19" display="https://podminky.urs.cz/item/CS_URS_2024_01/742124001"/>
    <hyperlink ref="F206" r:id="rId20" display="https://podminky.urs.cz/item/CS_URS_2024_01/742110122"/>
    <hyperlink ref="F217" r:id="rId21" display="https://podminky.urs.cz/item/CS_URS_2024_01/742110002"/>
    <hyperlink ref="F230" r:id="rId22" display="https://podminky.urs.cz/item/CS_URS_2024_01/971035131"/>
    <hyperlink ref="F232" r:id="rId23" display="https://podminky.urs.cz/item/CS_URS_2024_01/971035141"/>
    <hyperlink ref="F234" r:id="rId24" display="https://podminky.urs.cz/item/CS_URS_2024_01/971035151"/>
    <hyperlink ref="F236" r:id="rId25" display="https://podminky.urs.cz/item/CS_URS_2024_01/971035161"/>
    <hyperlink ref="F238" r:id="rId26" display="https://podminky.urs.cz/item/CS_URS_2024_01/971035341"/>
    <hyperlink ref="F240" r:id="rId27" display="https://podminky.urs.cz/item/CS_URS_2024_01/741920381"/>
    <hyperlink ref="F245" r:id="rId28" display="https://podminky.urs.cz/item/CS_URS_2024_01/742220421"/>
    <hyperlink ref="F247" r:id="rId29" display="https://podminky.urs.cz/item/CS_URS_2024_01/742220401"/>
    <hyperlink ref="F249" r:id="rId30" display="https://podminky.urs.cz/item/CS_URS_2024_01/742220402"/>
    <hyperlink ref="F251" r:id="rId31" display="https://podminky.urs.cz/item/CS_URS_2024_01/742220411"/>
    <hyperlink ref="F254" r:id="rId32" display="https://podminky.urs.cz/item/CS_URS_2024_01/742220511"/>
    <hyperlink ref="F262" r:id="rId33" display="https://podminky.urs.cz/item/CS_URS_2024_01/045203000"/>
    <hyperlink ref="F264" r:id="rId34" display="https://podminky.urs.cz/item/CS_URS_2024_01/030001000"/>
    <hyperlink ref="F266" r:id="rId35" display="https://podminky.urs.cz/item/CS_URS_2024_01/070001000"/>
    <hyperlink ref="F269" r:id="rId36" display="https://podminky.urs.cz/item/CS_URS_2024_01/040001000"/>
    <hyperlink ref="F271" r:id="rId37" display="https://podminky.urs.cz/item/CS_URS_2024_01/01325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BM143"/>
  <sheetViews>
    <sheetView showGridLines="0" workbookViewId="0" topLeftCell="A120">
      <selection activeCell="G136" sqref="G136"/>
    </sheetView>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139</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ht="12.45" hidden="1">
      <c r="B8" s="20"/>
      <c r="D8" s="27" t="s">
        <v>154</v>
      </c>
      <c r="L8" s="20"/>
    </row>
    <row r="9" spans="2:12" ht="16.5" customHeight="1" hidden="1">
      <c r="B9" s="20"/>
      <c r="E9" s="250" t="s">
        <v>446</v>
      </c>
      <c r="F9" s="236"/>
      <c r="G9" s="236"/>
      <c r="H9" s="236"/>
      <c r="L9" s="20"/>
    </row>
    <row r="10" spans="2:12" ht="12.05" customHeight="1" hidden="1">
      <c r="B10" s="20"/>
      <c r="D10" s="27" t="s">
        <v>447</v>
      </c>
      <c r="L10" s="20"/>
    </row>
    <row r="11" spans="2:12" s="1" customFormat="1" ht="16.5" customHeight="1" hidden="1">
      <c r="B11" s="32"/>
      <c r="E11" s="216" t="s">
        <v>4788</v>
      </c>
      <c r="F11" s="249"/>
      <c r="G11" s="249"/>
      <c r="H11" s="249"/>
      <c r="L11" s="32"/>
    </row>
    <row r="12" spans="2:12" s="1" customFormat="1" ht="12.05" customHeight="1" hidden="1">
      <c r="B12" s="32"/>
      <c r="D12" s="27" t="s">
        <v>3064</v>
      </c>
      <c r="L12" s="32"/>
    </row>
    <row r="13" spans="2:12" s="1" customFormat="1" ht="16.5" customHeight="1" hidden="1">
      <c r="B13" s="32"/>
      <c r="E13" s="207" t="s">
        <v>5941</v>
      </c>
      <c r="F13" s="249"/>
      <c r="G13" s="249"/>
      <c r="H13" s="249"/>
      <c r="L13" s="32"/>
    </row>
    <row r="14" spans="2:12" s="1" customFormat="1" ht="12" hidden="1">
      <c r="B14" s="32"/>
      <c r="L14" s="32"/>
    </row>
    <row r="15" spans="2:12" s="1" customFormat="1" ht="12.05" customHeight="1" hidden="1">
      <c r="B15" s="32"/>
      <c r="D15" s="27" t="s">
        <v>18</v>
      </c>
      <c r="F15" s="25" t="s">
        <v>19</v>
      </c>
      <c r="I15" s="27" t="s">
        <v>20</v>
      </c>
      <c r="J15" s="25" t="s">
        <v>19</v>
      </c>
      <c r="L15" s="32"/>
    </row>
    <row r="16" spans="2:12" s="1" customFormat="1" ht="12.05" customHeight="1" hidden="1">
      <c r="B16" s="32"/>
      <c r="D16" s="27" t="s">
        <v>21</v>
      </c>
      <c r="F16" s="25" t="s">
        <v>4790</v>
      </c>
      <c r="I16" s="27" t="s">
        <v>23</v>
      </c>
      <c r="J16" s="49" t="str">
        <f>'Rekapitulace stavby'!AN8</f>
        <v>12. 4. 2024</v>
      </c>
      <c r="L16" s="32"/>
    </row>
    <row r="17" spans="2:12" s="1" customFormat="1" ht="10.75" customHeight="1" hidden="1">
      <c r="B17" s="32"/>
      <c r="L17" s="32"/>
    </row>
    <row r="18" spans="2:12" s="1" customFormat="1" ht="12.05" customHeight="1" hidden="1">
      <c r="B18" s="32"/>
      <c r="D18" s="27" t="s">
        <v>25</v>
      </c>
      <c r="I18" s="27" t="s">
        <v>26</v>
      </c>
      <c r="J18" s="25" t="s">
        <v>19</v>
      </c>
      <c r="L18" s="32"/>
    </row>
    <row r="19" spans="2:12" s="1" customFormat="1" ht="18" customHeight="1" hidden="1">
      <c r="B19" s="32"/>
      <c r="E19" s="25" t="s">
        <v>27</v>
      </c>
      <c r="I19" s="27" t="s">
        <v>28</v>
      </c>
      <c r="J19" s="25" t="s">
        <v>19</v>
      </c>
      <c r="L19" s="32"/>
    </row>
    <row r="20" spans="2:12" s="1" customFormat="1" ht="7" customHeight="1" hidden="1">
      <c r="B20" s="32"/>
      <c r="L20" s="32"/>
    </row>
    <row r="21" spans="2:12" s="1" customFormat="1" ht="12.05" customHeight="1" hidden="1">
      <c r="B21" s="32"/>
      <c r="D21" s="27" t="s">
        <v>29</v>
      </c>
      <c r="I21" s="27" t="s">
        <v>26</v>
      </c>
      <c r="J21" s="28" t="str">
        <f>'Rekapitulace stavby'!AN13</f>
        <v>Vyplň údaj</v>
      </c>
      <c r="L21" s="32"/>
    </row>
    <row r="22" spans="2:12" s="1" customFormat="1" ht="18" customHeight="1" hidden="1">
      <c r="B22" s="32"/>
      <c r="E22" s="252" t="str">
        <f>'Rekapitulace stavby'!E14</f>
        <v>Vyplň údaj</v>
      </c>
      <c r="F22" s="240"/>
      <c r="G22" s="240"/>
      <c r="H22" s="240"/>
      <c r="I22" s="27" t="s">
        <v>28</v>
      </c>
      <c r="J22" s="28" t="str">
        <f>'Rekapitulace stavby'!AN14</f>
        <v>Vyplň údaj</v>
      </c>
      <c r="L22" s="32"/>
    </row>
    <row r="23" spans="2:12" s="1" customFormat="1" ht="7" customHeight="1" hidden="1">
      <c r="B23" s="32"/>
      <c r="L23" s="32"/>
    </row>
    <row r="24" spans="2:12" s="1" customFormat="1" ht="12.05" customHeight="1" hidden="1">
      <c r="B24" s="32"/>
      <c r="D24" s="27" t="s">
        <v>31</v>
      </c>
      <c r="I24" s="27" t="s">
        <v>26</v>
      </c>
      <c r="J24" s="25" t="s">
        <v>4791</v>
      </c>
      <c r="L24" s="32"/>
    </row>
    <row r="25" spans="2:12" s="1" customFormat="1" ht="18" customHeight="1" hidden="1">
      <c r="B25" s="32"/>
      <c r="E25" s="25" t="s">
        <v>4792</v>
      </c>
      <c r="I25" s="27" t="s">
        <v>28</v>
      </c>
      <c r="J25" s="25" t="s">
        <v>4793</v>
      </c>
      <c r="L25" s="32"/>
    </row>
    <row r="26" spans="2:12" s="1" customFormat="1" ht="7" customHeight="1" hidden="1">
      <c r="B26" s="32"/>
      <c r="L26" s="32"/>
    </row>
    <row r="27" spans="2:12" s="1" customFormat="1" ht="12.05" customHeight="1" hidden="1">
      <c r="B27" s="32"/>
      <c r="D27" s="27" t="s">
        <v>34</v>
      </c>
      <c r="I27" s="27" t="s">
        <v>26</v>
      </c>
      <c r="J27" s="25" t="s">
        <v>4791</v>
      </c>
      <c r="L27" s="32"/>
    </row>
    <row r="28" spans="2:12" s="1" customFormat="1" ht="18" customHeight="1" hidden="1">
      <c r="B28" s="32"/>
      <c r="E28" s="25" t="s">
        <v>4794</v>
      </c>
      <c r="I28" s="27" t="s">
        <v>28</v>
      </c>
      <c r="J28" s="25" t="s">
        <v>4793</v>
      </c>
      <c r="L28" s="32"/>
    </row>
    <row r="29" spans="2:12" s="1" customFormat="1" ht="7" customHeight="1" hidden="1">
      <c r="B29" s="32"/>
      <c r="L29" s="32"/>
    </row>
    <row r="30" spans="2:12" s="1" customFormat="1" ht="12.05" customHeight="1" hidden="1">
      <c r="B30" s="32"/>
      <c r="D30" s="27" t="s">
        <v>36</v>
      </c>
      <c r="L30" s="32"/>
    </row>
    <row r="31" spans="2:12" s="7" customFormat="1" ht="16.5" customHeight="1" hidden="1">
      <c r="B31" s="91"/>
      <c r="E31" s="245" t="s">
        <v>19</v>
      </c>
      <c r="F31" s="245"/>
      <c r="G31" s="245"/>
      <c r="H31" s="245"/>
      <c r="L31" s="91"/>
    </row>
    <row r="32" spans="2:12" s="1" customFormat="1" ht="7" customHeight="1" hidden="1">
      <c r="B32" s="32"/>
      <c r="L32" s="32"/>
    </row>
    <row r="33" spans="2:12" s="1" customFormat="1" ht="7" customHeight="1" hidden="1">
      <c r="B33" s="32"/>
      <c r="D33" s="50"/>
      <c r="E33" s="50"/>
      <c r="F33" s="50"/>
      <c r="G33" s="50"/>
      <c r="H33" s="50"/>
      <c r="I33" s="50"/>
      <c r="J33" s="50"/>
      <c r="K33" s="50"/>
      <c r="L33" s="32"/>
    </row>
    <row r="34" spans="2:12" s="1" customFormat="1" ht="25.4" customHeight="1" hidden="1">
      <c r="B34" s="32"/>
      <c r="D34" s="92" t="s">
        <v>38</v>
      </c>
      <c r="J34" s="63">
        <f>ROUND(J98,2)</f>
        <v>0</v>
      </c>
      <c r="L34" s="32"/>
    </row>
    <row r="35" spans="2:12" s="1" customFormat="1" ht="7" customHeight="1" hidden="1">
      <c r="B35" s="32"/>
      <c r="D35" s="50"/>
      <c r="E35" s="50"/>
      <c r="F35" s="50"/>
      <c r="G35" s="50"/>
      <c r="H35" s="50"/>
      <c r="I35" s="50"/>
      <c r="J35" s="50"/>
      <c r="K35" s="50"/>
      <c r="L35" s="32"/>
    </row>
    <row r="36" spans="2:12" s="1" customFormat="1" ht="14.4" customHeight="1" hidden="1">
      <c r="B36" s="32"/>
      <c r="F36" s="35" t="s">
        <v>40</v>
      </c>
      <c r="I36" s="35" t="s">
        <v>39</v>
      </c>
      <c r="J36" s="35" t="s">
        <v>41</v>
      </c>
      <c r="L36" s="32"/>
    </row>
    <row r="37" spans="2:12" s="1" customFormat="1" ht="14.4" customHeight="1" hidden="1">
      <c r="B37" s="32"/>
      <c r="D37" s="52" t="s">
        <v>42</v>
      </c>
      <c r="E37" s="27" t="s">
        <v>43</v>
      </c>
      <c r="F37" s="83">
        <f>ROUND((SUM(BE98:BE142)),2)</f>
        <v>0</v>
      </c>
      <c r="I37" s="93">
        <v>0.21</v>
      </c>
      <c r="J37" s="83">
        <f>ROUND(((SUM(BE98:BE142))*I37),2)</f>
        <v>0</v>
      </c>
      <c r="L37" s="32"/>
    </row>
    <row r="38" spans="2:12" s="1" customFormat="1" ht="14.4" customHeight="1" hidden="1">
      <c r="B38" s="32"/>
      <c r="E38" s="27" t="s">
        <v>44</v>
      </c>
      <c r="F38" s="83">
        <f>ROUND((SUM(BF98:BF142)),2)</f>
        <v>0</v>
      </c>
      <c r="I38" s="93">
        <v>0.15</v>
      </c>
      <c r="J38" s="83">
        <f>ROUND(((SUM(BF98:BF142))*I38),2)</f>
        <v>0</v>
      </c>
      <c r="L38" s="32"/>
    </row>
    <row r="39" spans="2:12" s="1" customFormat="1" ht="14.4" customHeight="1" hidden="1">
      <c r="B39" s="32"/>
      <c r="E39" s="27" t="s">
        <v>45</v>
      </c>
      <c r="F39" s="83">
        <f>ROUND((SUM(BG98:BG142)),2)</f>
        <v>0</v>
      </c>
      <c r="I39" s="93">
        <v>0.21</v>
      </c>
      <c r="J39" s="83">
        <f>0</f>
        <v>0</v>
      </c>
      <c r="L39" s="32"/>
    </row>
    <row r="40" spans="2:12" s="1" customFormat="1" ht="14.4" customHeight="1" hidden="1">
      <c r="B40" s="32"/>
      <c r="E40" s="27" t="s">
        <v>46</v>
      </c>
      <c r="F40" s="83">
        <f>ROUND((SUM(BH98:BH142)),2)</f>
        <v>0</v>
      </c>
      <c r="I40" s="93">
        <v>0.15</v>
      </c>
      <c r="J40" s="83">
        <f>0</f>
        <v>0</v>
      </c>
      <c r="L40" s="32"/>
    </row>
    <row r="41" spans="2:12" s="1" customFormat="1" ht="14.4" customHeight="1" hidden="1">
      <c r="B41" s="32"/>
      <c r="E41" s="27" t="s">
        <v>47</v>
      </c>
      <c r="F41" s="83">
        <f>ROUND((SUM(BI98:BI142)),2)</f>
        <v>0</v>
      </c>
      <c r="I41" s="93">
        <v>0</v>
      </c>
      <c r="J41" s="83">
        <f>0</f>
        <v>0</v>
      </c>
      <c r="L41" s="32"/>
    </row>
    <row r="42" spans="2:12" s="1" customFormat="1" ht="7" customHeight="1" hidden="1">
      <c r="B42" s="32"/>
      <c r="L42" s="32"/>
    </row>
    <row r="43" spans="2:12" s="1" customFormat="1" ht="25.4" customHeight="1" hidden="1">
      <c r="B43" s="32"/>
      <c r="C43" s="94"/>
      <c r="D43" s="95" t="s">
        <v>48</v>
      </c>
      <c r="E43" s="54"/>
      <c r="F43" s="54"/>
      <c r="G43" s="96" t="s">
        <v>49</v>
      </c>
      <c r="H43" s="97" t="s">
        <v>50</v>
      </c>
      <c r="I43" s="54"/>
      <c r="J43" s="98">
        <f>SUM(J34:J41)</f>
        <v>0</v>
      </c>
      <c r="K43" s="99"/>
      <c r="L43" s="32"/>
    </row>
    <row r="44" spans="2:12" s="1" customFormat="1" ht="14.4" customHeight="1" hidden="1">
      <c r="B44" s="41"/>
      <c r="C44" s="42"/>
      <c r="D44" s="42"/>
      <c r="E44" s="42"/>
      <c r="F44" s="42"/>
      <c r="G44" s="42"/>
      <c r="H44" s="42"/>
      <c r="I44" s="42"/>
      <c r="J44" s="42"/>
      <c r="K44" s="42"/>
      <c r="L44" s="32"/>
    </row>
    <row r="45" ht="12" hidden="1"/>
    <row r="46" ht="12" hidden="1"/>
    <row r="47" ht="12" hidden="1"/>
    <row r="48" spans="2:12" s="1" customFormat="1" ht="7" customHeight="1">
      <c r="B48" s="43"/>
      <c r="C48" s="44"/>
      <c r="D48" s="44"/>
      <c r="E48" s="44"/>
      <c r="F48" s="44"/>
      <c r="G48" s="44"/>
      <c r="H48" s="44"/>
      <c r="I48" s="44"/>
      <c r="J48" s="44"/>
      <c r="K48" s="44"/>
      <c r="L48" s="32"/>
    </row>
    <row r="49" spans="2:12" s="1" customFormat="1" ht="25" customHeight="1">
      <c r="B49" s="32"/>
      <c r="C49" s="21" t="s">
        <v>156</v>
      </c>
      <c r="L49" s="32"/>
    </row>
    <row r="50" spans="2:12" s="1" customFormat="1" ht="7" customHeight="1">
      <c r="B50" s="32"/>
      <c r="L50" s="32"/>
    </row>
    <row r="51" spans="2:12" s="1" customFormat="1" ht="12.05" customHeight="1">
      <c r="B51" s="32"/>
      <c r="C51" s="27" t="s">
        <v>16</v>
      </c>
      <c r="L51" s="32"/>
    </row>
    <row r="52" spans="2:12" s="1" customFormat="1" ht="16.5" customHeight="1">
      <c r="B52" s="32"/>
      <c r="E52" s="250" t="str">
        <f>E7</f>
        <v>Stavební úpravy, přístavba a nástavba č.p.1994, ul.Dobenínská, Náchod</v>
      </c>
      <c r="F52" s="251"/>
      <c r="G52" s="251"/>
      <c r="H52" s="251"/>
      <c r="L52" s="32"/>
    </row>
    <row r="53" spans="2:12" ht="12.05" customHeight="1">
      <c r="B53" s="20"/>
      <c r="C53" s="27" t="s">
        <v>154</v>
      </c>
      <c r="L53" s="20"/>
    </row>
    <row r="54" spans="2:12" ht="16.5" customHeight="1">
      <c r="B54" s="20"/>
      <c r="E54" s="250" t="s">
        <v>446</v>
      </c>
      <c r="F54" s="236"/>
      <c r="G54" s="236"/>
      <c r="H54" s="236"/>
      <c r="L54" s="20"/>
    </row>
    <row r="55" spans="2:12" ht="12.05" customHeight="1">
      <c r="B55" s="20"/>
      <c r="C55" s="27" t="s">
        <v>447</v>
      </c>
      <c r="L55" s="20"/>
    </row>
    <row r="56" spans="2:12" s="1" customFormat="1" ht="16.5" customHeight="1">
      <c r="B56" s="32"/>
      <c r="E56" s="216" t="s">
        <v>4788</v>
      </c>
      <c r="F56" s="249"/>
      <c r="G56" s="249"/>
      <c r="H56" s="249"/>
      <c r="L56" s="32"/>
    </row>
    <row r="57" spans="2:12" s="1" customFormat="1" ht="12.05" customHeight="1">
      <c r="B57" s="32"/>
      <c r="C57" s="27" t="s">
        <v>3064</v>
      </c>
      <c r="L57" s="32"/>
    </row>
    <row r="58" spans="2:12" s="1" customFormat="1" ht="16.5" customHeight="1">
      <c r="B58" s="32"/>
      <c r="E58" s="207" t="str">
        <f>E13</f>
        <v>07_SO 01_SDV - Systémy dle vyhlášky č. 398/209 Sb.</v>
      </c>
      <c r="F58" s="249"/>
      <c r="G58" s="249"/>
      <c r="H58" s="249"/>
      <c r="L58" s="32"/>
    </row>
    <row r="59" spans="2:12" s="1" customFormat="1" ht="7" customHeight="1">
      <c r="B59" s="32"/>
      <c r="L59" s="32"/>
    </row>
    <row r="60" spans="2:12" s="1" customFormat="1" ht="12.05" customHeight="1">
      <c r="B60" s="32"/>
      <c r="C60" s="27" t="s">
        <v>21</v>
      </c>
      <c r="F60" s="25" t="str">
        <f>F16</f>
        <v xml:space="preserve">Dobenínská 1994, 547 01 Náchod </v>
      </c>
      <c r="I60" s="27" t="s">
        <v>23</v>
      </c>
      <c r="J60" s="49" t="str">
        <f>IF(J16="","",J16)</f>
        <v>12. 4. 2024</v>
      </c>
      <c r="L60" s="32"/>
    </row>
    <row r="61" spans="2:12" s="1" customFormat="1" ht="7" customHeight="1">
      <c r="B61" s="32"/>
      <c r="L61" s="32"/>
    </row>
    <row r="62" spans="2:12" s="1" customFormat="1" ht="25.65" customHeight="1">
      <c r="B62" s="32"/>
      <c r="C62" s="27" t="s">
        <v>25</v>
      </c>
      <c r="F62" s="25" t="str">
        <f>E19</f>
        <v>Oblastní charita Náchod, Mlýnská 189, Náchod</v>
      </c>
      <c r="I62" s="27" t="s">
        <v>31</v>
      </c>
      <c r="J62" s="30" t="str">
        <f>E25</f>
        <v>Ing. Martin Smolák, AGCOM, s.r.o.</v>
      </c>
      <c r="L62" s="32"/>
    </row>
    <row r="63" spans="2:12" s="1" customFormat="1" ht="15.15" customHeight="1">
      <c r="B63" s="32"/>
      <c r="C63" s="27" t="s">
        <v>29</v>
      </c>
      <c r="F63" s="25" t="str">
        <f>IF(E22="","",E22)</f>
        <v>Vyplň údaj</v>
      </c>
      <c r="I63" s="27" t="s">
        <v>34</v>
      </c>
      <c r="J63" s="30" t="str">
        <f>E28</f>
        <v>AGCOM, s.r.o.</v>
      </c>
      <c r="L63" s="32"/>
    </row>
    <row r="64" spans="2:12" s="1" customFormat="1" ht="10.25" customHeight="1">
      <c r="B64" s="32"/>
      <c r="L64" s="32"/>
    </row>
    <row r="65" spans="2:12" s="1" customFormat="1" ht="29.3" customHeight="1">
      <c r="B65" s="32"/>
      <c r="C65" s="100" t="s">
        <v>157</v>
      </c>
      <c r="D65" s="94"/>
      <c r="E65" s="94"/>
      <c r="F65" s="94"/>
      <c r="G65" s="94"/>
      <c r="H65" s="94"/>
      <c r="I65" s="94"/>
      <c r="J65" s="101" t="s">
        <v>158</v>
      </c>
      <c r="K65" s="94"/>
      <c r="L65" s="32"/>
    </row>
    <row r="66" spans="2:12" s="1" customFormat="1" ht="10.25" customHeight="1">
      <c r="B66" s="32"/>
      <c r="L66" s="32"/>
    </row>
    <row r="67" spans="2:47" s="1" customFormat="1" ht="22.8" customHeight="1">
      <c r="B67" s="32"/>
      <c r="C67" s="102" t="s">
        <v>70</v>
      </c>
      <c r="J67" s="63">
        <f>J98</f>
        <v>0</v>
      </c>
      <c r="L67" s="32"/>
      <c r="AU67" s="17" t="s">
        <v>159</v>
      </c>
    </row>
    <row r="68" spans="2:12" s="8" customFormat="1" ht="25" customHeight="1">
      <c r="B68" s="103"/>
      <c r="D68" s="104" t="s">
        <v>457</v>
      </c>
      <c r="E68" s="105"/>
      <c r="F68" s="105"/>
      <c r="G68" s="105"/>
      <c r="H68" s="105"/>
      <c r="I68" s="105"/>
      <c r="J68" s="106">
        <f>J99</f>
        <v>0</v>
      </c>
      <c r="L68" s="103"/>
    </row>
    <row r="69" spans="2:12" s="9" customFormat="1" ht="19.95" customHeight="1">
      <c r="B69" s="107"/>
      <c r="D69" s="108" t="s">
        <v>5942</v>
      </c>
      <c r="E69" s="109"/>
      <c r="F69" s="109"/>
      <c r="G69" s="109"/>
      <c r="H69" s="109"/>
      <c r="I69" s="109"/>
      <c r="J69" s="110">
        <f>J100</f>
        <v>0</v>
      </c>
      <c r="L69" s="107"/>
    </row>
    <row r="70" spans="2:12" s="9" customFormat="1" ht="19.95" customHeight="1">
      <c r="B70" s="107"/>
      <c r="D70" s="108" t="s">
        <v>5943</v>
      </c>
      <c r="E70" s="109"/>
      <c r="F70" s="109"/>
      <c r="G70" s="109"/>
      <c r="H70" s="109"/>
      <c r="I70" s="109"/>
      <c r="J70" s="110">
        <f>J104</f>
        <v>0</v>
      </c>
      <c r="L70" s="107"/>
    </row>
    <row r="71" spans="2:12" s="9" customFormat="1" ht="19.95" customHeight="1">
      <c r="B71" s="107"/>
      <c r="D71" s="108" t="s">
        <v>5573</v>
      </c>
      <c r="E71" s="109"/>
      <c r="F71" s="109"/>
      <c r="G71" s="109"/>
      <c r="H71" s="109"/>
      <c r="I71" s="109"/>
      <c r="J71" s="110">
        <f>J107</f>
        <v>0</v>
      </c>
      <c r="L71" s="107"/>
    </row>
    <row r="72" spans="2:12" s="9" customFormat="1" ht="19.95" customHeight="1">
      <c r="B72" s="107"/>
      <c r="D72" s="108" t="s">
        <v>5574</v>
      </c>
      <c r="E72" s="109"/>
      <c r="F72" s="109"/>
      <c r="G72" s="109"/>
      <c r="H72" s="109"/>
      <c r="I72" s="109"/>
      <c r="J72" s="110">
        <f>J111</f>
        <v>0</v>
      </c>
      <c r="L72" s="107"/>
    </row>
    <row r="73" spans="2:12" s="9" customFormat="1" ht="19.95" customHeight="1">
      <c r="B73" s="107"/>
      <c r="D73" s="108" t="s">
        <v>5003</v>
      </c>
      <c r="E73" s="109"/>
      <c r="F73" s="109"/>
      <c r="G73" s="109"/>
      <c r="H73" s="109"/>
      <c r="I73" s="109"/>
      <c r="J73" s="110">
        <f>J122</f>
        <v>0</v>
      </c>
      <c r="L73" s="107"/>
    </row>
    <row r="74" spans="2:12" s="9" customFormat="1" ht="19.95" customHeight="1">
      <c r="B74" s="107"/>
      <c r="D74" s="108" t="s">
        <v>5004</v>
      </c>
      <c r="E74" s="109"/>
      <c r="F74" s="109"/>
      <c r="G74" s="109"/>
      <c r="H74" s="109"/>
      <c r="I74" s="109"/>
      <c r="J74" s="110">
        <f>J125</f>
        <v>0</v>
      </c>
      <c r="L74" s="107"/>
    </row>
    <row r="75" spans="2:12" s="1" customFormat="1" ht="21.75" customHeight="1">
      <c r="B75" s="32"/>
      <c r="L75" s="32"/>
    </row>
    <row r="76" spans="2:12" s="1" customFormat="1" ht="7" customHeight="1">
      <c r="B76" s="41"/>
      <c r="C76" s="42"/>
      <c r="D76" s="42"/>
      <c r="E76" s="42"/>
      <c r="F76" s="42"/>
      <c r="G76" s="42"/>
      <c r="H76" s="42"/>
      <c r="I76" s="42"/>
      <c r="J76" s="42"/>
      <c r="K76" s="42"/>
      <c r="L76" s="32"/>
    </row>
    <row r="80" spans="2:12" s="1" customFormat="1" ht="7" customHeight="1">
      <c r="B80" s="43"/>
      <c r="C80" s="44"/>
      <c r="D80" s="44"/>
      <c r="E80" s="44"/>
      <c r="F80" s="44"/>
      <c r="G80" s="44"/>
      <c r="H80" s="44"/>
      <c r="I80" s="44"/>
      <c r="J80" s="44"/>
      <c r="K80" s="44"/>
      <c r="L80" s="32"/>
    </row>
    <row r="81" spans="2:12" s="1" customFormat="1" ht="25" customHeight="1">
      <c r="B81" s="32"/>
      <c r="C81" s="21" t="s">
        <v>166</v>
      </c>
      <c r="L81" s="32"/>
    </row>
    <row r="82" spans="2:12" s="1" customFormat="1" ht="7" customHeight="1">
      <c r="B82" s="32"/>
      <c r="L82" s="32"/>
    </row>
    <row r="83" spans="2:12" s="1" customFormat="1" ht="12.05" customHeight="1">
      <c r="B83" s="32"/>
      <c r="C83" s="27" t="s">
        <v>16</v>
      </c>
      <c r="L83" s="32"/>
    </row>
    <row r="84" spans="2:12" s="1" customFormat="1" ht="16.5" customHeight="1">
      <c r="B84" s="32"/>
      <c r="E84" s="250" t="str">
        <f>E7</f>
        <v>Stavební úpravy, přístavba a nástavba č.p.1994, ul.Dobenínská, Náchod</v>
      </c>
      <c r="F84" s="251"/>
      <c r="G84" s="251"/>
      <c r="H84" s="251"/>
      <c r="L84" s="32"/>
    </row>
    <row r="85" spans="2:12" ht="12.05" customHeight="1">
      <c r="B85" s="20"/>
      <c r="C85" s="27" t="s">
        <v>154</v>
      </c>
      <c r="L85" s="20"/>
    </row>
    <row r="86" spans="2:12" ht="16.5" customHeight="1">
      <c r="B86" s="20"/>
      <c r="E86" s="250" t="s">
        <v>446</v>
      </c>
      <c r="F86" s="236"/>
      <c r="G86" s="236"/>
      <c r="H86" s="236"/>
      <c r="L86" s="20"/>
    </row>
    <row r="87" spans="2:12" ht="12.05" customHeight="1">
      <c r="B87" s="20"/>
      <c r="C87" s="27" t="s">
        <v>447</v>
      </c>
      <c r="L87" s="20"/>
    </row>
    <row r="88" spans="2:12" s="1" customFormat="1" ht="16.5" customHeight="1">
      <c r="B88" s="32"/>
      <c r="E88" s="216" t="s">
        <v>4788</v>
      </c>
      <c r="F88" s="249"/>
      <c r="G88" s="249"/>
      <c r="H88" s="249"/>
      <c r="L88" s="32"/>
    </row>
    <row r="89" spans="2:12" s="1" customFormat="1" ht="12.05" customHeight="1">
      <c r="B89" s="32"/>
      <c r="C89" s="27" t="s">
        <v>3064</v>
      </c>
      <c r="L89" s="32"/>
    </row>
    <row r="90" spans="2:12" s="1" customFormat="1" ht="16.5" customHeight="1">
      <c r="B90" s="32"/>
      <c r="E90" s="207" t="str">
        <f>E13</f>
        <v>07_SO 01_SDV - Systémy dle vyhlášky č. 398/209 Sb.</v>
      </c>
      <c r="F90" s="249"/>
      <c r="G90" s="249"/>
      <c r="H90" s="249"/>
      <c r="L90" s="32"/>
    </row>
    <row r="91" spans="2:12" s="1" customFormat="1" ht="7" customHeight="1">
      <c r="B91" s="32"/>
      <c r="L91" s="32"/>
    </row>
    <row r="92" spans="2:12" s="1" customFormat="1" ht="12.05" customHeight="1">
      <c r="B92" s="32"/>
      <c r="C92" s="27" t="s">
        <v>21</v>
      </c>
      <c r="F92" s="25" t="str">
        <f>F16</f>
        <v xml:space="preserve">Dobenínská 1994, 547 01 Náchod </v>
      </c>
      <c r="I92" s="27" t="s">
        <v>23</v>
      </c>
      <c r="J92" s="49" t="str">
        <f>IF(J16="","",J16)</f>
        <v>12. 4. 2024</v>
      </c>
      <c r="L92" s="32"/>
    </row>
    <row r="93" spans="2:12" s="1" customFormat="1" ht="7" customHeight="1">
      <c r="B93" s="32"/>
      <c r="L93" s="32"/>
    </row>
    <row r="94" spans="2:12" s="1" customFormat="1" ht="25.65" customHeight="1">
      <c r="B94" s="32"/>
      <c r="C94" s="27" t="s">
        <v>25</v>
      </c>
      <c r="F94" s="25" t="str">
        <f>E19</f>
        <v>Oblastní charita Náchod, Mlýnská 189, Náchod</v>
      </c>
      <c r="I94" s="27" t="s">
        <v>31</v>
      </c>
      <c r="J94" s="30" t="str">
        <f>E25</f>
        <v>Ing. Martin Smolák, AGCOM, s.r.o.</v>
      </c>
      <c r="L94" s="32"/>
    </row>
    <row r="95" spans="2:12" s="1" customFormat="1" ht="15.15" customHeight="1">
      <c r="B95" s="32"/>
      <c r="C95" s="27" t="s">
        <v>29</v>
      </c>
      <c r="F95" s="25" t="str">
        <f>IF(E22="","",E22)</f>
        <v>Vyplň údaj</v>
      </c>
      <c r="I95" s="27" t="s">
        <v>34</v>
      </c>
      <c r="J95" s="30" t="str">
        <f>E28</f>
        <v>AGCOM, s.r.o.</v>
      </c>
      <c r="L95" s="32"/>
    </row>
    <row r="96" spans="2:12" s="1" customFormat="1" ht="10.25" customHeight="1">
      <c r="B96" s="32"/>
      <c r="L96" s="32"/>
    </row>
    <row r="97" spans="2:20" s="10" customFormat="1" ht="29.3" customHeight="1">
      <c r="B97" s="111"/>
      <c r="C97" s="112" t="s">
        <v>167</v>
      </c>
      <c r="D97" s="113" t="s">
        <v>57</v>
      </c>
      <c r="E97" s="113" t="s">
        <v>53</v>
      </c>
      <c r="F97" s="113" t="s">
        <v>54</v>
      </c>
      <c r="G97" s="113" t="s">
        <v>168</v>
      </c>
      <c r="H97" s="113" t="s">
        <v>169</v>
      </c>
      <c r="I97" s="113" t="s">
        <v>170</v>
      </c>
      <c r="J97" s="113" t="s">
        <v>158</v>
      </c>
      <c r="K97" s="114" t="s">
        <v>171</v>
      </c>
      <c r="L97" s="111"/>
      <c r="M97" s="56" t="s">
        <v>19</v>
      </c>
      <c r="N97" s="57" t="s">
        <v>42</v>
      </c>
      <c r="O97" s="57" t="s">
        <v>172</v>
      </c>
      <c r="P97" s="57" t="s">
        <v>173</v>
      </c>
      <c r="Q97" s="57" t="s">
        <v>174</v>
      </c>
      <c r="R97" s="57" t="s">
        <v>175</v>
      </c>
      <c r="S97" s="57" t="s">
        <v>176</v>
      </c>
      <c r="T97" s="58" t="s">
        <v>177</v>
      </c>
    </row>
    <row r="98" spans="2:63" s="1" customFormat="1" ht="22.8" customHeight="1">
      <c r="B98" s="32"/>
      <c r="C98" s="61" t="s">
        <v>178</v>
      </c>
      <c r="J98" s="115">
        <f>BK98</f>
        <v>0</v>
      </c>
      <c r="L98" s="32"/>
      <c r="M98" s="59"/>
      <c r="N98" s="50"/>
      <c r="O98" s="50"/>
      <c r="P98" s="116">
        <f>P99</f>
        <v>0</v>
      </c>
      <c r="Q98" s="50"/>
      <c r="R98" s="116">
        <f>R99</f>
        <v>0.0029000000000000002</v>
      </c>
      <c r="S98" s="50"/>
      <c r="T98" s="117">
        <f>T99</f>
        <v>0.001</v>
      </c>
      <c r="AT98" s="17" t="s">
        <v>71</v>
      </c>
      <c r="AU98" s="17" t="s">
        <v>159</v>
      </c>
      <c r="BK98" s="118">
        <f>BK99</f>
        <v>0</v>
      </c>
    </row>
    <row r="99" spans="2:63" s="11" customFormat="1" ht="25.9" customHeight="1">
      <c r="B99" s="119"/>
      <c r="D99" s="120" t="s">
        <v>71</v>
      </c>
      <c r="E99" s="121" t="s">
        <v>1777</v>
      </c>
      <c r="F99" s="121" t="s">
        <v>1778</v>
      </c>
      <c r="I99" s="122"/>
      <c r="J99" s="123">
        <f>BK99</f>
        <v>0</v>
      </c>
      <c r="L99" s="119"/>
      <c r="M99" s="124"/>
      <c r="P99" s="125">
        <f>P100+P104+P107+P111+P122+P125</f>
        <v>0</v>
      </c>
      <c r="R99" s="125">
        <f>R100+R104+R107+R111+R122+R125</f>
        <v>0.0029000000000000002</v>
      </c>
      <c r="T99" s="126">
        <f>T100+T104+T107+T111+T122+T125</f>
        <v>0.001</v>
      </c>
      <c r="AR99" s="120" t="s">
        <v>82</v>
      </c>
      <c r="AT99" s="127" t="s">
        <v>71</v>
      </c>
      <c r="AU99" s="127" t="s">
        <v>72</v>
      </c>
      <c r="AY99" s="120" t="s">
        <v>181</v>
      </c>
      <c r="BK99" s="128">
        <f>BK100+BK104+BK107+BK111+BK122+BK125</f>
        <v>0</v>
      </c>
    </row>
    <row r="100" spans="2:63" s="11" customFormat="1" ht="22.8" customHeight="1">
      <c r="B100" s="119"/>
      <c r="D100" s="120" t="s">
        <v>71</v>
      </c>
      <c r="E100" s="129" t="s">
        <v>3749</v>
      </c>
      <c r="F100" s="129" t="s">
        <v>5944</v>
      </c>
      <c r="I100" s="122"/>
      <c r="J100" s="130">
        <f>BK100</f>
        <v>0</v>
      </c>
      <c r="L100" s="119"/>
      <c r="M100" s="124"/>
      <c r="P100" s="125">
        <f>SUM(P101:P103)</f>
        <v>0</v>
      </c>
      <c r="R100" s="125">
        <f>SUM(R101:R103)</f>
        <v>0</v>
      </c>
      <c r="T100" s="126">
        <f>SUM(T101:T103)</f>
        <v>0</v>
      </c>
      <c r="AR100" s="120" t="s">
        <v>82</v>
      </c>
      <c r="AT100" s="127" t="s">
        <v>71</v>
      </c>
      <c r="AU100" s="127" t="s">
        <v>80</v>
      </c>
      <c r="AY100" s="120" t="s">
        <v>181</v>
      </c>
      <c r="BK100" s="128">
        <f>SUM(BK101:BK103)</f>
        <v>0</v>
      </c>
    </row>
    <row r="101" spans="2:65" s="1" customFormat="1" ht="76.4" customHeight="1">
      <c r="B101" s="32"/>
      <c r="C101" s="180" t="s">
        <v>80</v>
      </c>
      <c r="D101" s="180" t="s">
        <v>561</v>
      </c>
      <c r="E101" s="181" t="s">
        <v>5945</v>
      </c>
      <c r="F101" s="182" t="s">
        <v>5946</v>
      </c>
      <c r="G101" s="183" t="s">
        <v>199</v>
      </c>
      <c r="H101" s="184">
        <v>1</v>
      </c>
      <c r="I101" s="185"/>
      <c r="J101" s="186">
        <f>ROUND(I101*H101,2)</f>
        <v>0</v>
      </c>
      <c r="K101" s="182" t="s">
        <v>19</v>
      </c>
      <c r="L101" s="187"/>
      <c r="M101" s="188" t="s">
        <v>19</v>
      </c>
      <c r="N101" s="189" t="s">
        <v>43</v>
      </c>
      <c r="P101" s="140">
        <f>O101*H101</f>
        <v>0</v>
      </c>
      <c r="Q101" s="140">
        <v>0</v>
      </c>
      <c r="R101" s="140">
        <f>Q101*H101</f>
        <v>0</v>
      </c>
      <c r="S101" s="140">
        <v>0</v>
      </c>
      <c r="T101" s="141">
        <f>S101*H101</f>
        <v>0</v>
      </c>
      <c r="AR101" s="142" t="s">
        <v>394</v>
      </c>
      <c r="AT101" s="142" t="s">
        <v>561</v>
      </c>
      <c r="AU101" s="142" t="s">
        <v>82</v>
      </c>
      <c r="AY101" s="17" t="s">
        <v>181</v>
      </c>
      <c r="BE101" s="143">
        <f>IF(N101="základní",J101,0)</f>
        <v>0</v>
      </c>
      <c r="BF101" s="143">
        <f>IF(N101="snížená",J101,0)</f>
        <v>0</v>
      </c>
      <c r="BG101" s="143">
        <f>IF(N101="zákl. přenesená",J101,0)</f>
        <v>0</v>
      </c>
      <c r="BH101" s="143">
        <f>IF(N101="sníž. přenesená",J101,0)</f>
        <v>0</v>
      </c>
      <c r="BI101" s="143">
        <f>IF(N101="nulová",J101,0)</f>
        <v>0</v>
      </c>
      <c r="BJ101" s="17" t="s">
        <v>80</v>
      </c>
      <c r="BK101" s="143">
        <f>ROUND(I101*H101,2)</f>
        <v>0</v>
      </c>
      <c r="BL101" s="17" t="s">
        <v>286</v>
      </c>
      <c r="BM101" s="142" t="s">
        <v>5947</v>
      </c>
    </row>
    <row r="102" spans="2:65" s="1" customFormat="1" ht="16.5" customHeight="1">
      <c r="B102" s="32"/>
      <c r="C102" s="131" t="s">
        <v>82</v>
      </c>
      <c r="D102" s="131" t="s">
        <v>183</v>
      </c>
      <c r="E102" s="132" t="s">
        <v>5948</v>
      </c>
      <c r="F102" s="133" t="s">
        <v>5949</v>
      </c>
      <c r="G102" s="134" t="s">
        <v>199</v>
      </c>
      <c r="H102" s="135">
        <v>1</v>
      </c>
      <c r="I102" s="136"/>
      <c r="J102" s="137">
        <f>ROUND(I102*H102,2)</f>
        <v>0</v>
      </c>
      <c r="K102" s="133" t="s">
        <v>187</v>
      </c>
      <c r="L102" s="32"/>
      <c r="M102" s="138" t="s">
        <v>19</v>
      </c>
      <c r="N102" s="139" t="s">
        <v>43</v>
      </c>
      <c r="P102" s="140">
        <f>O102*H102</f>
        <v>0</v>
      </c>
      <c r="Q102" s="140">
        <v>0</v>
      </c>
      <c r="R102" s="140">
        <f>Q102*H102</f>
        <v>0</v>
      </c>
      <c r="S102" s="140">
        <v>0</v>
      </c>
      <c r="T102" s="141">
        <f>S102*H102</f>
        <v>0</v>
      </c>
      <c r="AR102" s="142" t="s">
        <v>286</v>
      </c>
      <c r="AT102" s="142" t="s">
        <v>183</v>
      </c>
      <c r="AU102" s="142" t="s">
        <v>82</v>
      </c>
      <c r="AY102" s="17" t="s">
        <v>181</v>
      </c>
      <c r="BE102" s="143">
        <f>IF(N102="základní",J102,0)</f>
        <v>0</v>
      </c>
      <c r="BF102" s="143">
        <f>IF(N102="snížená",J102,0)</f>
        <v>0</v>
      </c>
      <c r="BG102" s="143">
        <f>IF(N102="zákl. přenesená",J102,0)</f>
        <v>0</v>
      </c>
      <c r="BH102" s="143">
        <f>IF(N102="sníž. přenesená",J102,0)</f>
        <v>0</v>
      </c>
      <c r="BI102" s="143">
        <f>IF(N102="nulová",J102,0)</f>
        <v>0</v>
      </c>
      <c r="BJ102" s="17" t="s">
        <v>80</v>
      </c>
      <c r="BK102" s="143">
        <f>ROUND(I102*H102,2)</f>
        <v>0</v>
      </c>
      <c r="BL102" s="17" t="s">
        <v>286</v>
      </c>
      <c r="BM102" s="142" t="s">
        <v>5950</v>
      </c>
    </row>
    <row r="103" spans="2:47" s="1" customFormat="1" ht="12">
      <c r="B103" s="32"/>
      <c r="D103" s="144" t="s">
        <v>190</v>
      </c>
      <c r="F103" s="145" t="s">
        <v>5951</v>
      </c>
      <c r="I103" s="146"/>
      <c r="L103" s="32"/>
      <c r="M103" s="147"/>
      <c r="T103" s="53"/>
      <c r="AT103" s="17" t="s">
        <v>190</v>
      </c>
      <c r="AU103" s="17" t="s">
        <v>82</v>
      </c>
    </row>
    <row r="104" spans="2:63" s="11" customFormat="1" ht="22.8" customHeight="1">
      <c r="B104" s="119"/>
      <c r="D104" s="120" t="s">
        <v>71</v>
      </c>
      <c r="E104" s="129" t="s">
        <v>3848</v>
      </c>
      <c r="F104" s="129" t="s">
        <v>5952</v>
      </c>
      <c r="I104" s="122"/>
      <c r="J104" s="130">
        <f>BK104</f>
        <v>0</v>
      </c>
      <c r="L104" s="119"/>
      <c r="M104" s="124"/>
      <c r="P104" s="125">
        <f>SUM(P105:P106)</f>
        <v>0</v>
      </c>
      <c r="R104" s="125">
        <f>SUM(R105:R106)</f>
        <v>0.0002</v>
      </c>
      <c r="T104" s="126">
        <f>SUM(T105:T106)</f>
        <v>0</v>
      </c>
      <c r="AR104" s="120" t="s">
        <v>82</v>
      </c>
      <c r="AT104" s="127" t="s">
        <v>71</v>
      </c>
      <c r="AU104" s="127" t="s">
        <v>80</v>
      </c>
      <c r="AY104" s="120" t="s">
        <v>181</v>
      </c>
      <c r="BK104" s="128">
        <f>SUM(BK105:BK106)</f>
        <v>0</v>
      </c>
    </row>
    <row r="105" spans="2:65" s="1" customFormat="1" ht="24.1" customHeight="1">
      <c r="B105" s="32"/>
      <c r="C105" s="180" t="s">
        <v>94</v>
      </c>
      <c r="D105" s="180" t="s">
        <v>561</v>
      </c>
      <c r="E105" s="181" t="s">
        <v>5953</v>
      </c>
      <c r="F105" s="182" t="s">
        <v>5954</v>
      </c>
      <c r="G105" s="183" t="s">
        <v>199</v>
      </c>
      <c r="H105" s="184">
        <v>1</v>
      </c>
      <c r="I105" s="185"/>
      <c r="J105" s="186">
        <f>ROUND(I105*H105,2)</f>
        <v>0</v>
      </c>
      <c r="K105" s="182" t="s">
        <v>187</v>
      </c>
      <c r="L105" s="187"/>
      <c r="M105" s="188" t="s">
        <v>19</v>
      </c>
      <c r="N105" s="189" t="s">
        <v>43</v>
      </c>
      <c r="P105" s="140">
        <f>O105*H105</f>
        <v>0</v>
      </c>
      <c r="Q105" s="140">
        <v>0.0002</v>
      </c>
      <c r="R105" s="140">
        <f>Q105*H105</f>
        <v>0.0002</v>
      </c>
      <c r="S105" s="140">
        <v>0</v>
      </c>
      <c r="T105" s="141">
        <f>S105*H105</f>
        <v>0</v>
      </c>
      <c r="AR105" s="142" t="s">
        <v>394</v>
      </c>
      <c r="AT105" s="142" t="s">
        <v>561</v>
      </c>
      <c r="AU105" s="142" t="s">
        <v>82</v>
      </c>
      <c r="AY105" s="17" t="s">
        <v>181</v>
      </c>
      <c r="BE105" s="143">
        <f>IF(N105="základní",J105,0)</f>
        <v>0</v>
      </c>
      <c r="BF105" s="143">
        <f>IF(N105="snížená",J105,0)</f>
        <v>0</v>
      </c>
      <c r="BG105" s="143">
        <f>IF(N105="zákl. přenesená",J105,0)</f>
        <v>0</v>
      </c>
      <c r="BH105" s="143">
        <f>IF(N105="sníž. přenesená",J105,0)</f>
        <v>0</v>
      </c>
      <c r="BI105" s="143">
        <f>IF(N105="nulová",J105,0)</f>
        <v>0</v>
      </c>
      <c r="BJ105" s="17" t="s">
        <v>80</v>
      </c>
      <c r="BK105" s="143">
        <f>ROUND(I105*H105,2)</f>
        <v>0</v>
      </c>
      <c r="BL105" s="17" t="s">
        <v>286</v>
      </c>
      <c r="BM105" s="142" t="s">
        <v>5955</v>
      </c>
    </row>
    <row r="106" spans="2:65" s="1" customFormat="1" ht="16.5" customHeight="1">
      <c r="B106" s="32"/>
      <c r="C106" s="131" t="s">
        <v>188</v>
      </c>
      <c r="D106" s="131" t="s">
        <v>183</v>
      </c>
      <c r="E106" s="132" t="s">
        <v>5956</v>
      </c>
      <c r="F106" s="133" t="s">
        <v>5957</v>
      </c>
      <c r="G106" s="134" t="s">
        <v>199</v>
      </c>
      <c r="H106" s="135">
        <v>1</v>
      </c>
      <c r="I106" s="136"/>
      <c r="J106" s="137">
        <f>ROUND(I106*H106,2)</f>
        <v>0</v>
      </c>
      <c r="K106" s="133" t="s">
        <v>19</v>
      </c>
      <c r="L106" s="32"/>
      <c r="M106" s="138" t="s">
        <v>19</v>
      </c>
      <c r="N106" s="139" t="s">
        <v>43</v>
      </c>
      <c r="P106" s="140">
        <f>O106*H106</f>
        <v>0</v>
      </c>
      <c r="Q106" s="140">
        <v>0</v>
      </c>
      <c r="R106" s="140">
        <f>Q106*H106</f>
        <v>0</v>
      </c>
      <c r="S106" s="140">
        <v>0</v>
      </c>
      <c r="T106" s="141">
        <f>S106*H106</f>
        <v>0</v>
      </c>
      <c r="AR106" s="142" t="s">
        <v>286</v>
      </c>
      <c r="AT106" s="142" t="s">
        <v>183</v>
      </c>
      <c r="AU106" s="142" t="s">
        <v>82</v>
      </c>
      <c r="AY106" s="17" t="s">
        <v>181</v>
      </c>
      <c r="BE106" s="143">
        <f>IF(N106="základní",J106,0)</f>
        <v>0</v>
      </c>
      <c r="BF106" s="143">
        <f>IF(N106="snížená",J106,0)</f>
        <v>0</v>
      </c>
      <c r="BG106" s="143">
        <f>IF(N106="zákl. přenesená",J106,0)</f>
        <v>0</v>
      </c>
      <c r="BH106" s="143">
        <f>IF(N106="sníž. přenesená",J106,0)</f>
        <v>0</v>
      </c>
      <c r="BI106" s="143">
        <f>IF(N106="nulová",J106,0)</f>
        <v>0</v>
      </c>
      <c r="BJ106" s="17" t="s">
        <v>80</v>
      </c>
      <c r="BK106" s="143">
        <f>ROUND(I106*H106,2)</f>
        <v>0</v>
      </c>
      <c r="BL106" s="17" t="s">
        <v>286</v>
      </c>
      <c r="BM106" s="142" t="s">
        <v>5958</v>
      </c>
    </row>
    <row r="107" spans="2:63" s="11" customFormat="1" ht="22.8" customHeight="1">
      <c r="B107" s="119"/>
      <c r="D107" s="120" t="s">
        <v>71</v>
      </c>
      <c r="E107" s="129" t="s">
        <v>3877</v>
      </c>
      <c r="F107" s="129" t="s">
        <v>5621</v>
      </c>
      <c r="I107" s="122"/>
      <c r="J107" s="130">
        <f>BK107</f>
        <v>0</v>
      </c>
      <c r="L107" s="119"/>
      <c r="M107" s="124"/>
      <c r="P107" s="125">
        <f>SUM(P108:P110)</f>
        <v>0</v>
      </c>
      <c r="R107" s="125">
        <f>SUM(R108:R110)</f>
        <v>0.0016</v>
      </c>
      <c r="T107" s="126">
        <f>SUM(T108:T110)</f>
        <v>0</v>
      </c>
      <c r="AR107" s="120" t="s">
        <v>82</v>
      </c>
      <c r="AT107" s="127" t="s">
        <v>71</v>
      </c>
      <c r="AU107" s="127" t="s">
        <v>80</v>
      </c>
      <c r="AY107" s="120" t="s">
        <v>181</v>
      </c>
      <c r="BK107" s="128">
        <f>SUM(BK108:BK110)</f>
        <v>0</v>
      </c>
    </row>
    <row r="108" spans="2:65" s="1" customFormat="1" ht="33.05" customHeight="1">
      <c r="B108" s="32"/>
      <c r="C108" s="180" t="s">
        <v>211</v>
      </c>
      <c r="D108" s="180" t="s">
        <v>561</v>
      </c>
      <c r="E108" s="181" t="s">
        <v>5959</v>
      </c>
      <c r="F108" s="182" t="s">
        <v>5960</v>
      </c>
      <c r="G108" s="183" t="s">
        <v>305</v>
      </c>
      <c r="H108" s="184">
        <v>10</v>
      </c>
      <c r="I108" s="185"/>
      <c r="J108" s="186">
        <f>ROUND(I108*H108,2)</f>
        <v>0</v>
      </c>
      <c r="K108" s="182" t="s">
        <v>187</v>
      </c>
      <c r="L108" s="187"/>
      <c r="M108" s="188" t="s">
        <v>19</v>
      </c>
      <c r="N108" s="189" t="s">
        <v>43</v>
      </c>
      <c r="P108" s="140">
        <f>O108*H108</f>
        <v>0</v>
      </c>
      <c r="Q108" s="140">
        <v>0.00016</v>
      </c>
      <c r="R108" s="140">
        <f>Q108*H108</f>
        <v>0.0016</v>
      </c>
      <c r="S108" s="140">
        <v>0</v>
      </c>
      <c r="T108" s="141">
        <f>S108*H108</f>
        <v>0</v>
      </c>
      <c r="AR108" s="142" t="s">
        <v>394</v>
      </c>
      <c r="AT108" s="142" t="s">
        <v>561</v>
      </c>
      <c r="AU108" s="142" t="s">
        <v>82</v>
      </c>
      <c r="AY108" s="17" t="s">
        <v>181</v>
      </c>
      <c r="BE108" s="143">
        <f>IF(N108="základní",J108,0)</f>
        <v>0</v>
      </c>
      <c r="BF108" s="143">
        <f>IF(N108="snížená",J108,0)</f>
        <v>0</v>
      </c>
      <c r="BG108" s="143">
        <f>IF(N108="zákl. přenesená",J108,0)</f>
        <v>0</v>
      </c>
      <c r="BH108" s="143">
        <f>IF(N108="sníž. přenesená",J108,0)</f>
        <v>0</v>
      </c>
      <c r="BI108" s="143">
        <f>IF(N108="nulová",J108,0)</f>
        <v>0</v>
      </c>
      <c r="BJ108" s="17" t="s">
        <v>80</v>
      </c>
      <c r="BK108" s="143">
        <f>ROUND(I108*H108,2)</f>
        <v>0</v>
      </c>
      <c r="BL108" s="17" t="s">
        <v>286</v>
      </c>
      <c r="BM108" s="142" t="s">
        <v>5961</v>
      </c>
    </row>
    <row r="109" spans="2:65" s="1" customFormat="1" ht="16.5" customHeight="1">
      <c r="B109" s="32"/>
      <c r="C109" s="131" t="s">
        <v>218</v>
      </c>
      <c r="D109" s="131" t="s">
        <v>183</v>
      </c>
      <c r="E109" s="132" t="s">
        <v>5625</v>
      </c>
      <c r="F109" s="133" t="s">
        <v>5626</v>
      </c>
      <c r="G109" s="134" t="s">
        <v>305</v>
      </c>
      <c r="H109" s="135">
        <v>10</v>
      </c>
      <c r="I109" s="136"/>
      <c r="J109" s="137">
        <f>ROUND(I109*H109,2)</f>
        <v>0</v>
      </c>
      <c r="K109" s="133" t="s">
        <v>187</v>
      </c>
      <c r="L109" s="32"/>
      <c r="M109" s="138" t="s">
        <v>19</v>
      </c>
      <c r="N109" s="139" t="s">
        <v>43</v>
      </c>
      <c r="P109" s="140">
        <f>O109*H109</f>
        <v>0</v>
      </c>
      <c r="Q109" s="140">
        <v>0</v>
      </c>
      <c r="R109" s="140">
        <f>Q109*H109</f>
        <v>0</v>
      </c>
      <c r="S109" s="140">
        <v>0</v>
      </c>
      <c r="T109" s="141">
        <f>S109*H109</f>
        <v>0</v>
      </c>
      <c r="AR109" s="142" t="s">
        <v>286</v>
      </c>
      <c r="AT109" s="142" t="s">
        <v>183</v>
      </c>
      <c r="AU109" s="142" t="s">
        <v>82</v>
      </c>
      <c r="AY109" s="17" t="s">
        <v>181</v>
      </c>
      <c r="BE109" s="143">
        <f>IF(N109="základní",J109,0)</f>
        <v>0</v>
      </c>
      <c r="BF109" s="143">
        <f>IF(N109="snížená",J109,0)</f>
        <v>0</v>
      </c>
      <c r="BG109" s="143">
        <f>IF(N109="zákl. přenesená",J109,0)</f>
        <v>0</v>
      </c>
      <c r="BH109" s="143">
        <f>IF(N109="sníž. přenesená",J109,0)</f>
        <v>0</v>
      </c>
      <c r="BI109" s="143">
        <f>IF(N109="nulová",J109,0)</f>
        <v>0</v>
      </c>
      <c r="BJ109" s="17" t="s">
        <v>80</v>
      </c>
      <c r="BK109" s="143">
        <f>ROUND(I109*H109,2)</f>
        <v>0</v>
      </c>
      <c r="BL109" s="17" t="s">
        <v>286</v>
      </c>
      <c r="BM109" s="142" t="s">
        <v>5962</v>
      </c>
    </row>
    <row r="110" spans="2:47" s="1" customFormat="1" ht="12">
      <c r="B110" s="32"/>
      <c r="D110" s="144" t="s">
        <v>190</v>
      </c>
      <c r="F110" s="145" t="s">
        <v>5628</v>
      </c>
      <c r="I110" s="146"/>
      <c r="L110" s="32"/>
      <c r="M110" s="147"/>
      <c r="T110" s="53"/>
      <c r="AT110" s="17" t="s">
        <v>190</v>
      </c>
      <c r="AU110" s="17" t="s">
        <v>82</v>
      </c>
    </row>
    <row r="111" spans="2:63" s="11" customFormat="1" ht="22.8" customHeight="1">
      <c r="B111" s="119"/>
      <c r="D111" s="120" t="s">
        <v>71</v>
      </c>
      <c r="E111" s="129" t="s">
        <v>3898</v>
      </c>
      <c r="F111" s="129" t="s">
        <v>5251</v>
      </c>
      <c r="I111" s="122"/>
      <c r="J111" s="130">
        <f>BK111</f>
        <v>0</v>
      </c>
      <c r="L111" s="119"/>
      <c r="M111" s="124"/>
      <c r="P111" s="125">
        <f>SUM(P112:P121)</f>
        <v>0</v>
      </c>
      <c r="R111" s="125">
        <f>SUM(R112:R121)</f>
        <v>0.0011</v>
      </c>
      <c r="T111" s="126">
        <f>SUM(T112:T121)</f>
        <v>0</v>
      </c>
      <c r="AR111" s="120" t="s">
        <v>82</v>
      </c>
      <c r="AT111" s="127" t="s">
        <v>71</v>
      </c>
      <c r="AU111" s="127" t="s">
        <v>80</v>
      </c>
      <c r="AY111" s="120" t="s">
        <v>181</v>
      </c>
      <c r="BK111" s="128">
        <f>SUM(BK112:BK121)</f>
        <v>0</v>
      </c>
    </row>
    <row r="112" spans="2:65" s="1" customFormat="1" ht="16.5" customHeight="1">
      <c r="B112" s="32"/>
      <c r="C112" s="180" t="s">
        <v>222</v>
      </c>
      <c r="D112" s="180" t="s">
        <v>561</v>
      </c>
      <c r="E112" s="181" t="s">
        <v>5519</v>
      </c>
      <c r="F112" s="182" t="s">
        <v>5520</v>
      </c>
      <c r="G112" s="183" t="s">
        <v>199</v>
      </c>
      <c r="H112" s="184">
        <v>1</v>
      </c>
      <c r="I112" s="185"/>
      <c r="J112" s="186">
        <f>ROUND(I112*H112,2)</f>
        <v>0</v>
      </c>
      <c r="K112" s="182" t="s">
        <v>187</v>
      </c>
      <c r="L112" s="187"/>
      <c r="M112" s="188" t="s">
        <v>19</v>
      </c>
      <c r="N112" s="189" t="s">
        <v>43</v>
      </c>
      <c r="P112" s="140">
        <f>O112*H112</f>
        <v>0</v>
      </c>
      <c r="Q112" s="140">
        <v>0.00042</v>
      </c>
      <c r="R112" s="140">
        <f>Q112*H112</f>
        <v>0.00042</v>
      </c>
      <c r="S112" s="140">
        <v>0</v>
      </c>
      <c r="T112" s="141">
        <f>S112*H112</f>
        <v>0</v>
      </c>
      <c r="AR112" s="142" t="s">
        <v>394</v>
      </c>
      <c r="AT112" s="142" t="s">
        <v>561</v>
      </c>
      <c r="AU112" s="142" t="s">
        <v>82</v>
      </c>
      <c r="AY112" s="17" t="s">
        <v>181</v>
      </c>
      <c r="BE112" s="143">
        <f>IF(N112="základní",J112,0)</f>
        <v>0</v>
      </c>
      <c r="BF112" s="143">
        <f>IF(N112="snížená",J112,0)</f>
        <v>0</v>
      </c>
      <c r="BG112" s="143">
        <f>IF(N112="zákl. přenesená",J112,0)</f>
        <v>0</v>
      </c>
      <c r="BH112" s="143">
        <f>IF(N112="sníž. přenesená",J112,0)</f>
        <v>0</v>
      </c>
      <c r="BI112" s="143">
        <f>IF(N112="nulová",J112,0)</f>
        <v>0</v>
      </c>
      <c r="BJ112" s="17" t="s">
        <v>80</v>
      </c>
      <c r="BK112" s="143">
        <f>ROUND(I112*H112,2)</f>
        <v>0</v>
      </c>
      <c r="BL112" s="17" t="s">
        <v>286</v>
      </c>
      <c r="BM112" s="142" t="s">
        <v>5963</v>
      </c>
    </row>
    <row r="113" spans="2:65" s="1" customFormat="1" ht="16.5" customHeight="1">
      <c r="B113" s="32"/>
      <c r="C113" s="131" t="s">
        <v>229</v>
      </c>
      <c r="D113" s="131" t="s">
        <v>183</v>
      </c>
      <c r="E113" s="132" t="s">
        <v>5281</v>
      </c>
      <c r="F113" s="133" t="s">
        <v>5282</v>
      </c>
      <c r="G113" s="134" t="s">
        <v>199</v>
      </c>
      <c r="H113" s="135">
        <v>1</v>
      </c>
      <c r="I113" s="136"/>
      <c r="J113" s="137">
        <f>ROUND(I113*H113,2)</f>
        <v>0</v>
      </c>
      <c r="K113" s="133" t="s">
        <v>19</v>
      </c>
      <c r="L113" s="32"/>
      <c r="M113" s="138" t="s">
        <v>19</v>
      </c>
      <c r="N113" s="139" t="s">
        <v>43</v>
      </c>
      <c r="P113" s="140">
        <f>O113*H113</f>
        <v>0</v>
      </c>
      <c r="Q113" s="140">
        <v>0</v>
      </c>
      <c r="R113" s="140">
        <f>Q113*H113</f>
        <v>0</v>
      </c>
      <c r="S113" s="140">
        <v>0</v>
      </c>
      <c r="T113" s="141">
        <f>S113*H113</f>
        <v>0</v>
      </c>
      <c r="AR113" s="142" t="s">
        <v>286</v>
      </c>
      <c r="AT113" s="142" t="s">
        <v>183</v>
      </c>
      <c r="AU113" s="142" t="s">
        <v>82</v>
      </c>
      <c r="AY113" s="17" t="s">
        <v>181</v>
      </c>
      <c r="BE113" s="143">
        <f>IF(N113="základní",J113,0)</f>
        <v>0</v>
      </c>
      <c r="BF113" s="143">
        <f>IF(N113="snížená",J113,0)</f>
        <v>0</v>
      </c>
      <c r="BG113" s="143">
        <f>IF(N113="zákl. přenesená",J113,0)</f>
        <v>0</v>
      </c>
      <c r="BH113" s="143">
        <f>IF(N113="sníž. přenesená",J113,0)</f>
        <v>0</v>
      </c>
      <c r="BI113" s="143">
        <f>IF(N113="nulová",J113,0)</f>
        <v>0</v>
      </c>
      <c r="BJ113" s="17" t="s">
        <v>80</v>
      </c>
      <c r="BK113" s="143">
        <f>ROUND(I113*H113,2)</f>
        <v>0</v>
      </c>
      <c r="BL113" s="17" t="s">
        <v>286</v>
      </c>
      <c r="BM113" s="142" t="s">
        <v>5964</v>
      </c>
    </row>
    <row r="114" spans="2:65" s="1" customFormat="1" ht="16.5" customHeight="1">
      <c r="B114" s="32"/>
      <c r="C114" s="180" t="s">
        <v>236</v>
      </c>
      <c r="D114" s="180" t="s">
        <v>561</v>
      </c>
      <c r="E114" s="181" t="s">
        <v>5271</v>
      </c>
      <c r="F114" s="182" t="s">
        <v>5272</v>
      </c>
      <c r="G114" s="183" t="s">
        <v>199</v>
      </c>
      <c r="H114" s="184">
        <v>4</v>
      </c>
      <c r="I114" s="185"/>
      <c r="J114" s="186">
        <f>ROUND(I114*H114,2)</f>
        <v>0</v>
      </c>
      <c r="K114" s="182" t="s">
        <v>187</v>
      </c>
      <c r="L114" s="187"/>
      <c r="M114" s="188" t="s">
        <v>19</v>
      </c>
      <c r="N114" s="189" t="s">
        <v>43</v>
      </c>
      <c r="P114" s="140">
        <f>O114*H114</f>
        <v>0</v>
      </c>
      <c r="Q114" s="140">
        <v>5E-05</v>
      </c>
      <c r="R114" s="140">
        <f>Q114*H114</f>
        <v>0.0002</v>
      </c>
      <c r="S114" s="140">
        <v>0</v>
      </c>
      <c r="T114" s="141">
        <f>S114*H114</f>
        <v>0</v>
      </c>
      <c r="AR114" s="142" t="s">
        <v>394</v>
      </c>
      <c r="AT114" s="142" t="s">
        <v>561</v>
      </c>
      <c r="AU114" s="142" t="s">
        <v>82</v>
      </c>
      <c r="AY114" s="17" t="s">
        <v>181</v>
      </c>
      <c r="BE114" s="143">
        <f>IF(N114="základní",J114,0)</f>
        <v>0</v>
      </c>
      <c r="BF114" s="143">
        <f>IF(N114="snížená",J114,0)</f>
        <v>0</v>
      </c>
      <c r="BG114" s="143">
        <f>IF(N114="zákl. přenesená",J114,0)</f>
        <v>0</v>
      </c>
      <c r="BH114" s="143">
        <f>IF(N114="sníž. přenesená",J114,0)</f>
        <v>0</v>
      </c>
      <c r="BI114" s="143">
        <f>IF(N114="nulová",J114,0)</f>
        <v>0</v>
      </c>
      <c r="BJ114" s="17" t="s">
        <v>80</v>
      </c>
      <c r="BK114" s="143">
        <f>ROUND(I114*H114,2)</f>
        <v>0</v>
      </c>
      <c r="BL114" s="17" t="s">
        <v>286</v>
      </c>
      <c r="BM114" s="142" t="s">
        <v>5965</v>
      </c>
    </row>
    <row r="115" spans="2:65" s="1" customFormat="1" ht="24.1" customHeight="1">
      <c r="B115" s="32"/>
      <c r="C115" s="131" t="s">
        <v>243</v>
      </c>
      <c r="D115" s="131" t="s">
        <v>183</v>
      </c>
      <c r="E115" s="132" t="s">
        <v>5274</v>
      </c>
      <c r="F115" s="133" t="s">
        <v>5275</v>
      </c>
      <c r="G115" s="134" t="s">
        <v>199</v>
      </c>
      <c r="H115" s="135">
        <v>4</v>
      </c>
      <c r="I115" s="136"/>
      <c r="J115" s="137">
        <f>ROUND(I115*H115,2)</f>
        <v>0</v>
      </c>
      <c r="K115" s="133" t="s">
        <v>187</v>
      </c>
      <c r="L115" s="32"/>
      <c r="M115" s="138" t="s">
        <v>19</v>
      </c>
      <c r="N115" s="139" t="s">
        <v>43</v>
      </c>
      <c r="P115" s="140">
        <f>O115*H115</f>
        <v>0</v>
      </c>
      <c r="Q115" s="140">
        <v>0</v>
      </c>
      <c r="R115" s="140">
        <f>Q115*H115</f>
        <v>0</v>
      </c>
      <c r="S115" s="140">
        <v>0</v>
      </c>
      <c r="T115" s="141">
        <f>S115*H115</f>
        <v>0</v>
      </c>
      <c r="AR115" s="142" t="s">
        <v>286</v>
      </c>
      <c r="AT115" s="142" t="s">
        <v>183</v>
      </c>
      <c r="AU115" s="142" t="s">
        <v>82</v>
      </c>
      <c r="AY115" s="17" t="s">
        <v>181</v>
      </c>
      <c r="BE115" s="143">
        <f>IF(N115="základní",J115,0)</f>
        <v>0</v>
      </c>
      <c r="BF115" s="143">
        <f>IF(N115="snížená",J115,0)</f>
        <v>0</v>
      </c>
      <c r="BG115" s="143">
        <f>IF(N115="zákl. přenesená",J115,0)</f>
        <v>0</v>
      </c>
      <c r="BH115" s="143">
        <f>IF(N115="sníž. přenesená",J115,0)</f>
        <v>0</v>
      </c>
      <c r="BI115" s="143">
        <f>IF(N115="nulová",J115,0)</f>
        <v>0</v>
      </c>
      <c r="BJ115" s="17" t="s">
        <v>80</v>
      </c>
      <c r="BK115" s="143">
        <f>ROUND(I115*H115,2)</f>
        <v>0</v>
      </c>
      <c r="BL115" s="17" t="s">
        <v>286</v>
      </c>
      <c r="BM115" s="142" t="s">
        <v>5966</v>
      </c>
    </row>
    <row r="116" spans="2:47" s="1" customFormat="1" ht="12">
      <c r="B116" s="32"/>
      <c r="D116" s="144" t="s">
        <v>190</v>
      </c>
      <c r="F116" s="145" t="s">
        <v>5277</v>
      </c>
      <c r="I116" s="146"/>
      <c r="L116" s="32"/>
      <c r="M116" s="147"/>
      <c r="T116" s="53"/>
      <c r="AT116" s="17" t="s">
        <v>190</v>
      </c>
      <c r="AU116" s="17" t="s">
        <v>82</v>
      </c>
    </row>
    <row r="117" spans="2:65" s="1" customFormat="1" ht="16.5" customHeight="1">
      <c r="B117" s="32"/>
      <c r="C117" s="180" t="s">
        <v>249</v>
      </c>
      <c r="D117" s="180" t="s">
        <v>561</v>
      </c>
      <c r="E117" s="181" t="s">
        <v>5351</v>
      </c>
      <c r="F117" s="182" t="s">
        <v>5352</v>
      </c>
      <c r="G117" s="183" t="s">
        <v>305</v>
      </c>
      <c r="H117" s="184">
        <v>8</v>
      </c>
      <c r="I117" s="185"/>
      <c r="J117" s="186">
        <f>ROUND(I117*H117,2)</f>
        <v>0</v>
      </c>
      <c r="K117" s="182" t="s">
        <v>187</v>
      </c>
      <c r="L117" s="187"/>
      <c r="M117" s="188" t="s">
        <v>19</v>
      </c>
      <c r="N117" s="189" t="s">
        <v>43</v>
      </c>
      <c r="P117" s="140">
        <f>O117*H117</f>
        <v>0</v>
      </c>
      <c r="Q117" s="140">
        <v>6E-05</v>
      </c>
      <c r="R117" s="140">
        <f>Q117*H117</f>
        <v>0.00048</v>
      </c>
      <c r="S117" s="140">
        <v>0</v>
      </c>
      <c r="T117" s="141">
        <f>S117*H117</f>
        <v>0</v>
      </c>
      <c r="AR117" s="142" t="s">
        <v>394</v>
      </c>
      <c r="AT117" s="142" t="s">
        <v>561</v>
      </c>
      <c r="AU117" s="142" t="s">
        <v>82</v>
      </c>
      <c r="AY117" s="17" t="s">
        <v>181</v>
      </c>
      <c r="BE117" s="143">
        <f>IF(N117="základní",J117,0)</f>
        <v>0</v>
      </c>
      <c r="BF117" s="143">
        <f>IF(N117="snížená",J117,0)</f>
        <v>0</v>
      </c>
      <c r="BG117" s="143">
        <f>IF(N117="zákl. přenesená",J117,0)</f>
        <v>0</v>
      </c>
      <c r="BH117" s="143">
        <f>IF(N117="sníž. přenesená",J117,0)</f>
        <v>0</v>
      </c>
      <c r="BI117" s="143">
        <f>IF(N117="nulová",J117,0)</f>
        <v>0</v>
      </c>
      <c r="BJ117" s="17" t="s">
        <v>80</v>
      </c>
      <c r="BK117" s="143">
        <f>ROUND(I117*H117,2)</f>
        <v>0</v>
      </c>
      <c r="BL117" s="17" t="s">
        <v>286</v>
      </c>
      <c r="BM117" s="142" t="s">
        <v>5967</v>
      </c>
    </row>
    <row r="118" spans="2:65" s="1" customFormat="1" ht="16.5" customHeight="1">
      <c r="B118" s="32"/>
      <c r="C118" s="131" t="s">
        <v>256</v>
      </c>
      <c r="D118" s="131" t="s">
        <v>183</v>
      </c>
      <c r="E118" s="132" t="s">
        <v>5362</v>
      </c>
      <c r="F118" s="133" t="s">
        <v>5363</v>
      </c>
      <c r="G118" s="134" t="s">
        <v>305</v>
      </c>
      <c r="H118" s="135">
        <v>8</v>
      </c>
      <c r="I118" s="136"/>
      <c r="J118" s="137">
        <f>ROUND(I118*H118,2)</f>
        <v>0</v>
      </c>
      <c r="K118" s="133" t="s">
        <v>187</v>
      </c>
      <c r="L118" s="32"/>
      <c r="M118" s="138" t="s">
        <v>19</v>
      </c>
      <c r="N118" s="139" t="s">
        <v>43</v>
      </c>
      <c r="P118" s="140">
        <f>O118*H118</f>
        <v>0</v>
      </c>
      <c r="Q118" s="140">
        <v>0</v>
      </c>
      <c r="R118" s="140">
        <f>Q118*H118</f>
        <v>0</v>
      </c>
      <c r="S118" s="140">
        <v>0</v>
      </c>
      <c r="T118" s="141">
        <f>S118*H118</f>
        <v>0</v>
      </c>
      <c r="AR118" s="142" t="s">
        <v>286</v>
      </c>
      <c r="AT118" s="142" t="s">
        <v>183</v>
      </c>
      <c r="AU118" s="142" t="s">
        <v>82</v>
      </c>
      <c r="AY118" s="17" t="s">
        <v>181</v>
      </c>
      <c r="BE118" s="143">
        <f>IF(N118="základní",J118,0)</f>
        <v>0</v>
      </c>
      <c r="BF118" s="143">
        <f>IF(N118="snížená",J118,0)</f>
        <v>0</v>
      </c>
      <c r="BG118" s="143">
        <f>IF(N118="zákl. přenesená",J118,0)</f>
        <v>0</v>
      </c>
      <c r="BH118" s="143">
        <f>IF(N118="sníž. přenesená",J118,0)</f>
        <v>0</v>
      </c>
      <c r="BI118" s="143">
        <f>IF(N118="nulová",J118,0)</f>
        <v>0</v>
      </c>
      <c r="BJ118" s="17" t="s">
        <v>80</v>
      </c>
      <c r="BK118" s="143">
        <f>ROUND(I118*H118,2)</f>
        <v>0</v>
      </c>
      <c r="BL118" s="17" t="s">
        <v>286</v>
      </c>
      <c r="BM118" s="142" t="s">
        <v>5968</v>
      </c>
    </row>
    <row r="119" spans="2:47" s="1" customFormat="1" ht="12">
      <c r="B119" s="32"/>
      <c r="D119" s="144" t="s">
        <v>190</v>
      </c>
      <c r="F119" s="145" t="s">
        <v>5365</v>
      </c>
      <c r="I119" s="146"/>
      <c r="L119" s="32"/>
      <c r="M119" s="147"/>
      <c r="T119" s="53"/>
      <c r="AT119" s="17" t="s">
        <v>190</v>
      </c>
      <c r="AU119" s="17" t="s">
        <v>82</v>
      </c>
    </row>
    <row r="120" spans="2:65" s="1" customFormat="1" ht="21.75" customHeight="1">
      <c r="B120" s="32"/>
      <c r="C120" s="180" t="s">
        <v>267</v>
      </c>
      <c r="D120" s="180" t="s">
        <v>561</v>
      </c>
      <c r="E120" s="181" t="s">
        <v>5343</v>
      </c>
      <c r="F120" s="182" t="s">
        <v>5344</v>
      </c>
      <c r="G120" s="183" t="s">
        <v>199</v>
      </c>
      <c r="H120" s="184">
        <v>4</v>
      </c>
      <c r="I120" s="185"/>
      <c r="J120" s="186">
        <f>ROUND(I120*H120,2)</f>
        <v>0</v>
      </c>
      <c r="K120" s="182" t="s">
        <v>19</v>
      </c>
      <c r="L120" s="187"/>
      <c r="M120" s="188" t="s">
        <v>19</v>
      </c>
      <c r="N120" s="189" t="s">
        <v>43</v>
      </c>
      <c r="P120" s="140">
        <f>O120*H120</f>
        <v>0</v>
      </c>
      <c r="Q120" s="140">
        <v>0</v>
      </c>
      <c r="R120" s="140">
        <f>Q120*H120</f>
        <v>0</v>
      </c>
      <c r="S120" s="140">
        <v>0</v>
      </c>
      <c r="T120" s="141">
        <f>S120*H120</f>
        <v>0</v>
      </c>
      <c r="AR120" s="142" t="s">
        <v>394</v>
      </c>
      <c r="AT120" s="142" t="s">
        <v>561</v>
      </c>
      <c r="AU120" s="142" t="s">
        <v>82</v>
      </c>
      <c r="AY120" s="17" t="s">
        <v>181</v>
      </c>
      <c r="BE120" s="143">
        <f>IF(N120="základní",J120,0)</f>
        <v>0</v>
      </c>
      <c r="BF120" s="143">
        <f>IF(N120="snížená",J120,0)</f>
        <v>0</v>
      </c>
      <c r="BG120" s="143">
        <f>IF(N120="zákl. přenesená",J120,0)</f>
        <v>0</v>
      </c>
      <c r="BH120" s="143">
        <f>IF(N120="sníž. přenesená",J120,0)</f>
        <v>0</v>
      </c>
      <c r="BI120" s="143">
        <f>IF(N120="nulová",J120,0)</f>
        <v>0</v>
      </c>
      <c r="BJ120" s="17" t="s">
        <v>80</v>
      </c>
      <c r="BK120" s="143">
        <f>ROUND(I120*H120,2)</f>
        <v>0</v>
      </c>
      <c r="BL120" s="17" t="s">
        <v>286</v>
      </c>
      <c r="BM120" s="142" t="s">
        <v>5969</v>
      </c>
    </row>
    <row r="121" spans="2:65" s="1" customFormat="1" ht="16.5" customHeight="1">
      <c r="B121" s="32"/>
      <c r="C121" s="131" t="s">
        <v>273</v>
      </c>
      <c r="D121" s="131" t="s">
        <v>183</v>
      </c>
      <c r="E121" s="132" t="s">
        <v>5346</v>
      </c>
      <c r="F121" s="133" t="s">
        <v>5347</v>
      </c>
      <c r="G121" s="134" t="s">
        <v>199</v>
      </c>
      <c r="H121" s="135">
        <v>4</v>
      </c>
      <c r="I121" s="136"/>
      <c r="J121" s="137">
        <f>ROUND(I121*H121,2)</f>
        <v>0</v>
      </c>
      <c r="K121" s="133" t="s">
        <v>19</v>
      </c>
      <c r="L121" s="32"/>
      <c r="M121" s="138" t="s">
        <v>19</v>
      </c>
      <c r="N121" s="139" t="s">
        <v>43</v>
      </c>
      <c r="P121" s="140">
        <f>O121*H121</f>
        <v>0</v>
      </c>
      <c r="Q121" s="140">
        <v>0</v>
      </c>
      <c r="R121" s="140">
        <f>Q121*H121</f>
        <v>0</v>
      </c>
      <c r="S121" s="140">
        <v>0</v>
      </c>
      <c r="T121" s="141">
        <f>S121*H121</f>
        <v>0</v>
      </c>
      <c r="AR121" s="142" t="s">
        <v>286</v>
      </c>
      <c r="AT121" s="142" t="s">
        <v>183</v>
      </c>
      <c r="AU121" s="142" t="s">
        <v>82</v>
      </c>
      <c r="AY121" s="17" t="s">
        <v>181</v>
      </c>
      <c r="BE121" s="143">
        <f>IF(N121="základní",J121,0)</f>
        <v>0</v>
      </c>
      <c r="BF121" s="143">
        <f>IF(N121="snížená",J121,0)</f>
        <v>0</v>
      </c>
      <c r="BG121" s="143">
        <f>IF(N121="zákl. přenesená",J121,0)</f>
        <v>0</v>
      </c>
      <c r="BH121" s="143">
        <f>IF(N121="sníž. přenesená",J121,0)</f>
        <v>0</v>
      </c>
      <c r="BI121" s="143">
        <f>IF(N121="nulová",J121,0)</f>
        <v>0</v>
      </c>
      <c r="BJ121" s="17" t="s">
        <v>80</v>
      </c>
      <c r="BK121" s="143">
        <f>ROUND(I121*H121,2)</f>
        <v>0</v>
      </c>
      <c r="BL121" s="17" t="s">
        <v>286</v>
      </c>
      <c r="BM121" s="142" t="s">
        <v>5970</v>
      </c>
    </row>
    <row r="122" spans="2:63" s="11" customFormat="1" ht="22.8" customHeight="1">
      <c r="B122" s="119"/>
      <c r="D122" s="120" t="s">
        <v>71</v>
      </c>
      <c r="E122" s="129" t="s">
        <v>4047</v>
      </c>
      <c r="F122" s="129" t="s">
        <v>5379</v>
      </c>
      <c r="I122" s="122"/>
      <c r="J122" s="130">
        <f>BK122</f>
        <v>0</v>
      </c>
      <c r="L122" s="119"/>
      <c r="M122" s="124"/>
      <c r="P122" s="125">
        <f>SUM(P123:P124)</f>
        <v>0</v>
      </c>
      <c r="R122" s="125">
        <f>SUM(R123:R124)</f>
        <v>0</v>
      </c>
      <c r="T122" s="126">
        <f>SUM(T123:T124)</f>
        <v>0.001</v>
      </c>
      <c r="AR122" s="120" t="s">
        <v>82</v>
      </c>
      <c r="AT122" s="127" t="s">
        <v>71</v>
      </c>
      <c r="AU122" s="127" t="s">
        <v>80</v>
      </c>
      <c r="AY122" s="120" t="s">
        <v>181</v>
      </c>
      <c r="BK122" s="128">
        <f>SUM(BK123:BK124)</f>
        <v>0</v>
      </c>
    </row>
    <row r="123" spans="2:65" s="1" customFormat="1" ht="24.1" customHeight="1">
      <c r="B123" s="32"/>
      <c r="C123" s="131" t="s">
        <v>8</v>
      </c>
      <c r="D123" s="131" t="s">
        <v>183</v>
      </c>
      <c r="E123" s="132" t="s">
        <v>5396</v>
      </c>
      <c r="F123" s="133" t="s">
        <v>5397</v>
      </c>
      <c r="G123" s="134" t="s">
        <v>199</v>
      </c>
      <c r="H123" s="135">
        <v>1</v>
      </c>
      <c r="I123" s="136"/>
      <c r="J123" s="137">
        <f>ROUND(I123*H123,2)</f>
        <v>0</v>
      </c>
      <c r="K123" s="133" t="s">
        <v>187</v>
      </c>
      <c r="L123" s="32"/>
      <c r="M123" s="138" t="s">
        <v>19</v>
      </c>
      <c r="N123" s="139" t="s">
        <v>43</v>
      </c>
      <c r="P123" s="140">
        <f>O123*H123</f>
        <v>0</v>
      </c>
      <c r="Q123" s="140">
        <v>0</v>
      </c>
      <c r="R123" s="140">
        <f>Q123*H123</f>
        <v>0</v>
      </c>
      <c r="S123" s="140">
        <v>0.001</v>
      </c>
      <c r="T123" s="141">
        <f>S123*H123</f>
        <v>0.001</v>
      </c>
      <c r="AR123" s="142" t="s">
        <v>286</v>
      </c>
      <c r="AT123" s="142" t="s">
        <v>183</v>
      </c>
      <c r="AU123" s="142" t="s">
        <v>82</v>
      </c>
      <c r="AY123" s="17" t="s">
        <v>181</v>
      </c>
      <c r="BE123" s="143">
        <f>IF(N123="základní",J123,0)</f>
        <v>0</v>
      </c>
      <c r="BF123" s="143">
        <f>IF(N123="snížená",J123,0)</f>
        <v>0</v>
      </c>
      <c r="BG123" s="143">
        <f>IF(N123="zákl. přenesená",J123,0)</f>
        <v>0</v>
      </c>
      <c r="BH123" s="143">
        <f>IF(N123="sníž. přenesená",J123,0)</f>
        <v>0</v>
      </c>
      <c r="BI123" s="143">
        <f>IF(N123="nulová",J123,0)</f>
        <v>0</v>
      </c>
      <c r="BJ123" s="17" t="s">
        <v>80</v>
      </c>
      <c r="BK123" s="143">
        <f>ROUND(I123*H123,2)</f>
        <v>0</v>
      </c>
      <c r="BL123" s="17" t="s">
        <v>286</v>
      </c>
      <c r="BM123" s="142" t="s">
        <v>5971</v>
      </c>
    </row>
    <row r="124" spans="2:47" s="1" customFormat="1" ht="12">
      <c r="B124" s="32"/>
      <c r="D124" s="144" t="s">
        <v>190</v>
      </c>
      <c r="F124" s="145" t="s">
        <v>5399</v>
      </c>
      <c r="I124" s="146"/>
      <c r="L124" s="32"/>
      <c r="M124" s="147"/>
      <c r="T124" s="53"/>
      <c r="AT124" s="17" t="s">
        <v>190</v>
      </c>
      <c r="AU124" s="17" t="s">
        <v>82</v>
      </c>
    </row>
    <row r="125" spans="2:63" s="11" customFormat="1" ht="22.8" customHeight="1">
      <c r="B125" s="119"/>
      <c r="D125" s="120" t="s">
        <v>71</v>
      </c>
      <c r="E125" s="129" t="s">
        <v>4103</v>
      </c>
      <c r="F125" s="129" t="s">
        <v>3046</v>
      </c>
      <c r="I125" s="122"/>
      <c r="J125" s="130">
        <f>BK125</f>
        <v>0</v>
      </c>
      <c r="L125" s="119"/>
      <c r="M125" s="124"/>
      <c r="P125" s="125">
        <f>SUM(P126:P142)</f>
        <v>0</v>
      </c>
      <c r="R125" s="125">
        <f>SUM(R126:R142)</f>
        <v>0</v>
      </c>
      <c r="T125" s="126">
        <f>SUM(T126:T142)</f>
        <v>0</v>
      </c>
      <c r="AR125" s="120" t="s">
        <v>82</v>
      </c>
      <c r="AT125" s="127" t="s">
        <v>71</v>
      </c>
      <c r="AU125" s="127" t="s">
        <v>80</v>
      </c>
      <c r="AY125" s="120" t="s">
        <v>181</v>
      </c>
      <c r="BK125" s="128">
        <f>SUM(BK126:BK142)</f>
        <v>0</v>
      </c>
    </row>
    <row r="126" spans="2:65" s="1" customFormat="1" ht="16.5" customHeight="1">
      <c r="B126" s="32"/>
      <c r="C126" s="131" t="s">
        <v>286</v>
      </c>
      <c r="D126" s="131" t="s">
        <v>183</v>
      </c>
      <c r="E126" s="132" t="s">
        <v>5972</v>
      </c>
      <c r="F126" s="133" t="s">
        <v>4953</v>
      </c>
      <c r="G126" s="134" t="s">
        <v>199</v>
      </c>
      <c r="H126" s="135">
        <v>1</v>
      </c>
      <c r="I126" s="136"/>
      <c r="J126" s="137">
        <f aca="true" t="shared" si="0" ref="J126:J132">ROUND(I126*H126,2)</f>
        <v>0</v>
      </c>
      <c r="K126" s="133" t="s">
        <v>19</v>
      </c>
      <c r="L126" s="32"/>
      <c r="M126" s="138" t="s">
        <v>19</v>
      </c>
      <c r="N126" s="139" t="s">
        <v>43</v>
      </c>
      <c r="P126" s="140">
        <f aca="true" t="shared" si="1" ref="P126:P132">O126*H126</f>
        <v>0</v>
      </c>
      <c r="Q126" s="140">
        <v>0</v>
      </c>
      <c r="R126" s="140">
        <f aca="true" t="shared" si="2" ref="R126:R132">Q126*H126</f>
        <v>0</v>
      </c>
      <c r="S126" s="140">
        <v>0</v>
      </c>
      <c r="T126" s="141">
        <f aca="true" t="shared" si="3" ref="T126:T132">S126*H126</f>
        <v>0</v>
      </c>
      <c r="AR126" s="142" t="s">
        <v>286</v>
      </c>
      <c r="AT126" s="142" t="s">
        <v>183</v>
      </c>
      <c r="AU126" s="142" t="s">
        <v>82</v>
      </c>
      <c r="AY126" s="17" t="s">
        <v>181</v>
      </c>
      <c r="BE126" s="143">
        <f aca="true" t="shared" si="4" ref="BE126:BE132">IF(N126="základní",J126,0)</f>
        <v>0</v>
      </c>
      <c r="BF126" s="143">
        <f aca="true" t="shared" si="5" ref="BF126:BF132">IF(N126="snížená",J126,0)</f>
        <v>0</v>
      </c>
      <c r="BG126" s="143">
        <f aca="true" t="shared" si="6" ref="BG126:BG132">IF(N126="zákl. přenesená",J126,0)</f>
        <v>0</v>
      </c>
      <c r="BH126" s="143">
        <f aca="true" t="shared" si="7" ref="BH126:BH132">IF(N126="sníž. přenesená",J126,0)</f>
        <v>0</v>
      </c>
      <c r="BI126" s="143">
        <f aca="true" t="shared" si="8" ref="BI126:BI132">IF(N126="nulová",J126,0)</f>
        <v>0</v>
      </c>
      <c r="BJ126" s="17" t="s">
        <v>80</v>
      </c>
      <c r="BK126" s="143">
        <f aca="true" t="shared" si="9" ref="BK126:BK132">ROUND(I126*H126,2)</f>
        <v>0</v>
      </c>
      <c r="BL126" s="17" t="s">
        <v>286</v>
      </c>
      <c r="BM126" s="142" t="s">
        <v>5973</v>
      </c>
    </row>
    <row r="127" spans="2:65" s="1" customFormat="1" ht="16.5" customHeight="1">
      <c r="B127" s="32"/>
      <c r="C127" s="131" t="s">
        <v>291</v>
      </c>
      <c r="D127" s="131" t="s">
        <v>183</v>
      </c>
      <c r="E127" s="132" t="s">
        <v>4955</v>
      </c>
      <c r="F127" s="133" t="s">
        <v>4956</v>
      </c>
      <c r="G127" s="134" t="s">
        <v>3202</v>
      </c>
      <c r="H127" s="135">
        <v>1</v>
      </c>
      <c r="I127" s="136"/>
      <c r="J127" s="137">
        <f t="shared" si="0"/>
        <v>0</v>
      </c>
      <c r="K127" s="133" t="s">
        <v>19</v>
      </c>
      <c r="L127" s="32"/>
      <c r="M127" s="138" t="s">
        <v>19</v>
      </c>
      <c r="N127" s="139" t="s">
        <v>43</v>
      </c>
      <c r="P127" s="140">
        <f t="shared" si="1"/>
        <v>0</v>
      </c>
      <c r="Q127" s="140">
        <v>0</v>
      </c>
      <c r="R127" s="140">
        <f t="shared" si="2"/>
        <v>0</v>
      </c>
      <c r="S127" s="140">
        <v>0</v>
      </c>
      <c r="T127" s="141">
        <f t="shared" si="3"/>
        <v>0</v>
      </c>
      <c r="AR127" s="142" t="s">
        <v>286</v>
      </c>
      <c r="AT127" s="142" t="s">
        <v>183</v>
      </c>
      <c r="AU127" s="142" t="s">
        <v>82</v>
      </c>
      <c r="AY127" s="17" t="s">
        <v>181</v>
      </c>
      <c r="BE127" s="143">
        <f t="shared" si="4"/>
        <v>0</v>
      </c>
      <c r="BF127" s="143">
        <f t="shared" si="5"/>
        <v>0</v>
      </c>
      <c r="BG127" s="143">
        <f t="shared" si="6"/>
        <v>0</v>
      </c>
      <c r="BH127" s="143">
        <f t="shared" si="7"/>
        <v>0</v>
      </c>
      <c r="BI127" s="143">
        <f t="shared" si="8"/>
        <v>0</v>
      </c>
      <c r="BJ127" s="17" t="s">
        <v>80</v>
      </c>
      <c r="BK127" s="143">
        <f t="shared" si="9"/>
        <v>0</v>
      </c>
      <c r="BL127" s="17" t="s">
        <v>286</v>
      </c>
      <c r="BM127" s="142" t="s">
        <v>5974</v>
      </c>
    </row>
    <row r="128" spans="2:65" s="1" customFormat="1" ht="16.5" customHeight="1">
      <c r="B128" s="32"/>
      <c r="C128" s="131" t="s">
        <v>296</v>
      </c>
      <c r="D128" s="131" t="s">
        <v>183</v>
      </c>
      <c r="E128" s="132" t="s">
        <v>4958</v>
      </c>
      <c r="F128" s="133" t="s">
        <v>4959</v>
      </c>
      <c r="G128" s="134" t="s">
        <v>3202</v>
      </c>
      <c r="H128" s="135">
        <v>1</v>
      </c>
      <c r="I128" s="136"/>
      <c r="J128" s="137">
        <f t="shared" si="0"/>
        <v>0</v>
      </c>
      <c r="K128" s="133" t="s">
        <v>19</v>
      </c>
      <c r="L128" s="32"/>
      <c r="M128" s="138" t="s">
        <v>19</v>
      </c>
      <c r="N128" s="139" t="s">
        <v>43</v>
      </c>
      <c r="P128" s="140">
        <f t="shared" si="1"/>
        <v>0</v>
      </c>
      <c r="Q128" s="140">
        <v>0</v>
      </c>
      <c r="R128" s="140">
        <f t="shared" si="2"/>
        <v>0</v>
      </c>
      <c r="S128" s="140">
        <v>0</v>
      </c>
      <c r="T128" s="141">
        <f t="shared" si="3"/>
        <v>0</v>
      </c>
      <c r="AR128" s="142" t="s">
        <v>286</v>
      </c>
      <c r="AT128" s="142" t="s">
        <v>183</v>
      </c>
      <c r="AU128" s="142" t="s">
        <v>82</v>
      </c>
      <c r="AY128" s="17" t="s">
        <v>181</v>
      </c>
      <c r="BE128" s="143">
        <f t="shared" si="4"/>
        <v>0</v>
      </c>
      <c r="BF128" s="143">
        <f t="shared" si="5"/>
        <v>0</v>
      </c>
      <c r="BG128" s="143">
        <f t="shared" si="6"/>
        <v>0</v>
      </c>
      <c r="BH128" s="143">
        <f t="shared" si="7"/>
        <v>0</v>
      </c>
      <c r="BI128" s="143">
        <f t="shared" si="8"/>
        <v>0</v>
      </c>
      <c r="BJ128" s="17" t="s">
        <v>80</v>
      </c>
      <c r="BK128" s="143">
        <f t="shared" si="9"/>
        <v>0</v>
      </c>
      <c r="BL128" s="17" t="s">
        <v>286</v>
      </c>
      <c r="BM128" s="142" t="s">
        <v>5975</v>
      </c>
    </row>
    <row r="129" spans="2:65" s="1" customFormat="1" ht="16.5" customHeight="1">
      <c r="B129" s="32"/>
      <c r="C129" s="131" t="s">
        <v>302</v>
      </c>
      <c r="D129" s="131" t="s">
        <v>183</v>
      </c>
      <c r="E129" s="132" t="s">
        <v>5429</v>
      </c>
      <c r="F129" s="133" t="s">
        <v>5430</v>
      </c>
      <c r="G129" s="134" t="s">
        <v>2716</v>
      </c>
      <c r="H129" s="135">
        <v>1</v>
      </c>
      <c r="I129" s="136"/>
      <c r="J129" s="137">
        <f t="shared" si="0"/>
        <v>0</v>
      </c>
      <c r="K129" s="133" t="s">
        <v>19</v>
      </c>
      <c r="L129" s="32"/>
      <c r="M129" s="138" t="s">
        <v>19</v>
      </c>
      <c r="N129" s="139" t="s">
        <v>43</v>
      </c>
      <c r="P129" s="140">
        <f t="shared" si="1"/>
        <v>0</v>
      </c>
      <c r="Q129" s="140">
        <v>0</v>
      </c>
      <c r="R129" s="140">
        <f t="shared" si="2"/>
        <v>0</v>
      </c>
      <c r="S129" s="140">
        <v>0</v>
      </c>
      <c r="T129" s="141">
        <f t="shared" si="3"/>
        <v>0</v>
      </c>
      <c r="AR129" s="142" t="s">
        <v>286</v>
      </c>
      <c r="AT129" s="142" t="s">
        <v>183</v>
      </c>
      <c r="AU129" s="142" t="s">
        <v>82</v>
      </c>
      <c r="AY129" s="17" t="s">
        <v>181</v>
      </c>
      <c r="BE129" s="143">
        <f t="shared" si="4"/>
        <v>0</v>
      </c>
      <c r="BF129" s="143">
        <f t="shared" si="5"/>
        <v>0</v>
      </c>
      <c r="BG129" s="143">
        <f t="shared" si="6"/>
        <v>0</v>
      </c>
      <c r="BH129" s="143">
        <f t="shared" si="7"/>
        <v>0</v>
      </c>
      <c r="BI129" s="143">
        <f t="shared" si="8"/>
        <v>0</v>
      </c>
      <c r="BJ129" s="17" t="s">
        <v>80</v>
      </c>
      <c r="BK129" s="143">
        <f t="shared" si="9"/>
        <v>0</v>
      </c>
      <c r="BL129" s="17" t="s">
        <v>286</v>
      </c>
      <c r="BM129" s="142" t="s">
        <v>5976</v>
      </c>
    </row>
    <row r="130" spans="2:65" s="1" customFormat="1" ht="16.5" customHeight="1">
      <c r="B130" s="32"/>
      <c r="C130" s="131" t="s">
        <v>311</v>
      </c>
      <c r="D130" s="131" t="s">
        <v>183</v>
      </c>
      <c r="E130" s="132" t="s">
        <v>4961</v>
      </c>
      <c r="F130" s="133" t="s">
        <v>4962</v>
      </c>
      <c r="G130" s="134" t="s">
        <v>3202</v>
      </c>
      <c r="H130" s="135">
        <v>1</v>
      </c>
      <c r="I130" s="136"/>
      <c r="J130" s="137">
        <f t="shared" si="0"/>
        <v>0</v>
      </c>
      <c r="K130" s="133" t="s">
        <v>19</v>
      </c>
      <c r="L130" s="32"/>
      <c r="M130" s="138" t="s">
        <v>19</v>
      </c>
      <c r="N130" s="139" t="s">
        <v>43</v>
      </c>
      <c r="P130" s="140">
        <f t="shared" si="1"/>
        <v>0</v>
      </c>
      <c r="Q130" s="140">
        <v>0</v>
      </c>
      <c r="R130" s="140">
        <f t="shared" si="2"/>
        <v>0</v>
      </c>
      <c r="S130" s="140">
        <v>0</v>
      </c>
      <c r="T130" s="141">
        <f t="shared" si="3"/>
        <v>0</v>
      </c>
      <c r="AR130" s="142" t="s">
        <v>286</v>
      </c>
      <c r="AT130" s="142" t="s">
        <v>183</v>
      </c>
      <c r="AU130" s="142" t="s">
        <v>82</v>
      </c>
      <c r="AY130" s="17" t="s">
        <v>181</v>
      </c>
      <c r="BE130" s="143">
        <f t="shared" si="4"/>
        <v>0</v>
      </c>
      <c r="BF130" s="143">
        <f t="shared" si="5"/>
        <v>0</v>
      </c>
      <c r="BG130" s="143">
        <f t="shared" si="6"/>
        <v>0</v>
      </c>
      <c r="BH130" s="143">
        <f t="shared" si="7"/>
        <v>0</v>
      </c>
      <c r="BI130" s="143">
        <f t="shared" si="8"/>
        <v>0</v>
      </c>
      <c r="BJ130" s="17" t="s">
        <v>80</v>
      </c>
      <c r="BK130" s="143">
        <f t="shared" si="9"/>
        <v>0</v>
      </c>
      <c r="BL130" s="17" t="s">
        <v>286</v>
      </c>
      <c r="BM130" s="142" t="s">
        <v>5977</v>
      </c>
    </row>
    <row r="131" spans="2:65" s="1" customFormat="1" ht="16.5" customHeight="1">
      <c r="B131" s="32"/>
      <c r="C131" s="131" t="s">
        <v>7</v>
      </c>
      <c r="D131" s="131" t="s">
        <v>183</v>
      </c>
      <c r="E131" s="132" t="s">
        <v>4964</v>
      </c>
      <c r="F131" s="133" t="s">
        <v>4965</v>
      </c>
      <c r="G131" s="134" t="s">
        <v>3202</v>
      </c>
      <c r="H131" s="135">
        <v>1</v>
      </c>
      <c r="I131" s="136"/>
      <c r="J131" s="137">
        <f t="shared" si="0"/>
        <v>0</v>
      </c>
      <c r="K131" s="133" t="s">
        <v>19</v>
      </c>
      <c r="L131" s="32"/>
      <c r="M131" s="138" t="s">
        <v>19</v>
      </c>
      <c r="N131" s="139" t="s">
        <v>43</v>
      </c>
      <c r="P131" s="140">
        <f t="shared" si="1"/>
        <v>0</v>
      </c>
      <c r="Q131" s="140">
        <v>0</v>
      </c>
      <c r="R131" s="140">
        <f t="shared" si="2"/>
        <v>0</v>
      </c>
      <c r="S131" s="140">
        <v>0</v>
      </c>
      <c r="T131" s="141">
        <f t="shared" si="3"/>
        <v>0</v>
      </c>
      <c r="AR131" s="142" t="s">
        <v>286</v>
      </c>
      <c r="AT131" s="142" t="s">
        <v>183</v>
      </c>
      <c r="AU131" s="142" t="s">
        <v>82</v>
      </c>
      <c r="AY131" s="17" t="s">
        <v>181</v>
      </c>
      <c r="BE131" s="143">
        <f t="shared" si="4"/>
        <v>0</v>
      </c>
      <c r="BF131" s="143">
        <f t="shared" si="5"/>
        <v>0</v>
      </c>
      <c r="BG131" s="143">
        <f t="shared" si="6"/>
        <v>0</v>
      </c>
      <c r="BH131" s="143">
        <f t="shared" si="7"/>
        <v>0</v>
      </c>
      <c r="BI131" s="143">
        <f t="shared" si="8"/>
        <v>0</v>
      </c>
      <c r="BJ131" s="17" t="s">
        <v>80</v>
      </c>
      <c r="BK131" s="143">
        <f t="shared" si="9"/>
        <v>0</v>
      </c>
      <c r="BL131" s="17" t="s">
        <v>286</v>
      </c>
      <c r="BM131" s="142" t="s">
        <v>5978</v>
      </c>
    </row>
    <row r="132" spans="2:65" s="1" customFormat="1" ht="16.5" customHeight="1">
      <c r="B132" s="32"/>
      <c r="C132" s="131" t="s">
        <v>322</v>
      </c>
      <c r="D132" s="131" t="s">
        <v>183</v>
      </c>
      <c r="E132" s="132" t="s">
        <v>4967</v>
      </c>
      <c r="F132" s="133" t="s">
        <v>4968</v>
      </c>
      <c r="G132" s="134" t="s">
        <v>4614</v>
      </c>
      <c r="H132" s="135">
        <v>1</v>
      </c>
      <c r="I132" s="136"/>
      <c r="J132" s="137">
        <f t="shared" si="0"/>
        <v>0</v>
      </c>
      <c r="K132" s="133" t="s">
        <v>187</v>
      </c>
      <c r="L132" s="32"/>
      <c r="M132" s="138" t="s">
        <v>19</v>
      </c>
      <c r="N132" s="139" t="s">
        <v>43</v>
      </c>
      <c r="P132" s="140">
        <f t="shared" si="1"/>
        <v>0</v>
      </c>
      <c r="Q132" s="140">
        <v>0</v>
      </c>
      <c r="R132" s="140">
        <f t="shared" si="2"/>
        <v>0</v>
      </c>
      <c r="S132" s="140">
        <v>0</v>
      </c>
      <c r="T132" s="141">
        <f t="shared" si="3"/>
        <v>0</v>
      </c>
      <c r="AR132" s="142" t="s">
        <v>286</v>
      </c>
      <c r="AT132" s="142" t="s">
        <v>183</v>
      </c>
      <c r="AU132" s="142" t="s">
        <v>82</v>
      </c>
      <c r="AY132" s="17" t="s">
        <v>181</v>
      </c>
      <c r="BE132" s="143">
        <f t="shared" si="4"/>
        <v>0</v>
      </c>
      <c r="BF132" s="143">
        <f t="shared" si="5"/>
        <v>0</v>
      </c>
      <c r="BG132" s="143">
        <f t="shared" si="6"/>
        <v>0</v>
      </c>
      <c r="BH132" s="143">
        <f t="shared" si="7"/>
        <v>0</v>
      </c>
      <c r="BI132" s="143">
        <f t="shared" si="8"/>
        <v>0</v>
      </c>
      <c r="BJ132" s="17" t="s">
        <v>80</v>
      </c>
      <c r="BK132" s="143">
        <f t="shared" si="9"/>
        <v>0</v>
      </c>
      <c r="BL132" s="17" t="s">
        <v>286</v>
      </c>
      <c r="BM132" s="142" t="s">
        <v>5979</v>
      </c>
    </row>
    <row r="133" spans="2:47" s="1" customFormat="1" ht="12">
      <c r="B133" s="32"/>
      <c r="D133" s="144" t="s">
        <v>190</v>
      </c>
      <c r="F133" s="145" t="s">
        <v>4970</v>
      </c>
      <c r="I133" s="146"/>
      <c r="L133" s="32"/>
      <c r="M133" s="147"/>
      <c r="T133" s="53"/>
      <c r="AT133" s="17" t="s">
        <v>190</v>
      </c>
      <c r="AU133" s="17" t="s">
        <v>82</v>
      </c>
    </row>
    <row r="134" spans="2:65" s="1" customFormat="1" ht="16.5" customHeight="1">
      <c r="B134" s="32"/>
      <c r="C134" s="131" t="s">
        <v>327</v>
      </c>
      <c r="D134" s="131" t="s">
        <v>183</v>
      </c>
      <c r="E134" s="132" t="s">
        <v>4971</v>
      </c>
      <c r="F134" s="133" t="s">
        <v>4972</v>
      </c>
      <c r="G134" s="134" t="s">
        <v>4614</v>
      </c>
      <c r="H134" s="135">
        <v>1</v>
      </c>
      <c r="I134" s="136"/>
      <c r="J134" s="137">
        <f>ROUND(I134*H134,2)</f>
        <v>0</v>
      </c>
      <c r="K134" s="133" t="s">
        <v>187</v>
      </c>
      <c r="L134" s="32"/>
      <c r="M134" s="138" t="s">
        <v>19</v>
      </c>
      <c r="N134" s="139" t="s">
        <v>43</v>
      </c>
      <c r="P134" s="140">
        <f>O134*H134</f>
        <v>0</v>
      </c>
      <c r="Q134" s="140">
        <v>0</v>
      </c>
      <c r="R134" s="140">
        <f>Q134*H134</f>
        <v>0</v>
      </c>
      <c r="S134" s="140">
        <v>0</v>
      </c>
      <c r="T134" s="141">
        <f>S134*H134</f>
        <v>0</v>
      </c>
      <c r="AR134" s="142" t="s">
        <v>286</v>
      </c>
      <c r="AT134" s="142" t="s">
        <v>183</v>
      </c>
      <c r="AU134" s="142" t="s">
        <v>82</v>
      </c>
      <c r="AY134" s="17" t="s">
        <v>181</v>
      </c>
      <c r="BE134" s="143">
        <f>IF(N134="základní",J134,0)</f>
        <v>0</v>
      </c>
      <c r="BF134" s="143">
        <f>IF(N134="snížená",J134,0)</f>
        <v>0</v>
      </c>
      <c r="BG134" s="143">
        <f>IF(N134="zákl. přenesená",J134,0)</f>
        <v>0</v>
      </c>
      <c r="BH134" s="143">
        <f>IF(N134="sníž. přenesená",J134,0)</f>
        <v>0</v>
      </c>
      <c r="BI134" s="143">
        <f>IF(N134="nulová",J134,0)</f>
        <v>0</v>
      </c>
      <c r="BJ134" s="17" t="s">
        <v>80</v>
      </c>
      <c r="BK134" s="143">
        <f>ROUND(I134*H134,2)</f>
        <v>0</v>
      </c>
      <c r="BL134" s="17" t="s">
        <v>286</v>
      </c>
      <c r="BM134" s="142" t="s">
        <v>5980</v>
      </c>
    </row>
    <row r="135" spans="2:47" s="1" customFormat="1" ht="12">
      <c r="B135" s="32"/>
      <c r="D135" s="144" t="s">
        <v>190</v>
      </c>
      <c r="F135" s="145" t="s">
        <v>4974</v>
      </c>
      <c r="I135" s="146"/>
      <c r="L135" s="32"/>
      <c r="M135" s="147"/>
      <c r="T135" s="53"/>
      <c r="AT135" s="17" t="s">
        <v>190</v>
      </c>
      <c r="AU135" s="17" t="s">
        <v>82</v>
      </c>
    </row>
    <row r="136" spans="2:65" s="1" customFormat="1" ht="16.5" customHeight="1">
      <c r="B136" s="32"/>
      <c r="C136" s="131" t="s">
        <v>333</v>
      </c>
      <c r="D136" s="131" t="s">
        <v>183</v>
      </c>
      <c r="E136" s="132" t="s">
        <v>4975</v>
      </c>
      <c r="F136" s="133" t="s">
        <v>4976</v>
      </c>
      <c r="G136" s="134" t="s">
        <v>4614</v>
      </c>
      <c r="H136" s="135">
        <v>1</v>
      </c>
      <c r="I136" s="136"/>
      <c r="J136" s="137">
        <f>ROUND(I136*H136,2)</f>
        <v>0</v>
      </c>
      <c r="K136" s="133" t="s">
        <v>187</v>
      </c>
      <c r="L136" s="32"/>
      <c r="M136" s="138" t="s">
        <v>19</v>
      </c>
      <c r="N136" s="139" t="s">
        <v>43</v>
      </c>
      <c r="P136" s="140">
        <f>O136*H136</f>
        <v>0</v>
      </c>
      <c r="Q136" s="140">
        <v>0</v>
      </c>
      <c r="R136" s="140">
        <f>Q136*H136</f>
        <v>0</v>
      </c>
      <c r="S136" s="140">
        <v>0</v>
      </c>
      <c r="T136" s="141">
        <f>S136*H136</f>
        <v>0</v>
      </c>
      <c r="AR136" s="142" t="s">
        <v>286</v>
      </c>
      <c r="AT136" s="142" t="s">
        <v>183</v>
      </c>
      <c r="AU136" s="142" t="s">
        <v>82</v>
      </c>
      <c r="AY136" s="17" t="s">
        <v>181</v>
      </c>
      <c r="BE136" s="143">
        <f>IF(N136="základní",J136,0)</f>
        <v>0</v>
      </c>
      <c r="BF136" s="143">
        <f>IF(N136="snížená",J136,0)</f>
        <v>0</v>
      </c>
      <c r="BG136" s="143">
        <f>IF(N136="zákl. přenesená",J136,0)</f>
        <v>0</v>
      </c>
      <c r="BH136" s="143">
        <f>IF(N136="sníž. přenesená",J136,0)</f>
        <v>0</v>
      </c>
      <c r="BI136" s="143">
        <f>IF(N136="nulová",J136,0)</f>
        <v>0</v>
      </c>
      <c r="BJ136" s="17" t="s">
        <v>80</v>
      </c>
      <c r="BK136" s="143">
        <f>ROUND(I136*H136,2)</f>
        <v>0</v>
      </c>
      <c r="BL136" s="17" t="s">
        <v>286</v>
      </c>
      <c r="BM136" s="142" t="s">
        <v>5981</v>
      </c>
    </row>
    <row r="137" spans="2:47" s="1" customFormat="1" ht="12">
      <c r="B137" s="32"/>
      <c r="D137" s="144" t="s">
        <v>190</v>
      </c>
      <c r="F137" s="145" t="s">
        <v>4978</v>
      </c>
      <c r="I137" s="146"/>
      <c r="L137" s="32"/>
      <c r="M137" s="147"/>
      <c r="T137" s="53"/>
      <c r="AT137" s="17" t="s">
        <v>190</v>
      </c>
      <c r="AU137" s="17" t="s">
        <v>82</v>
      </c>
    </row>
    <row r="138" spans="2:65" s="1" customFormat="1" ht="16.5" customHeight="1">
      <c r="B138" s="32"/>
      <c r="C138" s="131" t="s">
        <v>341</v>
      </c>
      <c r="D138" s="131" t="s">
        <v>183</v>
      </c>
      <c r="E138" s="132" t="s">
        <v>5982</v>
      </c>
      <c r="F138" s="133" t="s">
        <v>4980</v>
      </c>
      <c r="G138" s="134" t="s">
        <v>199</v>
      </c>
      <c r="H138" s="135">
        <v>1</v>
      </c>
      <c r="I138" s="136"/>
      <c r="J138" s="137">
        <f>ROUND(I138*H138,2)</f>
        <v>0</v>
      </c>
      <c r="K138" s="133" t="s">
        <v>19</v>
      </c>
      <c r="L138" s="32"/>
      <c r="M138" s="138" t="s">
        <v>19</v>
      </c>
      <c r="N138" s="139" t="s">
        <v>43</v>
      </c>
      <c r="P138" s="140">
        <f>O138*H138</f>
        <v>0</v>
      </c>
      <c r="Q138" s="140">
        <v>0</v>
      </c>
      <c r="R138" s="140">
        <f>Q138*H138</f>
        <v>0</v>
      </c>
      <c r="S138" s="140">
        <v>0</v>
      </c>
      <c r="T138" s="141">
        <f>S138*H138</f>
        <v>0</v>
      </c>
      <c r="AR138" s="142" t="s">
        <v>286</v>
      </c>
      <c r="AT138" s="142" t="s">
        <v>183</v>
      </c>
      <c r="AU138" s="142" t="s">
        <v>82</v>
      </c>
      <c r="AY138" s="17" t="s">
        <v>181</v>
      </c>
      <c r="BE138" s="143">
        <f>IF(N138="základní",J138,0)</f>
        <v>0</v>
      </c>
      <c r="BF138" s="143">
        <f>IF(N138="snížená",J138,0)</f>
        <v>0</v>
      </c>
      <c r="BG138" s="143">
        <f>IF(N138="zákl. přenesená",J138,0)</f>
        <v>0</v>
      </c>
      <c r="BH138" s="143">
        <f>IF(N138="sníž. přenesená",J138,0)</f>
        <v>0</v>
      </c>
      <c r="BI138" s="143">
        <f>IF(N138="nulová",J138,0)</f>
        <v>0</v>
      </c>
      <c r="BJ138" s="17" t="s">
        <v>80</v>
      </c>
      <c r="BK138" s="143">
        <f>ROUND(I138*H138,2)</f>
        <v>0</v>
      </c>
      <c r="BL138" s="17" t="s">
        <v>286</v>
      </c>
      <c r="BM138" s="142" t="s">
        <v>5983</v>
      </c>
    </row>
    <row r="139" spans="2:65" s="1" customFormat="1" ht="16.5" customHeight="1">
      <c r="B139" s="32"/>
      <c r="C139" s="131" t="s">
        <v>349</v>
      </c>
      <c r="D139" s="131" t="s">
        <v>183</v>
      </c>
      <c r="E139" s="132" t="s">
        <v>4982</v>
      </c>
      <c r="F139" s="133" t="s">
        <v>4983</v>
      </c>
      <c r="G139" s="134" t="s">
        <v>4614</v>
      </c>
      <c r="H139" s="135">
        <v>1</v>
      </c>
      <c r="I139" s="136"/>
      <c r="J139" s="137">
        <f>ROUND(I139*H139,2)</f>
        <v>0</v>
      </c>
      <c r="K139" s="133" t="s">
        <v>187</v>
      </c>
      <c r="L139" s="32"/>
      <c r="M139" s="138" t="s">
        <v>19</v>
      </c>
      <c r="N139" s="139" t="s">
        <v>43</v>
      </c>
      <c r="P139" s="140">
        <f>O139*H139</f>
        <v>0</v>
      </c>
      <c r="Q139" s="140">
        <v>0</v>
      </c>
      <c r="R139" s="140">
        <f>Q139*H139</f>
        <v>0</v>
      </c>
      <c r="S139" s="140">
        <v>0</v>
      </c>
      <c r="T139" s="141">
        <f>S139*H139</f>
        <v>0</v>
      </c>
      <c r="AR139" s="142" t="s">
        <v>286</v>
      </c>
      <c r="AT139" s="142" t="s">
        <v>183</v>
      </c>
      <c r="AU139" s="142" t="s">
        <v>82</v>
      </c>
      <c r="AY139" s="17" t="s">
        <v>181</v>
      </c>
      <c r="BE139" s="143">
        <f>IF(N139="základní",J139,0)</f>
        <v>0</v>
      </c>
      <c r="BF139" s="143">
        <f>IF(N139="snížená",J139,0)</f>
        <v>0</v>
      </c>
      <c r="BG139" s="143">
        <f>IF(N139="zákl. přenesená",J139,0)</f>
        <v>0</v>
      </c>
      <c r="BH139" s="143">
        <f>IF(N139="sníž. přenesená",J139,0)</f>
        <v>0</v>
      </c>
      <c r="BI139" s="143">
        <f>IF(N139="nulová",J139,0)</f>
        <v>0</v>
      </c>
      <c r="BJ139" s="17" t="s">
        <v>80</v>
      </c>
      <c r="BK139" s="143">
        <f>ROUND(I139*H139,2)</f>
        <v>0</v>
      </c>
      <c r="BL139" s="17" t="s">
        <v>286</v>
      </c>
      <c r="BM139" s="142" t="s">
        <v>5984</v>
      </c>
    </row>
    <row r="140" spans="2:47" s="1" customFormat="1" ht="12">
      <c r="B140" s="32"/>
      <c r="D140" s="144" t="s">
        <v>190</v>
      </c>
      <c r="F140" s="145" t="s">
        <v>4985</v>
      </c>
      <c r="I140" s="146"/>
      <c r="L140" s="32"/>
      <c r="M140" s="147"/>
      <c r="T140" s="53"/>
      <c r="AT140" s="17" t="s">
        <v>190</v>
      </c>
      <c r="AU140" s="17" t="s">
        <v>82</v>
      </c>
    </row>
    <row r="141" spans="2:65" s="1" customFormat="1" ht="16.5" customHeight="1">
      <c r="B141" s="32"/>
      <c r="C141" s="131" t="s">
        <v>363</v>
      </c>
      <c r="D141" s="131" t="s">
        <v>183</v>
      </c>
      <c r="E141" s="132" t="s">
        <v>4986</v>
      </c>
      <c r="F141" s="133" t="s">
        <v>4987</v>
      </c>
      <c r="G141" s="134" t="s">
        <v>4614</v>
      </c>
      <c r="H141" s="135">
        <v>1</v>
      </c>
      <c r="I141" s="136"/>
      <c r="J141" s="137">
        <f>ROUND(I141*H141,2)</f>
        <v>0</v>
      </c>
      <c r="K141" s="133" t="s">
        <v>187</v>
      </c>
      <c r="L141" s="32"/>
      <c r="M141" s="138" t="s">
        <v>19</v>
      </c>
      <c r="N141" s="139" t="s">
        <v>43</v>
      </c>
      <c r="P141" s="140">
        <f>O141*H141</f>
        <v>0</v>
      </c>
      <c r="Q141" s="140">
        <v>0</v>
      </c>
      <c r="R141" s="140">
        <f>Q141*H141</f>
        <v>0</v>
      </c>
      <c r="S141" s="140">
        <v>0</v>
      </c>
      <c r="T141" s="141">
        <f>S141*H141</f>
        <v>0</v>
      </c>
      <c r="AR141" s="142" t="s">
        <v>286</v>
      </c>
      <c r="AT141" s="142" t="s">
        <v>183</v>
      </c>
      <c r="AU141" s="142" t="s">
        <v>82</v>
      </c>
      <c r="AY141" s="17" t="s">
        <v>181</v>
      </c>
      <c r="BE141" s="143">
        <f>IF(N141="základní",J141,0)</f>
        <v>0</v>
      </c>
      <c r="BF141" s="143">
        <f>IF(N141="snížená",J141,0)</f>
        <v>0</v>
      </c>
      <c r="BG141" s="143">
        <f>IF(N141="zákl. přenesená",J141,0)</f>
        <v>0</v>
      </c>
      <c r="BH141" s="143">
        <f>IF(N141="sníž. přenesená",J141,0)</f>
        <v>0</v>
      </c>
      <c r="BI141" s="143">
        <f>IF(N141="nulová",J141,0)</f>
        <v>0</v>
      </c>
      <c r="BJ141" s="17" t="s">
        <v>80</v>
      </c>
      <c r="BK141" s="143">
        <f>ROUND(I141*H141,2)</f>
        <v>0</v>
      </c>
      <c r="BL141" s="17" t="s">
        <v>286</v>
      </c>
      <c r="BM141" s="142" t="s">
        <v>5985</v>
      </c>
    </row>
    <row r="142" spans="2:47" s="1" customFormat="1" ht="12">
      <c r="B142" s="32"/>
      <c r="D142" s="144" t="s">
        <v>190</v>
      </c>
      <c r="F142" s="145" t="s">
        <v>4989</v>
      </c>
      <c r="I142" s="146"/>
      <c r="L142" s="32"/>
      <c r="M142" s="195"/>
      <c r="N142" s="192"/>
      <c r="O142" s="192"/>
      <c r="P142" s="192"/>
      <c r="Q142" s="192"/>
      <c r="R142" s="192"/>
      <c r="S142" s="192"/>
      <c r="T142" s="196"/>
      <c r="AT142" s="17" t="s">
        <v>190</v>
      </c>
      <c r="AU142" s="17" t="s">
        <v>82</v>
      </c>
    </row>
    <row r="143" spans="2:12" s="1" customFormat="1" ht="7" customHeight="1">
      <c r="B143" s="41"/>
      <c r="C143" s="42"/>
      <c r="D143" s="42"/>
      <c r="E143" s="42"/>
      <c r="F143" s="42"/>
      <c r="G143" s="42"/>
      <c r="H143" s="42"/>
      <c r="I143" s="42"/>
      <c r="J143" s="42"/>
      <c r="K143" s="42"/>
      <c r="L143" s="32"/>
    </row>
  </sheetData>
  <sheetProtection algorithmName="SHA-512" hashValue="dbPAT6wjSCFdgzVnM++BRg3Qw9K4OxEnW/oxOOco56hcjrgN9z6KMHvEKPpK7fh0Hmz4lSDc9Qa17ymHEa+QCw==" saltValue="IV63O7NI6sY8ZNmcfxekUA==" spinCount="100000" sheet="1" objects="1" scenarios="1" formatColumns="0" formatRows="0" autoFilter="0"/>
  <autoFilter ref="C97:K142"/>
  <mergeCells count="15">
    <mergeCell ref="E84:H84"/>
    <mergeCell ref="E88:H88"/>
    <mergeCell ref="E86:H86"/>
    <mergeCell ref="E90:H90"/>
    <mergeCell ref="L2:V2"/>
    <mergeCell ref="E31:H31"/>
    <mergeCell ref="E52:H52"/>
    <mergeCell ref="E56:H56"/>
    <mergeCell ref="E54:H54"/>
    <mergeCell ref="E58:H58"/>
    <mergeCell ref="E7:H7"/>
    <mergeCell ref="E11:H11"/>
    <mergeCell ref="E9:H9"/>
    <mergeCell ref="E13:H13"/>
    <mergeCell ref="E22:H22"/>
  </mergeCells>
  <hyperlinks>
    <hyperlink ref="F103" r:id="rId1" display="https://podminky.urs.cz/item/CS_URS_2024_01/742350005"/>
    <hyperlink ref="F110" r:id="rId2" display="https://podminky.urs.cz/item/CS_URS_2024_01/742121001"/>
    <hyperlink ref="F116" r:id="rId3" display="https://podminky.urs.cz/item/CS_URS_2024_01/741112001"/>
    <hyperlink ref="F119" r:id="rId4" display="https://podminky.urs.cz/item/CS_URS_2024_01/742110002"/>
    <hyperlink ref="F124" r:id="rId5" display="https://podminky.urs.cz/item/CS_URS_2024_01/971035141"/>
    <hyperlink ref="F133" r:id="rId6" display="https://podminky.urs.cz/item/CS_URS_2024_01/045203000"/>
    <hyperlink ref="F135" r:id="rId7" display="https://podminky.urs.cz/item/CS_URS_2024_01/030001000"/>
    <hyperlink ref="F137" r:id="rId8" display="https://podminky.urs.cz/item/CS_URS_2024_01/070001000"/>
    <hyperlink ref="F140" r:id="rId9" display="https://podminky.urs.cz/item/CS_URS_2024_01/040001000"/>
    <hyperlink ref="F142" r:id="rId10" display="https://podminky.urs.cz/item/CS_URS_2024_01/01325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BM284"/>
  <sheetViews>
    <sheetView showGridLines="0" workbookViewId="0" topLeftCell="A1"/>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142</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s="1" customFormat="1" ht="12.05" customHeight="1" hidden="1">
      <c r="B8" s="32"/>
      <c r="D8" s="27" t="s">
        <v>154</v>
      </c>
      <c r="L8" s="32"/>
    </row>
    <row r="9" spans="2:12" s="1" customFormat="1" ht="16.5" customHeight="1" hidden="1">
      <c r="B9" s="32"/>
      <c r="E9" s="207" t="s">
        <v>5986</v>
      </c>
      <c r="F9" s="249"/>
      <c r="G9" s="249"/>
      <c r="H9" s="249"/>
      <c r="L9" s="32"/>
    </row>
    <row r="10" spans="2:12" s="1" customFormat="1" ht="12" hidden="1">
      <c r="B10" s="32"/>
      <c r="L10" s="32"/>
    </row>
    <row r="11" spans="2:12" s="1" customFormat="1" ht="12.05" customHeight="1" hidden="1">
      <c r="B11" s="32"/>
      <c r="D11" s="27" t="s">
        <v>18</v>
      </c>
      <c r="F11" s="25" t="s">
        <v>19</v>
      </c>
      <c r="I11" s="27" t="s">
        <v>20</v>
      </c>
      <c r="J11" s="25" t="s">
        <v>19</v>
      </c>
      <c r="L11" s="32"/>
    </row>
    <row r="12" spans="2:12" s="1" customFormat="1" ht="12.05" customHeight="1" hidden="1">
      <c r="B12" s="32"/>
      <c r="D12" s="27" t="s">
        <v>21</v>
      </c>
      <c r="F12" s="25" t="s">
        <v>22</v>
      </c>
      <c r="I12" s="27" t="s">
        <v>23</v>
      </c>
      <c r="J12" s="49" t="str">
        <f>'Rekapitulace stavby'!AN8</f>
        <v>12. 4. 2024</v>
      </c>
      <c r="L12" s="32"/>
    </row>
    <row r="13" spans="2:12" s="1" customFormat="1" ht="10.75" customHeight="1" hidden="1">
      <c r="B13" s="32"/>
      <c r="L13" s="32"/>
    </row>
    <row r="14" spans="2:12" s="1" customFormat="1" ht="12.05" customHeight="1" hidden="1">
      <c r="B14" s="32"/>
      <c r="D14" s="27" t="s">
        <v>25</v>
      </c>
      <c r="I14" s="27" t="s">
        <v>26</v>
      </c>
      <c r="J14" s="25" t="s">
        <v>19</v>
      </c>
      <c r="L14" s="32"/>
    </row>
    <row r="15" spans="2:12" s="1" customFormat="1" ht="18" customHeight="1" hidden="1">
      <c r="B15" s="32"/>
      <c r="E15" s="25" t="s">
        <v>27</v>
      </c>
      <c r="I15" s="27" t="s">
        <v>28</v>
      </c>
      <c r="J15" s="25" t="s">
        <v>19</v>
      </c>
      <c r="L15" s="32"/>
    </row>
    <row r="16" spans="2:12" s="1" customFormat="1" ht="7" customHeight="1" hidden="1">
      <c r="B16" s="32"/>
      <c r="L16" s="32"/>
    </row>
    <row r="17" spans="2:12" s="1" customFormat="1" ht="12.05" customHeight="1" hidden="1">
      <c r="B17" s="32"/>
      <c r="D17" s="27" t="s">
        <v>29</v>
      </c>
      <c r="I17" s="27" t="s">
        <v>26</v>
      </c>
      <c r="J17" s="28" t="str">
        <f>'Rekapitulace stavby'!AN13</f>
        <v>Vyplň údaj</v>
      </c>
      <c r="L17" s="32"/>
    </row>
    <row r="18" spans="2:12" s="1" customFormat="1" ht="18" customHeight="1" hidden="1">
      <c r="B18" s="32"/>
      <c r="E18" s="252" t="str">
        <f>'Rekapitulace stavby'!E14</f>
        <v>Vyplň údaj</v>
      </c>
      <c r="F18" s="240"/>
      <c r="G18" s="240"/>
      <c r="H18" s="240"/>
      <c r="I18" s="27" t="s">
        <v>28</v>
      </c>
      <c r="J18" s="28" t="str">
        <f>'Rekapitulace stavby'!AN14</f>
        <v>Vyplň údaj</v>
      </c>
      <c r="L18" s="32"/>
    </row>
    <row r="19" spans="2:12" s="1" customFormat="1" ht="7" customHeight="1" hidden="1">
      <c r="B19" s="32"/>
      <c r="L19" s="32"/>
    </row>
    <row r="20" spans="2:12" s="1" customFormat="1" ht="12.05" customHeight="1" hidden="1">
      <c r="B20" s="32"/>
      <c r="D20" s="27" t="s">
        <v>31</v>
      </c>
      <c r="I20" s="27" t="s">
        <v>26</v>
      </c>
      <c r="J20" s="25" t="s">
        <v>19</v>
      </c>
      <c r="L20" s="32"/>
    </row>
    <row r="21" spans="2:12" s="1" customFormat="1" ht="18" customHeight="1" hidden="1">
      <c r="B21" s="32"/>
      <c r="E21" s="25" t="s">
        <v>32</v>
      </c>
      <c r="I21" s="27" t="s">
        <v>28</v>
      </c>
      <c r="J21" s="25" t="s">
        <v>19</v>
      </c>
      <c r="L21" s="32"/>
    </row>
    <row r="22" spans="2:12" s="1" customFormat="1" ht="7" customHeight="1" hidden="1">
      <c r="B22" s="32"/>
      <c r="L22" s="32"/>
    </row>
    <row r="23" spans="2:12" s="1" customFormat="1" ht="12.05" customHeight="1" hidden="1">
      <c r="B23" s="32"/>
      <c r="D23" s="27" t="s">
        <v>34</v>
      </c>
      <c r="I23" s="27" t="s">
        <v>26</v>
      </c>
      <c r="J23" s="25" t="s">
        <v>19</v>
      </c>
      <c r="L23" s="32"/>
    </row>
    <row r="24" spans="2:12" s="1" customFormat="1" ht="18" customHeight="1" hidden="1">
      <c r="B24" s="32"/>
      <c r="E24" s="25" t="s">
        <v>5987</v>
      </c>
      <c r="I24" s="27" t="s">
        <v>28</v>
      </c>
      <c r="J24" s="25" t="s">
        <v>19</v>
      </c>
      <c r="L24" s="32"/>
    </row>
    <row r="25" spans="2:12" s="1" customFormat="1" ht="7" customHeight="1" hidden="1">
      <c r="B25" s="32"/>
      <c r="L25" s="32"/>
    </row>
    <row r="26" spans="2:12" s="1" customFormat="1" ht="12.05" customHeight="1" hidden="1">
      <c r="B26" s="32"/>
      <c r="D26" s="27" t="s">
        <v>36</v>
      </c>
      <c r="L26" s="32"/>
    </row>
    <row r="27" spans="2:12" s="7" customFormat="1" ht="16.5" customHeight="1" hidden="1">
      <c r="B27" s="91"/>
      <c r="E27" s="245" t="s">
        <v>19</v>
      </c>
      <c r="F27" s="245"/>
      <c r="G27" s="245"/>
      <c r="H27" s="245"/>
      <c r="L27" s="91"/>
    </row>
    <row r="28" spans="2:12" s="1" customFormat="1" ht="7" customHeight="1" hidden="1">
      <c r="B28" s="32"/>
      <c r="L28" s="32"/>
    </row>
    <row r="29" spans="2:12" s="1" customFormat="1" ht="7" customHeight="1" hidden="1">
      <c r="B29" s="32"/>
      <c r="D29" s="50"/>
      <c r="E29" s="50"/>
      <c r="F29" s="50"/>
      <c r="G29" s="50"/>
      <c r="H29" s="50"/>
      <c r="I29" s="50"/>
      <c r="J29" s="50"/>
      <c r="K29" s="50"/>
      <c r="L29" s="32"/>
    </row>
    <row r="30" spans="2:12" s="1" customFormat="1" ht="25.4" customHeight="1" hidden="1">
      <c r="B30" s="32"/>
      <c r="D30" s="92" t="s">
        <v>38</v>
      </c>
      <c r="J30" s="63">
        <f>ROUND(J90,2)</f>
        <v>0</v>
      </c>
      <c r="L30" s="32"/>
    </row>
    <row r="31" spans="2:12" s="1" customFormat="1" ht="7" customHeight="1" hidden="1">
      <c r="B31" s="32"/>
      <c r="D31" s="50"/>
      <c r="E31" s="50"/>
      <c r="F31" s="50"/>
      <c r="G31" s="50"/>
      <c r="H31" s="50"/>
      <c r="I31" s="50"/>
      <c r="J31" s="50"/>
      <c r="K31" s="50"/>
      <c r="L31" s="32"/>
    </row>
    <row r="32" spans="2:12" s="1" customFormat="1" ht="14.4" customHeight="1" hidden="1">
      <c r="B32" s="32"/>
      <c r="F32" s="35" t="s">
        <v>40</v>
      </c>
      <c r="I32" s="35" t="s">
        <v>39</v>
      </c>
      <c r="J32" s="35" t="s">
        <v>41</v>
      </c>
      <c r="L32" s="32"/>
    </row>
    <row r="33" spans="2:12" s="1" customFormat="1" ht="14.4" customHeight="1" hidden="1">
      <c r="B33" s="32"/>
      <c r="D33" s="52" t="s">
        <v>42</v>
      </c>
      <c r="E33" s="27" t="s">
        <v>43</v>
      </c>
      <c r="F33" s="83">
        <f>ROUND((SUM(BE90:BE283)),2)</f>
        <v>0</v>
      </c>
      <c r="I33" s="93">
        <v>0.21</v>
      </c>
      <c r="J33" s="83">
        <f>ROUND(((SUM(BE90:BE283))*I33),2)</f>
        <v>0</v>
      </c>
      <c r="L33" s="32"/>
    </row>
    <row r="34" spans="2:12" s="1" customFormat="1" ht="14.4" customHeight="1" hidden="1">
      <c r="B34" s="32"/>
      <c r="E34" s="27" t="s">
        <v>44</v>
      </c>
      <c r="F34" s="83">
        <f>ROUND((SUM(BF90:BF283)),2)</f>
        <v>0</v>
      </c>
      <c r="I34" s="93">
        <v>0.15</v>
      </c>
      <c r="J34" s="83">
        <f>ROUND(((SUM(BF90:BF283))*I34),2)</f>
        <v>0</v>
      </c>
      <c r="L34" s="32"/>
    </row>
    <row r="35" spans="2:12" s="1" customFormat="1" ht="14.4" customHeight="1" hidden="1">
      <c r="B35" s="32"/>
      <c r="E35" s="27" t="s">
        <v>45</v>
      </c>
      <c r="F35" s="83">
        <f>ROUND((SUM(BG90:BG283)),2)</f>
        <v>0</v>
      </c>
      <c r="I35" s="93">
        <v>0.21</v>
      </c>
      <c r="J35" s="83">
        <f>0</f>
        <v>0</v>
      </c>
      <c r="L35" s="32"/>
    </row>
    <row r="36" spans="2:12" s="1" customFormat="1" ht="14.4" customHeight="1" hidden="1">
      <c r="B36" s="32"/>
      <c r="E36" s="27" t="s">
        <v>46</v>
      </c>
      <c r="F36" s="83">
        <f>ROUND((SUM(BH90:BH283)),2)</f>
        <v>0</v>
      </c>
      <c r="I36" s="93">
        <v>0.15</v>
      </c>
      <c r="J36" s="83">
        <f>0</f>
        <v>0</v>
      </c>
      <c r="L36" s="32"/>
    </row>
    <row r="37" spans="2:12" s="1" customFormat="1" ht="14.4" customHeight="1" hidden="1">
      <c r="B37" s="32"/>
      <c r="E37" s="27" t="s">
        <v>47</v>
      </c>
      <c r="F37" s="83">
        <f>ROUND((SUM(BI90:BI283)),2)</f>
        <v>0</v>
      </c>
      <c r="I37" s="93">
        <v>0</v>
      </c>
      <c r="J37" s="83">
        <f>0</f>
        <v>0</v>
      </c>
      <c r="L37" s="32"/>
    </row>
    <row r="38" spans="2:12" s="1" customFormat="1" ht="7" customHeight="1" hidden="1">
      <c r="B38" s="32"/>
      <c r="L38" s="32"/>
    </row>
    <row r="39" spans="2:12" s="1" customFormat="1" ht="25.4" customHeight="1" hidden="1">
      <c r="B39" s="32"/>
      <c r="C39" s="94"/>
      <c r="D39" s="95" t="s">
        <v>48</v>
      </c>
      <c r="E39" s="54"/>
      <c r="F39" s="54"/>
      <c r="G39" s="96" t="s">
        <v>49</v>
      </c>
      <c r="H39" s="97" t="s">
        <v>50</v>
      </c>
      <c r="I39" s="54"/>
      <c r="J39" s="98">
        <f>SUM(J30:J37)</f>
        <v>0</v>
      </c>
      <c r="K39" s="99"/>
      <c r="L39" s="32"/>
    </row>
    <row r="40" spans="2:12" s="1" customFormat="1" ht="14.4" customHeight="1" hidden="1">
      <c r="B40" s="41"/>
      <c r="C40" s="42"/>
      <c r="D40" s="42"/>
      <c r="E40" s="42"/>
      <c r="F40" s="42"/>
      <c r="G40" s="42"/>
      <c r="H40" s="42"/>
      <c r="I40" s="42"/>
      <c r="J40" s="42"/>
      <c r="K40" s="42"/>
      <c r="L40" s="32"/>
    </row>
    <row r="41" ht="12" hidden="1"/>
    <row r="42" ht="12" hidden="1"/>
    <row r="43" ht="12" hidden="1"/>
    <row r="44" spans="2:12" s="1" customFormat="1" ht="7" customHeight="1">
      <c r="B44" s="43"/>
      <c r="C44" s="44"/>
      <c r="D44" s="44"/>
      <c r="E44" s="44"/>
      <c r="F44" s="44"/>
      <c r="G44" s="44"/>
      <c r="H44" s="44"/>
      <c r="I44" s="44"/>
      <c r="J44" s="44"/>
      <c r="K44" s="44"/>
      <c r="L44" s="32"/>
    </row>
    <row r="45" spans="2:12" s="1" customFormat="1" ht="25" customHeight="1">
      <c r="B45" s="32"/>
      <c r="C45" s="21" t="s">
        <v>156</v>
      </c>
      <c r="L45" s="32"/>
    </row>
    <row r="46" spans="2:12" s="1" customFormat="1" ht="7" customHeight="1">
      <c r="B46" s="32"/>
      <c r="L46" s="32"/>
    </row>
    <row r="47" spans="2:12" s="1" customFormat="1" ht="12.05" customHeight="1">
      <c r="B47" s="32"/>
      <c r="C47" s="27" t="s">
        <v>16</v>
      </c>
      <c r="L47" s="32"/>
    </row>
    <row r="48" spans="2:12" s="1" customFormat="1" ht="16.5" customHeight="1">
      <c r="B48" s="32"/>
      <c r="E48" s="250" t="str">
        <f>E7</f>
        <v>Stavební úpravy, přístavba a nástavba č.p.1994, ul.Dobenínská, Náchod</v>
      </c>
      <c r="F48" s="251"/>
      <c r="G48" s="251"/>
      <c r="H48" s="251"/>
      <c r="L48" s="32"/>
    </row>
    <row r="49" spans="2:12" s="1" customFormat="1" ht="12.05" customHeight="1">
      <c r="B49" s="32"/>
      <c r="C49" s="27" t="s">
        <v>154</v>
      </c>
      <c r="L49" s="32"/>
    </row>
    <row r="50" spans="2:12" s="1" customFormat="1" ht="16.5" customHeight="1">
      <c r="B50" s="32"/>
      <c r="E50" s="207" t="str">
        <f>E9</f>
        <v>02 - IO 01  Přípojka vodovodu a kanalizace</v>
      </c>
      <c r="F50" s="249"/>
      <c r="G50" s="249"/>
      <c r="H50" s="249"/>
      <c r="L50" s="32"/>
    </row>
    <row r="51" spans="2:12" s="1" customFormat="1" ht="7" customHeight="1">
      <c r="B51" s="32"/>
      <c r="L51" s="32"/>
    </row>
    <row r="52" spans="2:12" s="1" customFormat="1" ht="12.05" customHeight="1">
      <c r="B52" s="32"/>
      <c r="C52" s="27" t="s">
        <v>21</v>
      </c>
      <c r="F52" s="25" t="str">
        <f>F12</f>
        <v>Náchod</v>
      </c>
      <c r="I52" s="27" t="s">
        <v>23</v>
      </c>
      <c r="J52" s="49" t="str">
        <f>IF(J12="","",J12)</f>
        <v>12. 4. 2024</v>
      </c>
      <c r="L52" s="32"/>
    </row>
    <row r="53" spans="2:12" s="1" customFormat="1" ht="7" customHeight="1">
      <c r="B53" s="32"/>
      <c r="L53" s="32"/>
    </row>
    <row r="54" spans="2:12" s="1" customFormat="1" ht="25.65" customHeight="1">
      <c r="B54" s="32"/>
      <c r="C54" s="27" t="s">
        <v>25</v>
      </c>
      <c r="F54" s="25" t="str">
        <f>E15</f>
        <v>Oblastní charita Náchod, Mlýnská 189, Náchod</v>
      </c>
      <c r="I54" s="27" t="s">
        <v>31</v>
      </c>
      <c r="J54" s="30" t="str">
        <f>E21</f>
        <v>Libor Klubal DiS., Náchod</v>
      </c>
      <c r="L54" s="32"/>
    </row>
    <row r="55" spans="2:12" s="1" customFormat="1" ht="15.15" customHeight="1">
      <c r="B55" s="32"/>
      <c r="C55" s="27" t="s">
        <v>29</v>
      </c>
      <c r="F55" s="25" t="str">
        <f>IF(E18="","",E18)</f>
        <v>Vyplň údaj</v>
      </c>
      <c r="I55" s="27" t="s">
        <v>34</v>
      </c>
      <c r="J55" s="30" t="str">
        <f>E24</f>
        <v>Ing.Jiří Litoš</v>
      </c>
      <c r="L55" s="32"/>
    </row>
    <row r="56" spans="2:12" s="1" customFormat="1" ht="10.25" customHeight="1">
      <c r="B56" s="32"/>
      <c r="L56" s="32"/>
    </row>
    <row r="57" spans="2:12" s="1" customFormat="1" ht="29.3" customHeight="1">
      <c r="B57" s="32"/>
      <c r="C57" s="100" t="s">
        <v>157</v>
      </c>
      <c r="D57" s="94"/>
      <c r="E57" s="94"/>
      <c r="F57" s="94"/>
      <c r="G57" s="94"/>
      <c r="H57" s="94"/>
      <c r="I57" s="94"/>
      <c r="J57" s="101" t="s">
        <v>158</v>
      </c>
      <c r="K57" s="94"/>
      <c r="L57" s="32"/>
    </row>
    <row r="58" spans="2:12" s="1" customFormat="1" ht="10.25" customHeight="1">
      <c r="B58" s="32"/>
      <c r="L58" s="32"/>
    </row>
    <row r="59" spans="2:47" s="1" customFormat="1" ht="22.8" customHeight="1">
      <c r="B59" s="32"/>
      <c r="C59" s="102" t="s">
        <v>70</v>
      </c>
      <c r="J59" s="63">
        <f>J90</f>
        <v>0</v>
      </c>
      <c r="L59" s="32"/>
      <c r="AU59" s="17" t="s">
        <v>159</v>
      </c>
    </row>
    <row r="60" spans="2:12" s="8" customFormat="1" ht="25" customHeight="1">
      <c r="B60" s="103"/>
      <c r="D60" s="104" t="s">
        <v>160</v>
      </c>
      <c r="E60" s="105"/>
      <c r="F60" s="105"/>
      <c r="G60" s="105"/>
      <c r="H60" s="105"/>
      <c r="I60" s="105"/>
      <c r="J60" s="106">
        <f>J91</f>
        <v>0</v>
      </c>
      <c r="L60" s="103"/>
    </row>
    <row r="61" spans="2:12" s="9" customFormat="1" ht="19.95" customHeight="1">
      <c r="B61" s="107"/>
      <c r="D61" s="108" t="s">
        <v>161</v>
      </c>
      <c r="E61" s="109"/>
      <c r="F61" s="109"/>
      <c r="G61" s="109"/>
      <c r="H61" s="109"/>
      <c r="I61" s="109"/>
      <c r="J61" s="110">
        <f>J92</f>
        <v>0</v>
      </c>
      <c r="L61" s="107"/>
    </row>
    <row r="62" spans="2:12" s="9" customFormat="1" ht="19.95" customHeight="1">
      <c r="B62" s="107"/>
      <c r="D62" s="108" t="s">
        <v>449</v>
      </c>
      <c r="E62" s="109"/>
      <c r="F62" s="109"/>
      <c r="G62" s="109"/>
      <c r="H62" s="109"/>
      <c r="I62" s="109"/>
      <c r="J62" s="110">
        <f>J174</f>
        <v>0</v>
      </c>
      <c r="L62" s="107"/>
    </row>
    <row r="63" spans="2:12" s="9" customFormat="1" ht="19.95" customHeight="1">
      <c r="B63" s="107"/>
      <c r="D63" s="108" t="s">
        <v>450</v>
      </c>
      <c r="E63" s="109"/>
      <c r="F63" s="109"/>
      <c r="G63" s="109"/>
      <c r="H63" s="109"/>
      <c r="I63" s="109"/>
      <c r="J63" s="110">
        <f>J177</f>
        <v>0</v>
      </c>
      <c r="L63" s="107"/>
    </row>
    <row r="64" spans="2:12" s="9" customFormat="1" ht="19.95" customHeight="1">
      <c r="B64" s="107"/>
      <c r="D64" s="108" t="s">
        <v>451</v>
      </c>
      <c r="E64" s="109"/>
      <c r="F64" s="109"/>
      <c r="G64" s="109"/>
      <c r="H64" s="109"/>
      <c r="I64" s="109"/>
      <c r="J64" s="110">
        <f>J182</f>
        <v>0</v>
      </c>
      <c r="L64" s="107"/>
    </row>
    <row r="65" spans="2:12" s="9" customFormat="1" ht="19.95" customHeight="1">
      <c r="B65" s="107"/>
      <c r="D65" s="108" t="s">
        <v>5988</v>
      </c>
      <c r="E65" s="109"/>
      <c r="F65" s="109"/>
      <c r="G65" s="109"/>
      <c r="H65" s="109"/>
      <c r="I65" s="109"/>
      <c r="J65" s="110">
        <f>J199</f>
        <v>0</v>
      </c>
      <c r="L65" s="107"/>
    </row>
    <row r="66" spans="2:12" s="9" customFormat="1" ht="19.95" customHeight="1">
      <c r="B66" s="107"/>
      <c r="D66" s="108" t="s">
        <v>3067</v>
      </c>
      <c r="E66" s="109"/>
      <c r="F66" s="109"/>
      <c r="G66" s="109"/>
      <c r="H66" s="109"/>
      <c r="I66" s="109"/>
      <c r="J66" s="110">
        <f>J264</f>
        <v>0</v>
      </c>
      <c r="L66" s="107"/>
    </row>
    <row r="67" spans="2:12" s="9" customFormat="1" ht="19.95" customHeight="1">
      <c r="B67" s="107"/>
      <c r="D67" s="108" t="s">
        <v>456</v>
      </c>
      <c r="E67" s="109"/>
      <c r="F67" s="109"/>
      <c r="G67" s="109"/>
      <c r="H67" s="109"/>
      <c r="I67" s="109"/>
      <c r="J67" s="110">
        <f>J273</f>
        <v>0</v>
      </c>
      <c r="L67" s="107"/>
    </row>
    <row r="68" spans="2:12" s="8" customFormat="1" ht="25" customHeight="1">
      <c r="B68" s="103"/>
      <c r="D68" s="104" t="s">
        <v>457</v>
      </c>
      <c r="E68" s="105"/>
      <c r="F68" s="105"/>
      <c r="G68" s="105"/>
      <c r="H68" s="105"/>
      <c r="I68" s="105"/>
      <c r="J68" s="106">
        <f>J278</f>
        <v>0</v>
      </c>
      <c r="L68" s="103"/>
    </row>
    <row r="69" spans="2:12" s="9" customFormat="1" ht="19.95" customHeight="1">
      <c r="B69" s="107"/>
      <c r="D69" s="108" t="s">
        <v>3068</v>
      </c>
      <c r="E69" s="109"/>
      <c r="F69" s="109"/>
      <c r="G69" s="109"/>
      <c r="H69" s="109"/>
      <c r="I69" s="109"/>
      <c r="J69" s="110">
        <f>J279</f>
        <v>0</v>
      </c>
      <c r="L69" s="107"/>
    </row>
    <row r="70" spans="2:12" s="9" customFormat="1" ht="19.95" customHeight="1">
      <c r="B70" s="107"/>
      <c r="D70" s="108" t="s">
        <v>3069</v>
      </c>
      <c r="E70" s="109"/>
      <c r="F70" s="109"/>
      <c r="G70" s="109"/>
      <c r="H70" s="109"/>
      <c r="I70" s="109"/>
      <c r="J70" s="110">
        <f>J282</f>
        <v>0</v>
      </c>
      <c r="L70" s="107"/>
    </row>
    <row r="71" spans="2:12" s="1" customFormat="1" ht="21.75" customHeight="1">
      <c r="B71" s="32"/>
      <c r="L71" s="32"/>
    </row>
    <row r="72" spans="2:12" s="1" customFormat="1" ht="7" customHeight="1">
      <c r="B72" s="41"/>
      <c r="C72" s="42"/>
      <c r="D72" s="42"/>
      <c r="E72" s="42"/>
      <c r="F72" s="42"/>
      <c r="G72" s="42"/>
      <c r="H72" s="42"/>
      <c r="I72" s="42"/>
      <c r="J72" s="42"/>
      <c r="K72" s="42"/>
      <c r="L72" s="32"/>
    </row>
    <row r="76" spans="2:12" s="1" customFormat="1" ht="7" customHeight="1">
      <c r="B76" s="43"/>
      <c r="C76" s="44"/>
      <c r="D76" s="44"/>
      <c r="E76" s="44"/>
      <c r="F76" s="44"/>
      <c r="G76" s="44"/>
      <c r="H76" s="44"/>
      <c r="I76" s="44"/>
      <c r="J76" s="44"/>
      <c r="K76" s="44"/>
      <c r="L76" s="32"/>
    </row>
    <row r="77" spans="2:12" s="1" customFormat="1" ht="25" customHeight="1">
      <c r="B77" s="32"/>
      <c r="C77" s="21" t="s">
        <v>166</v>
      </c>
      <c r="L77" s="32"/>
    </row>
    <row r="78" spans="2:12" s="1" customFormat="1" ht="7" customHeight="1">
      <c r="B78" s="32"/>
      <c r="L78" s="32"/>
    </row>
    <row r="79" spans="2:12" s="1" customFormat="1" ht="12.05" customHeight="1">
      <c r="B79" s="32"/>
      <c r="C79" s="27" t="s">
        <v>16</v>
      </c>
      <c r="L79" s="32"/>
    </row>
    <row r="80" spans="2:12" s="1" customFormat="1" ht="16.5" customHeight="1">
      <c r="B80" s="32"/>
      <c r="E80" s="250" t="str">
        <f>E7</f>
        <v>Stavební úpravy, přístavba a nástavba č.p.1994, ul.Dobenínská, Náchod</v>
      </c>
      <c r="F80" s="251"/>
      <c r="G80" s="251"/>
      <c r="H80" s="251"/>
      <c r="L80" s="32"/>
    </row>
    <row r="81" spans="2:12" s="1" customFormat="1" ht="12.05" customHeight="1">
      <c r="B81" s="32"/>
      <c r="C81" s="27" t="s">
        <v>154</v>
      </c>
      <c r="L81" s="32"/>
    </row>
    <row r="82" spans="2:12" s="1" customFormat="1" ht="16.5" customHeight="1">
      <c r="B82" s="32"/>
      <c r="E82" s="207" t="str">
        <f>E9</f>
        <v>02 - IO 01  Přípojka vodovodu a kanalizace</v>
      </c>
      <c r="F82" s="249"/>
      <c r="G82" s="249"/>
      <c r="H82" s="249"/>
      <c r="L82" s="32"/>
    </row>
    <row r="83" spans="2:12" s="1" customFormat="1" ht="7" customHeight="1">
      <c r="B83" s="32"/>
      <c r="L83" s="32"/>
    </row>
    <row r="84" spans="2:12" s="1" customFormat="1" ht="12.05" customHeight="1">
      <c r="B84" s="32"/>
      <c r="C84" s="27" t="s">
        <v>21</v>
      </c>
      <c r="F84" s="25" t="str">
        <f>F12</f>
        <v>Náchod</v>
      </c>
      <c r="I84" s="27" t="s">
        <v>23</v>
      </c>
      <c r="J84" s="49" t="str">
        <f>IF(J12="","",J12)</f>
        <v>12. 4. 2024</v>
      </c>
      <c r="L84" s="32"/>
    </row>
    <row r="85" spans="2:12" s="1" customFormat="1" ht="7" customHeight="1">
      <c r="B85" s="32"/>
      <c r="L85" s="32"/>
    </row>
    <row r="86" spans="2:12" s="1" customFormat="1" ht="25.65" customHeight="1">
      <c r="B86" s="32"/>
      <c r="C86" s="27" t="s">
        <v>25</v>
      </c>
      <c r="F86" s="25" t="str">
        <f>E15</f>
        <v>Oblastní charita Náchod, Mlýnská 189, Náchod</v>
      </c>
      <c r="I86" s="27" t="s">
        <v>31</v>
      </c>
      <c r="J86" s="30" t="str">
        <f>E21</f>
        <v>Libor Klubal DiS., Náchod</v>
      </c>
      <c r="L86" s="32"/>
    </row>
    <row r="87" spans="2:12" s="1" customFormat="1" ht="15.15" customHeight="1">
      <c r="B87" s="32"/>
      <c r="C87" s="27" t="s">
        <v>29</v>
      </c>
      <c r="F87" s="25" t="str">
        <f>IF(E18="","",E18)</f>
        <v>Vyplň údaj</v>
      </c>
      <c r="I87" s="27" t="s">
        <v>34</v>
      </c>
      <c r="J87" s="30" t="str">
        <f>E24</f>
        <v>Ing.Jiří Litoš</v>
      </c>
      <c r="L87" s="32"/>
    </row>
    <row r="88" spans="2:12" s="1" customFormat="1" ht="10.25" customHeight="1">
      <c r="B88" s="32"/>
      <c r="L88" s="32"/>
    </row>
    <row r="89" spans="2:20" s="10" customFormat="1" ht="29.3" customHeight="1">
      <c r="B89" s="111"/>
      <c r="C89" s="112" t="s">
        <v>167</v>
      </c>
      <c r="D89" s="113" t="s">
        <v>57</v>
      </c>
      <c r="E89" s="113" t="s">
        <v>53</v>
      </c>
      <c r="F89" s="113" t="s">
        <v>54</v>
      </c>
      <c r="G89" s="113" t="s">
        <v>168</v>
      </c>
      <c r="H89" s="113" t="s">
        <v>169</v>
      </c>
      <c r="I89" s="113" t="s">
        <v>170</v>
      </c>
      <c r="J89" s="113" t="s">
        <v>158</v>
      </c>
      <c r="K89" s="114" t="s">
        <v>171</v>
      </c>
      <c r="L89" s="111"/>
      <c r="M89" s="56" t="s">
        <v>19</v>
      </c>
      <c r="N89" s="57" t="s">
        <v>42</v>
      </c>
      <c r="O89" s="57" t="s">
        <v>172</v>
      </c>
      <c r="P89" s="57" t="s">
        <v>173</v>
      </c>
      <c r="Q89" s="57" t="s">
        <v>174</v>
      </c>
      <c r="R89" s="57" t="s">
        <v>175</v>
      </c>
      <c r="S89" s="57" t="s">
        <v>176</v>
      </c>
      <c r="T89" s="58" t="s">
        <v>177</v>
      </c>
    </row>
    <row r="90" spans="2:63" s="1" customFormat="1" ht="22.8" customHeight="1">
      <c r="B90" s="32"/>
      <c r="C90" s="61" t="s">
        <v>178</v>
      </c>
      <c r="J90" s="115">
        <f>BK90</f>
        <v>0</v>
      </c>
      <c r="L90" s="32"/>
      <c r="M90" s="59"/>
      <c r="N90" s="50"/>
      <c r="O90" s="50"/>
      <c r="P90" s="116">
        <f>P91+P278</f>
        <v>0</v>
      </c>
      <c r="Q90" s="50"/>
      <c r="R90" s="116">
        <f>R91+R278</f>
        <v>283.97450365000003</v>
      </c>
      <c r="S90" s="50"/>
      <c r="T90" s="117">
        <f>T91+T278</f>
        <v>0.62816</v>
      </c>
      <c r="AT90" s="17" t="s">
        <v>71</v>
      </c>
      <c r="AU90" s="17" t="s">
        <v>159</v>
      </c>
      <c r="BK90" s="118">
        <f>BK91+BK278</f>
        <v>0</v>
      </c>
    </row>
    <row r="91" spans="2:63" s="11" customFormat="1" ht="25.9" customHeight="1">
      <c r="B91" s="119"/>
      <c r="D91" s="120" t="s">
        <v>71</v>
      </c>
      <c r="E91" s="121" t="s">
        <v>179</v>
      </c>
      <c r="F91" s="121" t="s">
        <v>180</v>
      </c>
      <c r="I91" s="122"/>
      <c r="J91" s="123">
        <f>BK91</f>
        <v>0</v>
      </c>
      <c r="L91" s="119"/>
      <c r="M91" s="124"/>
      <c r="P91" s="125">
        <f>P92+P174+P177+P182+P199+P264+P273</f>
        <v>0</v>
      </c>
      <c r="R91" s="125">
        <f>R92+R174+R177+R182+R199+R264+R273</f>
        <v>283.97300365</v>
      </c>
      <c r="T91" s="126">
        <f>T92+T174+T177+T182+T199+T264+T273</f>
        <v>0.62816</v>
      </c>
      <c r="AR91" s="120" t="s">
        <v>80</v>
      </c>
      <c r="AT91" s="127" t="s">
        <v>71</v>
      </c>
      <c r="AU91" s="127" t="s">
        <v>72</v>
      </c>
      <c r="AY91" s="120" t="s">
        <v>181</v>
      </c>
      <c r="BK91" s="128">
        <f>BK92+BK174+BK177+BK182+BK199+BK264+BK273</f>
        <v>0</v>
      </c>
    </row>
    <row r="92" spans="2:63" s="11" customFormat="1" ht="22.8" customHeight="1">
      <c r="B92" s="119"/>
      <c r="D92" s="120" t="s">
        <v>71</v>
      </c>
      <c r="E92" s="129" t="s">
        <v>80</v>
      </c>
      <c r="F92" s="129" t="s">
        <v>182</v>
      </c>
      <c r="I92" s="122"/>
      <c r="J92" s="130">
        <f>BK92</f>
        <v>0</v>
      </c>
      <c r="L92" s="119"/>
      <c r="M92" s="124"/>
      <c r="P92" s="125">
        <f>SUM(P93:P173)</f>
        <v>0</v>
      </c>
      <c r="R92" s="125">
        <f>SUM(R93:R173)</f>
        <v>223.85562000000002</v>
      </c>
      <c r="T92" s="126">
        <f>SUM(T93:T173)</f>
        <v>0</v>
      </c>
      <c r="AR92" s="120" t="s">
        <v>80</v>
      </c>
      <c r="AT92" s="127" t="s">
        <v>71</v>
      </c>
      <c r="AU92" s="127" t="s">
        <v>80</v>
      </c>
      <c r="AY92" s="120" t="s">
        <v>181</v>
      </c>
      <c r="BK92" s="128">
        <f>SUM(BK93:BK173)</f>
        <v>0</v>
      </c>
    </row>
    <row r="93" spans="2:65" s="1" customFormat="1" ht="21.75" customHeight="1">
      <c r="B93" s="32"/>
      <c r="C93" s="131" t="s">
        <v>80</v>
      </c>
      <c r="D93" s="131" t="s">
        <v>183</v>
      </c>
      <c r="E93" s="132" t="s">
        <v>5989</v>
      </c>
      <c r="F93" s="133" t="s">
        <v>5990</v>
      </c>
      <c r="G93" s="134" t="s">
        <v>3202</v>
      </c>
      <c r="H93" s="135">
        <v>336</v>
      </c>
      <c r="I93" s="136"/>
      <c r="J93" s="137">
        <f>ROUND(I93*H93,2)</f>
        <v>0</v>
      </c>
      <c r="K93" s="133" t="s">
        <v>187</v>
      </c>
      <c r="L93" s="32"/>
      <c r="M93" s="138" t="s">
        <v>19</v>
      </c>
      <c r="N93" s="139" t="s">
        <v>43</v>
      </c>
      <c r="P93" s="140">
        <f>O93*H93</f>
        <v>0</v>
      </c>
      <c r="Q93" s="140">
        <v>4E-05</v>
      </c>
      <c r="R93" s="140">
        <f>Q93*H93</f>
        <v>0.01344</v>
      </c>
      <c r="S93" s="140">
        <v>0</v>
      </c>
      <c r="T93" s="141">
        <f>S93*H93</f>
        <v>0</v>
      </c>
      <c r="AR93" s="142" t="s">
        <v>188</v>
      </c>
      <c r="AT93" s="142" t="s">
        <v>183</v>
      </c>
      <c r="AU93" s="142" t="s">
        <v>82</v>
      </c>
      <c r="AY93" s="17" t="s">
        <v>181</v>
      </c>
      <c r="BE93" s="143">
        <f>IF(N93="základní",J93,0)</f>
        <v>0</v>
      </c>
      <c r="BF93" s="143">
        <f>IF(N93="snížená",J93,0)</f>
        <v>0</v>
      </c>
      <c r="BG93" s="143">
        <f>IF(N93="zákl. přenesená",J93,0)</f>
        <v>0</v>
      </c>
      <c r="BH93" s="143">
        <f>IF(N93="sníž. přenesená",J93,0)</f>
        <v>0</v>
      </c>
      <c r="BI93" s="143">
        <f>IF(N93="nulová",J93,0)</f>
        <v>0</v>
      </c>
      <c r="BJ93" s="17" t="s">
        <v>80</v>
      </c>
      <c r="BK93" s="143">
        <f>ROUND(I93*H93,2)</f>
        <v>0</v>
      </c>
      <c r="BL93" s="17" t="s">
        <v>188</v>
      </c>
      <c r="BM93" s="142" t="s">
        <v>5991</v>
      </c>
    </row>
    <row r="94" spans="2:47" s="1" customFormat="1" ht="12">
      <c r="B94" s="32"/>
      <c r="D94" s="144" t="s">
        <v>190</v>
      </c>
      <c r="F94" s="145" t="s">
        <v>5992</v>
      </c>
      <c r="I94" s="146"/>
      <c r="L94" s="32"/>
      <c r="M94" s="147"/>
      <c r="T94" s="53"/>
      <c r="AT94" s="17" t="s">
        <v>190</v>
      </c>
      <c r="AU94" s="17" t="s">
        <v>82</v>
      </c>
    </row>
    <row r="95" spans="2:51" s="12" customFormat="1" ht="12">
      <c r="B95" s="148"/>
      <c r="D95" s="149" t="s">
        <v>192</v>
      </c>
      <c r="E95" s="150" t="s">
        <v>19</v>
      </c>
      <c r="F95" s="151" t="s">
        <v>5993</v>
      </c>
      <c r="H95" s="152">
        <v>336</v>
      </c>
      <c r="I95" s="153"/>
      <c r="L95" s="148"/>
      <c r="M95" s="154"/>
      <c r="T95" s="155"/>
      <c r="AT95" s="150" t="s">
        <v>192</v>
      </c>
      <c r="AU95" s="150" t="s">
        <v>82</v>
      </c>
      <c r="AV95" s="12" t="s">
        <v>82</v>
      </c>
      <c r="AW95" s="12" t="s">
        <v>33</v>
      </c>
      <c r="AX95" s="12" t="s">
        <v>80</v>
      </c>
      <c r="AY95" s="150" t="s">
        <v>181</v>
      </c>
    </row>
    <row r="96" spans="2:65" s="1" customFormat="1" ht="48.95" customHeight="1">
      <c r="B96" s="32"/>
      <c r="C96" s="131" t="s">
        <v>82</v>
      </c>
      <c r="D96" s="131" t="s">
        <v>183</v>
      </c>
      <c r="E96" s="132" t="s">
        <v>5994</v>
      </c>
      <c r="F96" s="133" t="s">
        <v>5995</v>
      </c>
      <c r="G96" s="134" t="s">
        <v>305</v>
      </c>
      <c r="H96" s="135">
        <v>4</v>
      </c>
      <c r="I96" s="136"/>
      <c r="J96" s="137">
        <f>ROUND(I96*H96,2)</f>
        <v>0</v>
      </c>
      <c r="K96" s="133" t="s">
        <v>187</v>
      </c>
      <c r="L96" s="32"/>
      <c r="M96" s="138" t="s">
        <v>19</v>
      </c>
      <c r="N96" s="139" t="s">
        <v>43</v>
      </c>
      <c r="P96" s="140">
        <f>O96*H96</f>
        <v>0</v>
      </c>
      <c r="Q96" s="140">
        <v>0.00868</v>
      </c>
      <c r="R96" s="140">
        <f>Q96*H96</f>
        <v>0.03472</v>
      </c>
      <c r="S96" s="140">
        <v>0</v>
      </c>
      <c r="T96" s="141">
        <f>S96*H96</f>
        <v>0</v>
      </c>
      <c r="AR96" s="142" t="s">
        <v>188</v>
      </c>
      <c r="AT96" s="142" t="s">
        <v>183</v>
      </c>
      <c r="AU96" s="142" t="s">
        <v>82</v>
      </c>
      <c r="AY96" s="17" t="s">
        <v>181</v>
      </c>
      <c r="BE96" s="143">
        <f>IF(N96="základní",J96,0)</f>
        <v>0</v>
      </c>
      <c r="BF96" s="143">
        <f>IF(N96="snížená",J96,0)</f>
        <v>0</v>
      </c>
      <c r="BG96" s="143">
        <f>IF(N96="zákl. přenesená",J96,0)</f>
        <v>0</v>
      </c>
      <c r="BH96" s="143">
        <f>IF(N96="sníž. přenesená",J96,0)</f>
        <v>0</v>
      </c>
      <c r="BI96" s="143">
        <f>IF(N96="nulová",J96,0)</f>
        <v>0</v>
      </c>
      <c r="BJ96" s="17" t="s">
        <v>80</v>
      </c>
      <c r="BK96" s="143">
        <f>ROUND(I96*H96,2)</f>
        <v>0</v>
      </c>
      <c r="BL96" s="17" t="s">
        <v>188</v>
      </c>
      <c r="BM96" s="142" t="s">
        <v>5996</v>
      </c>
    </row>
    <row r="97" spans="2:47" s="1" customFormat="1" ht="12">
      <c r="B97" s="32"/>
      <c r="D97" s="144" t="s">
        <v>190</v>
      </c>
      <c r="F97" s="145" t="s">
        <v>5997</v>
      </c>
      <c r="I97" s="146"/>
      <c r="L97" s="32"/>
      <c r="M97" s="147"/>
      <c r="T97" s="53"/>
      <c r="AT97" s="17" t="s">
        <v>190</v>
      </c>
      <c r="AU97" s="17" t="s">
        <v>82</v>
      </c>
    </row>
    <row r="98" spans="2:65" s="1" customFormat="1" ht="48.95" customHeight="1">
      <c r="B98" s="32"/>
      <c r="C98" s="131" t="s">
        <v>94</v>
      </c>
      <c r="D98" s="131" t="s">
        <v>183</v>
      </c>
      <c r="E98" s="132" t="s">
        <v>5998</v>
      </c>
      <c r="F98" s="133" t="s">
        <v>5999</v>
      </c>
      <c r="G98" s="134" t="s">
        <v>305</v>
      </c>
      <c r="H98" s="135">
        <v>4</v>
      </c>
      <c r="I98" s="136"/>
      <c r="J98" s="137">
        <f>ROUND(I98*H98,2)</f>
        <v>0</v>
      </c>
      <c r="K98" s="133" t="s">
        <v>187</v>
      </c>
      <c r="L98" s="32"/>
      <c r="M98" s="138" t="s">
        <v>19</v>
      </c>
      <c r="N98" s="139" t="s">
        <v>43</v>
      </c>
      <c r="P98" s="140">
        <f>O98*H98</f>
        <v>0</v>
      </c>
      <c r="Q98" s="140">
        <v>0.0369</v>
      </c>
      <c r="R98" s="140">
        <f>Q98*H98</f>
        <v>0.1476</v>
      </c>
      <c r="S98" s="140">
        <v>0</v>
      </c>
      <c r="T98" s="141">
        <f>S98*H98</f>
        <v>0</v>
      </c>
      <c r="AR98" s="142" t="s">
        <v>188</v>
      </c>
      <c r="AT98" s="142" t="s">
        <v>183</v>
      </c>
      <c r="AU98" s="142" t="s">
        <v>82</v>
      </c>
      <c r="AY98" s="17" t="s">
        <v>181</v>
      </c>
      <c r="BE98" s="143">
        <f>IF(N98="základní",J98,0)</f>
        <v>0</v>
      </c>
      <c r="BF98" s="143">
        <f>IF(N98="snížená",J98,0)</f>
        <v>0</v>
      </c>
      <c r="BG98" s="143">
        <f>IF(N98="zákl. přenesená",J98,0)</f>
        <v>0</v>
      </c>
      <c r="BH98" s="143">
        <f>IF(N98="sníž. přenesená",J98,0)</f>
        <v>0</v>
      </c>
      <c r="BI98" s="143">
        <f>IF(N98="nulová",J98,0)</f>
        <v>0</v>
      </c>
      <c r="BJ98" s="17" t="s">
        <v>80</v>
      </c>
      <c r="BK98" s="143">
        <f>ROUND(I98*H98,2)</f>
        <v>0</v>
      </c>
      <c r="BL98" s="17" t="s">
        <v>188</v>
      </c>
      <c r="BM98" s="142" t="s">
        <v>6000</v>
      </c>
    </row>
    <row r="99" spans="2:47" s="1" customFormat="1" ht="12">
      <c r="B99" s="32"/>
      <c r="D99" s="144" t="s">
        <v>190</v>
      </c>
      <c r="F99" s="145" t="s">
        <v>6001</v>
      </c>
      <c r="I99" s="146"/>
      <c r="L99" s="32"/>
      <c r="M99" s="147"/>
      <c r="T99" s="53"/>
      <c r="AT99" s="17" t="s">
        <v>190</v>
      </c>
      <c r="AU99" s="17" t="s">
        <v>82</v>
      </c>
    </row>
    <row r="100" spans="2:65" s="1" customFormat="1" ht="48.95" customHeight="1">
      <c r="B100" s="32"/>
      <c r="C100" s="131" t="s">
        <v>188</v>
      </c>
      <c r="D100" s="131" t="s">
        <v>183</v>
      </c>
      <c r="E100" s="132" t="s">
        <v>6002</v>
      </c>
      <c r="F100" s="133" t="s">
        <v>6003</v>
      </c>
      <c r="G100" s="134" t="s">
        <v>305</v>
      </c>
      <c r="H100" s="135">
        <v>2</v>
      </c>
      <c r="I100" s="136"/>
      <c r="J100" s="137">
        <f>ROUND(I100*H100,2)</f>
        <v>0</v>
      </c>
      <c r="K100" s="133" t="s">
        <v>187</v>
      </c>
      <c r="L100" s="32"/>
      <c r="M100" s="138" t="s">
        <v>19</v>
      </c>
      <c r="N100" s="139" t="s">
        <v>43</v>
      </c>
      <c r="P100" s="140">
        <f>O100*H100</f>
        <v>0</v>
      </c>
      <c r="Q100" s="140">
        <v>0.01068</v>
      </c>
      <c r="R100" s="140">
        <f>Q100*H100</f>
        <v>0.02136</v>
      </c>
      <c r="S100" s="140">
        <v>0</v>
      </c>
      <c r="T100" s="141">
        <f>S100*H100</f>
        <v>0</v>
      </c>
      <c r="AR100" s="142" t="s">
        <v>188</v>
      </c>
      <c r="AT100" s="142" t="s">
        <v>183</v>
      </c>
      <c r="AU100" s="142" t="s">
        <v>82</v>
      </c>
      <c r="AY100" s="17" t="s">
        <v>181</v>
      </c>
      <c r="BE100" s="143">
        <f>IF(N100="základní",J100,0)</f>
        <v>0</v>
      </c>
      <c r="BF100" s="143">
        <f>IF(N100="snížená",J100,0)</f>
        <v>0</v>
      </c>
      <c r="BG100" s="143">
        <f>IF(N100="zákl. přenesená",J100,0)</f>
        <v>0</v>
      </c>
      <c r="BH100" s="143">
        <f>IF(N100="sníž. přenesená",J100,0)</f>
        <v>0</v>
      </c>
      <c r="BI100" s="143">
        <f>IF(N100="nulová",J100,0)</f>
        <v>0</v>
      </c>
      <c r="BJ100" s="17" t="s">
        <v>80</v>
      </c>
      <c r="BK100" s="143">
        <f>ROUND(I100*H100,2)</f>
        <v>0</v>
      </c>
      <c r="BL100" s="17" t="s">
        <v>188</v>
      </c>
      <c r="BM100" s="142" t="s">
        <v>6004</v>
      </c>
    </row>
    <row r="101" spans="2:47" s="1" customFormat="1" ht="12">
      <c r="B101" s="32"/>
      <c r="D101" s="144" t="s">
        <v>190</v>
      </c>
      <c r="F101" s="145" t="s">
        <v>6005</v>
      </c>
      <c r="I101" s="146"/>
      <c r="L101" s="32"/>
      <c r="M101" s="147"/>
      <c r="T101" s="53"/>
      <c r="AT101" s="17" t="s">
        <v>190</v>
      </c>
      <c r="AU101" s="17" t="s">
        <v>82</v>
      </c>
    </row>
    <row r="102" spans="2:65" s="1" customFormat="1" ht="48.95" customHeight="1">
      <c r="B102" s="32"/>
      <c r="C102" s="131" t="s">
        <v>211</v>
      </c>
      <c r="D102" s="131" t="s">
        <v>183</v>
      </c>
      <c r="E102" s="132" t="s">
        <v>6006</v>
      </c>
      <c r="F102" s="133" t="s">
        <v>6007</v>
      </c>
      <c r="G102" s="134" t="s">
        <v>305</v>
      </c>
      <c r="H102" s="135">
        <v>10</v>
      </c>
      <c r="I102" s="136"/>
      <c r="J102" s="137">
        <f>ROUND(I102*H102,2)</f>
        <v>0</v>
      </c>
      <c r="K102" s="133" t="s">
        <v>187</v>
      </c>
      <c r="L102" s="32"/>
      <c r="M102" s="138" t="s">
        <v>19</v>
      </c>
      <c r="N102" s="139" t="s">
        <v>43</v>
      </c>
      <c r="P102" s="140">
        <f>O102*H102</f>
        <v>0</v>
      </c>
      <c r="Q102" s="140">
        <v>0.01269</v>
      </c>
      <c r="R102" s="140">
        <f>Q102*H102</f>
        <v>0.1269</v>
      </c>
      <c r="S102" s="140">
        <v>0</v>
      </c>
      <c r="T102" s="141">
        <f>S102*H102</f>
        <v>0</v>
      </c>
      <c r="AR102" s="142" t="s">
        <v>188</v>
      </c>
      <c r="AT102" s="142" t="s">
        <v>183</v>
      </c>
      <c r="AU102" s="142" t="s">
        <v>82</v>
      </c>
      <c r="AY102" s="17" t="s">
        <v>181</v>
      </c>
      <c r="BE102" s="143">
        <f>IF(N102="základní",J102,0)</f>
        <v>0</v>
      </c>
      <c r="BF102" s="143">
        <f>IF(N102="snížená",J102,0)</f>
        <v>0</v>
      </c>
      <c r="BG102" s="143">
        <f>IF(N102="zákl. přenesená",J102,0)</f>
        <v>0</v>
      </c>
      <c r="BH102" s="143">
        <f>IF(N102="sníž. přenesená",J102,0)</f>
        <v>0</v>
      </c>
      <c r="BI102" s="143">
        <f>IF(N102="nulová",J102,0)</f>
        <v>0</v>
      </c>
      <c r="BJ102" s="17" t="s">
        <v>80</v>
      </c>
      <c r="BK102" s="143">
        <f>ROUND(I102*H102,2)</f>
        <v>0</v>
      </c>
      <c r="BL102" s="17" t="s">
        <v>188</v>
      </c>
      <c r="BM102" s="142" t="s">
        <v>6008</v>
      </c>
    </row>
    <row r="103" spans="2:47" s="1" customFormat="1" ht="12">
      <c r="B103" s="32"/>
      <c r="D103" s="144" t="s">
        <v>190</v>
      </c>
      <c r="F103" s="145" t="s">
        <v>6009</v>
      </c>
      <c r="I103" s="146"/>
      <c r="L103" s="32"/>
      <c r="M103" s="147"/>
      <c r="T103" s="53"/>
      <c r="AT103" s="17" t="s">
        <v>190</v>
      </c>
      <c r="AU103" s="17" t="s">
        <v>82</v>
      </c>
    </row>
    <row r="104" spans="2:65" s="1" customFormat="1" ht="48.95" customHeight="1">
      <c r="B104" s="32"/>
      <c r="C104" s="131" t="s">
        <v>218</v>
      </c>
      <c r="D104" s="131" t="s">
        <v>183</v>
      </c>
      <c r="E104" s="132" t="s">
        <v>6010</v>
      </c>
      <c r="F104" s="133" t="s">
        <v>6011</v>
      </c>
      <c r="G104" s="134" t="s">
        <v>305</v>
      </c>
      <c r="H104" s="135">
        <v>4</v>
      </c>
      <c r="I104" s="136"/>
      <c r="J104" s="137">
        <f>ROUND(I104*H104,2)</f>
        <v>0</v>
      </c>
      <c r="K104" s="133" t="s">
        <v>187</v>
      </c>
      <c r="L104" s="32"/>
      <c r="M104" s="138" t="s">
        <v>19</v>
      </c>
      <c r="N104" s="139" t="s">
        <v>43</v>
      </c>
      <c r="P104" s="140">
        <f>O104*H104</f>
        <v>0</v>
      </c>
      <c r="Q104" s="140">
        <v>0.10775</v>
      </c>
      <c r="R104" s="140">
        <f>Q104*H104</f>
        <v>0.431</v>
      </c>
      <c r="S104" s="140">
        <v>0</v>
      </c>
      <c r="T104" s="141">
        <f>S104*H104</f>
        <v>0</v>
      </c>
      <c r="AR104" s="142" t="s">
        <v>188</v>
      </c>
      <c r="AT104" s="142" t="s">
        <v>183</v>
      </c>
      <c r="AU104" s="142" t="s">
        <v>82</v>
      </c>
      <c r="AY104" s="17" t="s">
        <v>181</v>
      </c>
      <c r="BE104" s="143">
        <f>IF(N104="základní",J104,0)</f>
        <v>0</v>
      </c>
      <c r="BF104" s="143">
        <f>IF(N104="snížená",J104,0)</f>
        <v>0</v>
      </c>
      <c r="BG104" s="143">
        <f>IF(N104="zákl. přenesená",J104,0)</f>
        <v>0</v>
      </c>
      <c r="BH104" s="143">
        <f>IF(N104="sníž. přenesená",J104,0)</f>
        <v>0</v>
      </c>
      <c r="BI104" s="143">
        <f>IF(N104="nulová",J104,0)</f>
        <v>0</v>
      </c>
      <c r="BJ104" s="17" t="s">
        <v>80</v>
      </c>
      <c r="BK104" s="143">
        <f>ROUND(I104*H104,2)</f>
        <v>0</v>
      </c>
      <c r="BL104" s="17" t="s">
        <v>188</v>
      </c>
      <c r="BM104" s="142" t="s">
        <v>6012</v>
      </c>
    </row>
    <row r="105" spans="2:47" s="1" customFormat="1" ht="12">
      <c r="B105" s="32"/>
      <c r="D105" s="144" t="s">
        <v>190</v>
      </c>
      <c r="F105" s="145" t="s">
        <v>6013</v>
      </c>
      <c r="I105" s="146"/>
      <c r="L105" s="32"/>
      <c r="M105" s="147"/>
      <c r="T105" s="53"/>
      <c r="AT105" s="17" t="s">
        <v>190</v>
      </c>
      <c r="AU105" s="17" t="s">
        <v>82</v>
      </c>
    </row>
    <row r="106" spans="2:65" s="1" customFormat="1" ht="24.1" customHeight="1">
      <c r="B106" s="32"/>
      <c r="C106" s="131" t="s">
        <v>222</v>
      </c>
      <c r="D106" s="131" t="s">
        <v>183</v>
      </c>
      <c r="E106" s="132" t="s">
        <v>6014</v>
      </c>
      <c r="F106" s="133" t="s">
        <v>6015</v>
      </c>
      <c r="G106" s="134" t="s">
        <v>225</v>
      </c>
      <c r="H106" s="135">
        <v>10</v>
      </c>
      <c r="I106" s="136"/>
      <c r="J106" s="137">
        <f>ROUND(I106*H106,2)</f>
        <v>0</v>
      </c>
      <c r="K106" s="133" t="s">
        <v>187</v>
      </c>
      <c r="L106" s="32"/>
      <c r="M106" s="138" t="s">
        <v>19</v>
      </c>
      <c r="N106" s="139" t="s">
        <v>43</v>
      </c>
      <c r="P106" s="140">
        <f>O106*H106</f>
        <v>0</v>
      </c>
      <c r="Q106" s="140">
        <v>0</v>
      </c>
      <c r="R106" s="140">
        <f>Q106*H106</f>
        <v>0</v>
      </c>
      <c r="S106" s="140">
        <v>0</v>
      </c>
      <c r="T106" s="141">
        <f>S106*H106</f>
        <v>0</v>
      </c>
      <c r="AR106" s="142" t="s">
        <v>188</v>
      </c>
      <c r="AT106" s="142" t="s">
        <v>183</v>
      </c>
      <c r="AU106" s="142" t="s">
        <v>82</v>
      </c>
      <c r="AY106" s="17" t="s">
        <v>181</v>
      </c>
      <c r="BE106" s="143">
        <f>IF(N106="základní",J106,0)</f>
        <v>0</v>
      </c>
      <c r="BF106" s="143">
        <f>IF(N106="snížená",J106,0)</f>
        <v>0</v>
      </c>
      <c r="BG106" s="143">
        <f>IF(N106="zákl. přenesená",J106,0)</f>
        <v>0</v>
      </c>
      <c r="BH106" s="143">
        <f>IF(N106="sníž. přenesená",J106,0)</f>
        <v>0</v>
      </c>
      <c r="BI106" s="143">
        <f>IF(N106="nulová",J106,0)</f>
        <v>0</v>
      </c>
      <c r="BJ106" s="17" t="s">
        <v>80</v>
      </c>
      <c r="BK106" s="143">
        <f>ROUND(I106*H106,2)</f>
        <v>0</v>
      </c>
      <c r="BL106" s="17" t="s">
        <v>188</v>
      </c>
      <c r="BM106" s="142" t="s">
        <v>6016</v>
      </c>
    </row>
    <row r="107" spans="2:47" s="1" customFormat="1" ht="12">
      <c r="B107" s="32"/>
      <c r="D107" s="144" t="s">
        <v>190</v>
      </c>
      <c r="F107" s="145" t="s">
        <v>6017</v>
      </c>
      <c r="I107" s="146"/>
      <c r="L107" s="32"/>
      <c r="M107" s="147"/>
      <c r="T107" s="53"/>
      <c r="AT107" s="17" t="s">
        <v>190</v>
      </c>
      <c r="AU107" s="17" t="s">
        <v>82</v>
      </c>
    </row>
    <row r="108" spans="2:65" s="1" customFormat="1" ht="24.1" customHeight="1">
      <c r="B108" s="32"/>
      <c r="C108" s="131" t="s">
        <v>229</v>
      </c>
      <c r="D108" s="131" t="s">
        <v>183</v>
      </c>
      <c r="E108" s="132" t="s">
        <v>6018</v>
      </c>
      <c r="F108" s="133" t="s">
        <v>6019</v>
      </c>
      <c r="G108" s="134" t="s">
        <v>225</v>
      </c>
      <c r="H108" s="135">
        <v>77.76</v>
      </c>
      <c r="I108" s="136"/>
      <c r="J108" s="137">
        <f>ROUND(I108*H108,2)</f>
        <v>0</v>
      </c>
      <c r="K108" s="133" t="s">
        <v>187</v>
      </c>
      <c r="L108" s="32"/>
      <c r="M108" s="138" t="s">
        <v>19</v>
      </c>
      <c r="N108" s="139" t="s">
        <v>43</v>
      </c>
      <c r="P108" s="140">
        <f>O108*H108</f>
        <v>0</v>
      </c>
      <c r="Q108" s="140">
        <v>0</v>
      </c>
      <c r="R108" s="140">
        <f>Q108*H108</f>
        <v>0</v>
      </c>
      <c r="S108" s="140">
        <v>0</v>
      </c>
      <c r="T108" s="141">
        <f>S108*H108</f>
        <v>0</v>
      </c>
      <c r="AR108" s="142" t="s">
        <v>188</v>
      </c>
      <c r="AT108" s="142" t="s">
        <v>183</v>
      </c>
      <c r="AU108" s="142" t="s">
        <v>82</v>
      </c>
      <c r="AY108" s="17" t="s">
        <v>181</v>
      </c>
      <c r="BE108" s="143">
        <f>IF(N108="základní",J108,0)</f>
        <v>0</v>
      </c>
      <c r="BF108" s="143">
        <f>IF(N108="snížená",J108,0)</f>
        <v>0</v>
      </c>
      <c r="BG108" s="143">
        <f>IF(N108="zákl. přenesená",J108,0)</f>
        <v>0</v>
      </c>
      <c r="BH108" s="143">
        <f>IF(N108="sníž. přenesená",J108,0)</f>
        <v>0</v>
      </c>
      <c r="BI108" s="143">
        <f>IF(N108="nulová",J108,0)</f>
        <v>0</v>
      </c>
      <c r="BJ108" s="17" t="s">
        <v>80</v>
      </c>
      <c r="BK108" s="143">
        <f>ROUND(I108*H108,2)</f>
        <v>0</v>
      </c>
      <c r="BL108" s="17" t="s">
        <v>188</v>
      </c>
      <c r="BM108" s="142" t="s">
        <v>6020</v>
      </c>
    </row>
    <row r="109" spans="2:47" s="1" customFormat="1" ht="12">
      <c r="B109" s="32"/>
      <c r="D109" s="144" t="s">
        <v>190</v>
      </c>
      <c r="F109" s="145" t="s">
        <v>6021</v>
      </c>
      <c r="I109" s="146"/>
      <c r="L109" s="32"/>
      <c r="M109" s="147"/>
      <c r="T109" s="53"/>
      <c r="AT109" s="17" t="s">
        <v>190</v>
      </c>
      <c r="AU109" s="17" t="s">
        <v>82</v>
      </c>
    </row>
    <row r="110" spans="2:51" s="12" customFormat="1" ht="12">
      <c r="B110" s="148"/>
      <c r="D110" s="149" t="s">
        <v>192</v>
      </c>
      <c r="E110" s="150" t="s">
        <v>19</v>
      </c>
      <c r="F110" s="151" t="s">
        <v>6022</v>
      </c>
      <c r="H110" s="152">
        <v>12.8</v>
      </c>
      <c r="I110" s="153"/>
      <c r="L110" s="148"/>
      <c r="M110" s="154"/>
      <c r="T110" s="155"/>
      <c r="AT110" s="150" t="s">
        <v>192</v>
      </c>
      <c r="AU110" s="150" t="s">
        <v>82</v>
      </c>
      <c r="AV110" s="12" t="s">
        <v>82</v>
      </c>
      <c r="AW110" s="12" t="s">
        <v>33</v>
      </c>
      <c r="AX110" s="12" t="s">
        <v>72</v>
      </c>
      <c r="AY110" s="150" t="s">
        <v>181</v>
      </c>
    </row>
    <row r="111" spans="2:51" s="12" customFormat="1" ht="12">
      <c r="B111" s="148"/>
      <c r="D111" s="149" t="s">
        <v>192</v>
      </c>
      <c r="E111" s="150" t="s">
        <v>19</v>
      </c>
      <c r="F111" s="151" t="s">
        <v>6023</v>
      </c>
      <c r="H111" s="152">
        <v>4.8</v>
      </c>
      <c r="I111" s="153"/>
      <c r="L111" s="148"/>
      <c r="M111" s="154"/>
      <c r="T111" s="155"/>
      <c r="AT111" s="150" t="s">
        <v>192</v>
      </c>
      <c r="AU111" s="150" t="s">
        <v>82</v>
      </c>
      <c r="AV111" s="12" t="s">
        <v>82</v>
      </c>
      <c r="AW111" s="12" t="s">
        <v>33</v>
      </c>
      <c r="AX111" s="12" t="s">
        <v>72</v>
      </c>
      <c r="AY111" s="150" t="s">
        <v>181</v>
      </c>
    </row>
    <row r="112" spans="2:51" s="12" customFormat="1" ht="12">
      <c r="B112" s="148"/>
      <c r="D112" s="149" t="s">
        <v>192</v>
      </c>
      <c r="E112" s="150" t="s">
        <v>19</v>
      </c>
      <c r="F112" s="151" t="s">
        <v>6024</v>
      </c>
      <c r="H112" s="152">
        <v>33.28</v>
      </c>
      <c r="I112" s="153"/>
      <c r="L112" s="148"/>
      <c r="M112" s="154"/>
      <c r="T112" s="155"/>
      <c r="AT112" s="150" t="s">
        <v>192</v>
      </c>
      <c r="AU112" s="150" t="s">
        <v>82</v>
      </c>
      <c r="AV112" s="12" t="s">
        <v>82</v>
      </c>
      <c r="AW112" s="12" t="s">
        <v>33</v>
      </c>
      <c r="AX112" s="12" t="s">
        <v>72</v>
      </c>
      <c r="AY112" s="150" t="s">
        <v>181</v>
      </c>
    </row>
    <row r="113" spans="2:51" s="12" customFormat="1" ht="12">
      <c r="B113" s="148"/>
      <c r="D113" s="149" t="s">
        <v>192</v>
      </c>
      <c r="E113" s="150" t="s">
        <v>19</v>
      </c>
      <c r="F113" s="151" t="s">
        <v>6025</v>
      </c>
      <c r="H113" s="152">
        <v>12.8</v>
      </c>
      <c r="I113" s="153"/>
      <c r="L113" s="148"/>
      <c r="M113" s="154"/>
      <c r="T113" s="155"/>
      <c r="AT113" s="150" t="s">
        <v>192</v>
      </c>
      <c r="AU113" s="150" t="s">
        <v>82</v>
      </c>
      <c r="AV113" s="12" t="s">
        <v>82</v>
      </c>
      <c r="AW113" s="12" t="s">
        <v>33</v>
      </c>
      <c r="AX113" s="12" t="s">
        <v>72</v>
      </c>
      <c r="AY113" s="150" t="s">
        <v>181</v>
      </c>
    </row>
    <row r="114" spans="2:51" s="12" customFormat="1" ht="12">
      <c r="B114" s="148"/>
      <c r="D114" s="149" t="s">
        <v>192</v>
      </c>
      <c r="E114" s="150" t="s">
        <v>19</v>
      </c>
      <c r="F114" s="151" t="s">
        <v>6026</v>
      </c>
      <c r="H114" s="152">
        <v>14.08</v>
      </c>
      <c r="I114" s="153"/>
      <c r="L114" s="148"/>
      <c r="M114" s="154"/>
      <c r="T114" s="155"/>
      <c r="AT114" s="150" t="s">
        <v>192</v>
      </c>
      <c r="AU114" s="150" t="s">
        <v>82</v>
      </c>
      <c r="AV114" s="12" t="s">
        <v>82</v>
      </c>
      <c r="AW114" s="12" t="s">
        <v>33</v>
      </c>
      <c r="AX114" s="12" t="s">
        <v>72</v>
      </c>
      <c r="AY114" s="150" t="s">
        <v>181</v>
      </c>
    </row>
    <row r="115" spans="2:51" s="13" customFormat="1" ht="12">
      <c r="B115" s="156"/>
      <c r="D115" s="149" t="s">
        <v>192</v>
      </c>
      <c r="E115" s="157" t="s">
        <v>19</v>
      </c>
      <c r="F115" s="158" t="s">
        <v>196</v>
      </c>
      <c r="H115" s="159">
        <v>77.76</v>
      </c>
      <c r="I115" s="160"/>
      <c r="L115" s="156"/>
      <c r="M115" s="161"/>
      <c r="T115" s="162"/>
      <c r="AT115" s="157" t="s">
        <v>192</v>
      </c>
      <c r="AU115" s="157" t="s">
        <v>82</v>
      </c>
      <c r="AV115" s="13" t="s">
        <v>188</v>
      </c>
      <c r="AW115" s="13" t="s">
        <v>33</v>
      </c>
      <c r="AX115" s="13" t="s">
        <v>80</v>
      </c>
      <c r="AY115" s="157" t="s">
        <v>181</v>
      </c>
    </row>
    <row r="116" spans="2:65" s="1" customFormat="1" ht="16.5" customHeight="1">
      <c r="B116" s="32"/>
      <c r="C116" s="131" t="s">
        <v>236</v>
      </c>
      <c r="D116" s="131" t="s">
        <v>183</v>
      </c>
      <c r="E116" s="132" t="s">
        <v>6027</v>
      </c>
      <c r="F116" s="133" t="s">
        <v>6028</v>
      </c>
      <c r="G116" s="134" t="s">
        <v>225</v>
      </c>
      <c r="H116" s="135">
        <v>120.21</v>
      </c>
      <c r="I116" s="136"/>
      <c r="J116" s="137">
        <f>ROUND(I116*H116,2)</f>
        <v>0</v>
      </c>
      <c r="K116" s="133" t="s">
        <v>187</v>
      </c>
      <c r="L116" s="32"/>
      <c r="M116" s="138" t="s">
        <v>19</v>
      </c>
      <c r="N116" s="139" t="s">
        <v>43</v>
      </c>
      <c r="P116" s="140">
        <f>O116*H116</f>
        <v>0</v>
      </c>
      <c r="Q116" s="140">
        <v>0</v>
      </c>
      <c r="R116" s="140">
        <f>Q116*H116</f>
        <v>0</v>
      </c>
      <c r="S116" s="140">
        <v>0</v>
      </c>
      <c r="T116" s="141">
        <f>S116*H116</f>
        <v>0</v>
      </c>
      <c r="AR116" s="142" t="s">
        <v>188</v>
      </c>
      <c r="AT116" s="142" t="s">
        <v>183</v>
      </c>
      <c r="AU116" s="142" t="s">
        <v>82</v>
      </c>
      <c r="AY116" s="17" t="s">
        <v>181</v>
      </c>
      <c r="BE116" s="143">
        <f>IF(N116="základní",J116,0)</f>
        <v>0</v>
      </c>
      <c r="BF116" s="143">
        <f>IF(N116="snížená",J116,0)</f>
        <v>0</v>
      </c>
      <c r="BG116" s="143">
        <f>IF(N116="zákl. přenesená",J116,0)</f>
        <v>0</v>
      </c>
      <c r="BH116" s="143">
        <f>IF(N116="sníž. přenesená",J116,0)</f>
        <v>0</v>
      </c>
      <c r="BI116" s="143">
        <f>IF(N116="nulová",J116,0)</f>
        <v>0</v>
      </c>
      <c r="BJ116" s="17" t="s">
        <v>80</v>
      </c>
      <c r="BK116" s="143">
        <f>ROUND(I116*H116,2)</f>
        <v>0</v>
      </c>
      <c r="BL116" s="17" t="s">
        <v>188</v>
      </c>
      <c r="BM116" s="142" t="s">
        <v>6029</v>
      </c>
    </row>
    <row r="117" spans="2:47" s="1" customFormat="1" ht="12">
      <c r="B117" s="32"/>
      <c r="D117" s="144" t="s">
        <v>190</v>
      </c>
      <c r="F117" s="145" t="s">
        <v>6030</v>
      </c>
      <c r="I117" s="146"/>
      <c r="L117" s="32"/>
      <c r="M117" s="147"/>
      <c r="T117" s="53"/>
      <c r="AT117" s="17" t="s">
        <v>190</v>
      </c>
      <c r="AU117" s="17" t="s">
        <v>82</v>
      </c>
    </row>
    <row r="118" spans="2:51" s="12" customFormat="1" ht="12">
      <c r="B118" s="148"/>
      <c r="D118" s="149" t="s">
        <v>192</v>
      </c>
      <c r="E118" s="150" t="s">
        <v>19</v>
      </c>
      <c r="F118" s="151" t="s">
        <v>6031</v>
      </c>
      <c r="H118" s="152">
        <v>80.96</v>
      </c>
      <c r="I118" s="153"/>
      <c r="L118" s="148"/>
      <c r="M118" s="154"/>
      <c r="T118" s="155"/>
      <c r="AT118" s="150" t="s">
        <v>192</v>
      </c>
      <c r="AU118" s="150" t="s">
        <v>82</v>
      </c>
      <c r="AV118" s="12" t="s">
        <v>82</v>
      </c>
      <c r="AW118" s="12" t="s">
        <v>33</v>
      </c>
      <c r="AX118" s="12" t="s">
        <v>72</v>
      </c>
      <c r="AY118" s="150" t="s">
        <v>181</v>
      </c>
    </row>
    <row r="119" spans="2:51" s="12" customFormat="1" ht="12">
      <c r="B119" s="148"/>
      <c r="D119" s="149" t="s">
        <v>192</v>
      </c>
      <c r="E119" s="150" t="s">
        <v>19</v>
      </c>
      <c r="F119" s="151" t="s">
        <v>6032</v>
      </c>
      <c r="H119" s="152">
        <v>31.25</v>
      </c>
      <c r="I119" s="153"/>
      <c r="L119" s="148"/>
      <c r="M119" s="154"/>
      <c r="T119" s="155"/>
      <c r="AT119" s="150" t="s">
        <v>192</v>
      </c>
      <c r="AU119" s="150" t="s">
        <v>82</v>
      </c>
      <c r="AV119" s="12" t="s">
        <v>82</v>
      </c>
      <c r="AW119" s="12" t="s">
        <v>33</v>
      </c>
      <c r="AX119" s="12" t="s">
        <v>72</v>
      </c>
      <c r="AY119" s="150" t="s">
        <v>181</v>
      </c>
    </row>
    <row r="120" spans="2:51" s="12" customFormat="1" ht="12">
      <c r="B120" s="148"/>
      <c r="D120" s="149" t="s">
        <v>192</v>
      </c>
      <c r="E120" s="150" t="s">
        <v>19</v>
      </c>
      <c r="F120" s="151" t="s">
        <v>6033</v>
      </c>
      <c r="H120" s="152">
        <v>8</v>
      </c>
      <c r="I120" s="153"/>
      <c r="L120" s="148"/>
      <c r="M120" s="154"/>
      <c r="T120" s="155"/>
      <c r="AT120" s="150" t="s">
        <v>192</v>
      </c>
      <c r="AU120" s="150" t="s">
        <v>82</v>
      </c>
      <c r="AV120" s="12" t="s">
        <v>82</v>
      </c>
      <c r="AW120" s="12" t="s">
        <v>33</v>
      </c>
      <c r="AX120" s="12" t="s">
        <v>72</v>
      </c>
      <c r="AY120" s="150" t="s">
        <v>181</v>
      </c>
    </row>
    <row r="121" spans="2:51" s="13" customFormat="1" ht="12">
      <c r="B121" s="156"/>
      <c r="D121" s="149" t="s">
        <v>192</v>
      </c>
      <c r="E121" s="157" t="s">
        <v>19</v>
      </c>
      <c r="F121" s="158" t="s">
        <v>196</v>
      </c>
      <c r="H121" s="159">
        <v>120.21</v>
      </c>
      <c r="I121" s="160"/>
      <c r="L121" s="156"/>
      <c r="M121" s="161"/>
      <c r="T121" s="162"/>
      <c r="AT121" s="157" t="s">
        <v>192</v>
      </c>
      <c r="AU121" s="157" t="s">
        <v>82</v>
      </c>
      <c r="AV121" s="13" t="s">
        <v>188</v>
      </c>
      <c r="AW121" s="13" t="s">
        <v>33</v>
      </c>
      <c r="AX121" s="13" t="s">
        <v>80</v>
      </c>
      <c r="AY121" s="157" t="s">
        <v>181</v>
      </c>
    </row>
    <row r="122" spans="2:65" s="1" customFormat="1" ht="24.1" customHeight="1">
      <c r="B122" s="32"/>
      <c r="C122" s="131" t="s">
        <v>243</v>
      </c>
      <c r="D122" s="131" t="s">
        <v>183</v>
      </c>
      <c r="E122" s="132" t="s">
        <v>6034</v>
      </c>
      <c r="F122" s="133" t="s">
        <v>6035</v>
      </c>
      <c r="G122" s="134" t="s">
        <v>186</v>
      </c>
      <c r="H122" s="135">
        <v>236</v>
      </c>
      <c r="I122" s="136"/>
      <c r="J122" s="137">
        <f>ROUND(I122*H122,2)</f>
        <v>0</v>
      </c>
      <c r="K122" s="133" t="s">
        <v>187</v>
      </c>
      <c r="L122" s="32"/>
      <c r="M122" s="138" t="s">
        <v>19</v>
      </c>
      <c r="N122" s="139" t="s">
        <v>43</v>
      </c>
      <c r="P122" s="140">
        <f>O122*H122</f>
        <v>0</v>
      </c>
      <c r="Q122" s="140">
        <v>0.00085</v>
      </c>
      <c r="R122" s="140">
        <f>Q122*H122</f>
        <v>0.2006</v>
      </c>
      <c r="S122" s="140">
        <v>0</v>
      </c>
      <c r="T122" s="141">
        <f>S122*H122</f>
        <v>0</v>
      </c>
      <c r="AR122" s="142" t="s">
        <v>188</v>
      </c>
      <c r="AT122" s="142" t="s">
        <v>183</v>
      </c>
      <c r="AU122" s="142" t="s">
        <v>82</v>
      </c>
      <c r="AY122" s="17" t="s">
        <v>181</v>
      </c>
      <c r="BE122" s="143">
        <f>IF(N122="základní",J122,0)</f>
        <v>0</v>
      </c>
      <c r="BF122" s="143">
        <f>IF(N122="snížená",J122,0)</f>
        <v>0</v>
      </c>
      <c r="BG122" s="143">
        <f>IF(N122="zákl. přenesená",J122,0)</f>
        <v>0</v>
      </c>
      <c r="BH122" s="143">
        <f>IF(N122="sníž. přenesená",J122,0)</f>
        <v>0</v>
      </c>
      <c r="BI122" s="143">
        <f>IF(N122="nulová",J122,0)</f>
        <v>0</v>
      </c>
      <c r="BJ122" s="17" t="s">
        <v>80</v>
      </c>
      <c r="BK122" s="143">
        <f>ROUND(I122*H122,2)</f>
        <v>0</v>
      </c>
      <c r="BL122" s="17" t="s">
        <v>188</v>
      </c>
      <c r="BM122" s="142" t="s">
        <v>6036</v>
      </c>
    </row>
    <row r="123" spans="2:47" s="1" customFormat="1" ht="12">
      <c r="B123" s="32"/>
      <c r="D123" s="144" t="s">
        <v>190</v>
      </c>
      <c r="F123" s="145" t="s">
        <v>6037</v>
      </c>
      <c r="I123" s="146"/>
      <c r="L123" s="32"/>
      <c r="M123" s="147"/>
      <c r="T123" s="53"/>
      <c r="AT123" s="17" t="s">
        <v>190</v>
      </c>
      <c r="AU123" s="17" t="s">
        <v>82</v>
      </c>
    </row>
    <row r="124" spans="2:51" s="12" customFormat="1" ht="12">
      <c r="B124" s="148"/>
      <c r="D124" s="149" t="s">
        <v>192</v>
      </c>
      <c r="E124" s="150" t="s">
        <v>19</v>
      </c>
      <c r="F124" s="151" t="s">
        <v>6038</v>
      </c>
      <c r="H124" s="152">
        <v>25.6</v>
      </c>
      <c r="I124" s="153"/>
      <c r="L124" s="148"/>
      <c r="M124" s="154"/>
      <c r="T124" s="155"/>
      <c r="AT124" s="150" t="s">
        <v>192</v>
      </c>
      <c r="AU124" s="150" t="s">
        <v>82</v>
      </c>
      <c r="AV124" s="12" t="s">
        <v>82</v>
      </c>
      <c r="AW124" s="12" t="s">
        <v>33</v>
      </c>
      <c r="AX124" s="12" t="s">
        <v>72</v>
      </c>
      <c r="AY124" s="150" t="s">
        <v>181</v>
      </c>
    </row>
    <row r="125" spans="2:51" s="12" customFormat="1" ht="12">
      <c r="B125" s="148"/>
      <c r="D125" s="149" t="s">
        <v>192</v>
      </c>
      <c r="E125" s="150" t="s">
        <v>19</v>
      </c>
      <c r="F125" s="151" t="s">
        <v>6039</v>
      </c>
      <c r="H125" s="152">
        <v>12</v>
      </c>
      <c r="I125" s="153"/>
      <c r="L125" s="148"/>
      <c r="M125" s="154"/>
      <c r="T125" s="155"/>
      <c r="AT125" s="150" t="s">
        <v>192</v>
      </c>
      <c r="AU125" s="150" t="s">
        <v>82</v>
      </c>
      <c r="AV125" s="12" t="s">
        <v>82</v>
      </c>
      <c r="AW125" s="12" t="s">
        <v>33</v>
      </c>
      <c r="AX125" s="12" t="s">
        <v>72</v>
      </c>
      <c r="AY125" s="150" t="s">
        <v>181</v>
      </c>
    </row>
    <row r="126" spans="2:51" s="12" customFormat="1" ht="12">
      <c r="B126" s="148"/>
      <c r="D126" s="149" t="s">
        <v>192</v>
      </c>
      <c r="E126" s="150" t="s">
        <v>19</v>
      </c>
      <c r="F126" s="151" t="s">
        <v>6040</v>
      </c>
      <c r="H126" s="152">
        <v>51.2</v>
      </c>
      <c r="I126" s="153"/>
      <c r="L126" s="148"/>
      <c r="M126" s="154"/>
      <c r="T126" s="155"/>
      <c r="AT126" s="150" t="s">
        <v>192</v>
      </c>
      <c r="AU126" s="150" t="s">
        <v>82</v>
      </c>
      <c r="AV126" s="12" t="s">
        <v>82</v>
      </c>
      <c r="AW126" s="12" t="s">
        <v>33</v>
      </c>
      <c r="AX126" s="12" t="s">
        <v>72</v>
      </c>
      <c r="AY126" s="150" t="s">
        <v>181</v>
      </c>
    </row>
    <row r="127" spans="2:51" s="12" customFormat="1" ht="12">
      <c r="B127" s="148"/>
      <c r="D127" s="149" t="s">
        <v>192</v>
      </c>
      <c r="E127" s="150" t="s">
        <v>19</v>
      </c>
      <c r="F127" s="151" t="s">
        <v>6041</v>
      </c>
      <c r="H127" s="152">
        <v>80</v>
      </c>
      <c r="I127" s="153"/>
      <c r="L127" s="148"/>
      <c r="M127" s="154"/>
      <c r="T127" s="155"/>
      <c r="AT127" s="150" t="s">
        <v>192</v>
      </c>
      <c r="AU127" s="150" t="s">
        <v>82</v>
      </c>
      <c r="AV127" s="12" t="s">
        <v>82</v>
      </c>
      <c r="AW127" s="12" t="s">
        <v>33</v>
      </c>
      <c r="AX127" s="12" t="s">
        <v>72</v>
      </c>
      <c r="AY127" s="150" t="s">
        <v>181</v>
      </c>
    </row>
    <row r="128" spans="2:51" s="12" customFormat="1" ht="12">
      <c r="B128" s="148"/>
      <c r="D128" s="149" t="s">
        <v>192</v>
      </c>
      <c r="E128" s="150" t="s">
        <v>19</v>
      </c>
      <c r="F128" s="151" t="s">
        <v>6042</v>
      </c>
      <c r="H128" s="152">
        <v>35.2</v>
      </c>
      <c r="I128" s="153"/>
      <c r="L128" s="148"/>
      <c r="M128" s="154"/>
      <c r="T128" s="155"/>
      <c r="AT128" s="150" t="s">
        <v>192</v>
      </c>
      <c r="AU128" s="150" t="s">
        <v>82</v>
      </c>
      <c r="AV128" s="12" t="s">
        <v>82</v>
      </c>
      <c r="AW128" s="12" t="s">
        <v>33</v>
      </c>
      <c r="AX128" s="12" t="s">
        <v>72</v>
      </c>
      <c r="AY128" s="150" t="s">
        <v>181</v>
      </c>
    </row>
    <row r="129" spans="2:51" s="12" customFormat="1" ht="12">
      <c r="B129" s="148"/>
      <c r="D129" s="149" t="s">
        <v>192</v>
      </c>
      <c r="E129" s="150" t="s">
        <v>19</v>
      </c>
      <c r="F129" s="151" t="s">
        <v>6043</v>
      </c>
      <c r="H129" s="152">
        <v>32</v>
      </c>
      <c r="I129" s="153"/>
      <c r="L129" s="148"/>
      <c r="M129" s="154"/>
      <c r="T129" s="155"/>
      <c r="AT129" s="150" t="s">
        <v>192</v>
      </c>
      <c r="AU129" s="150" t="s">
        <v>82</v>
      </c>
      <c r="AV129" s="12" t="s">
        <v>82</v>
      </c>
      <c r="AW129" s="12" t="s">
        <v>33</v>
      </c>
      <c r="AX129" s="12" t="s">
        <v>72</v>
      </c>
      <c r="AY129" s="150" t="s">
        <v>181</v>
      </c>
    </row>
    <row r="130" spans="2:51" s="13" customFormat="1" ht="12">
      <c r="B130" s="156"/>
      <c r="D130" s="149" t="s">
        <v>192</v>
      </c>
      <c r="E130" s="157" t="s">
        <v>19</v>
      </c>
      <c r="F130" s="158" t="s">
        <v>196</v>
      </c>
      <c r="H130" s="159">
        <v>236</v>
      </c>
      <c r="I130" s="160"/>
      <c r="L130" s="156"/>
      <c r="M130" s="161"/>
      <c r="T130" s="162"/>
      <c r="AT130" s="157" t="s">
        <v>192</v>
      </c>
      <c r="AU130" s="157" t="s">
        <v>82</v>
      </c>
      <c r="AV130" s="13" t="s">
        <v>188</v>
      </c>
      <c r="AW130" s="13" t="s">
        <v>33</v>
      </c>
      <c r="AX130" s="13" t="s">
        <v>80</v>
      </c>
      <c r="AY130" s="157" t="s">
        <v>181</v>
      </c>
    </row>
    <row r="131" spans="2:65" s="1" customFormat="1" ht="24.1" customHeight="1">
      <c r="B131" s="32"/>
      <c r="C131" s="131" t="s">
        <v>249</v>
      </c>
      <c r="D131" s="131" t="s">
        <v>183</v>
      </c>
      <c r="E131" s="132" t="s">
        <v>6044</v>
      </c>
      <c r="F131" s="133" t="s">
        <v>6045</v>
      </c>
      <c r="G131" s="134" t="s">
        <v>186</v>
      </c>
      <c r="H131" s="135">
        <v>236</v>
      </c>
      <c r="I131" s="136"/>
      <c r="J131" s="137">
        <f>ROUND(I131*H131,2)</f>
        <v>0</v>
      </c>
      <c r="K131" s="133" t="s">
        <v>187</v>
      </c>
      <c r="L131" s="32"/>
      <c r="M131" s="138" t="s">
        <v>19</v>
      </c>
      <c r="N131" s="139" t="s">
        <v>43</v>
      </c>
      <c r="P131" s="140">
        <f>O131*H131</f>
        <v>0</v>
      </c>
      <c r="Q131" s="140">
        <v>0</v>
      </c>
      <c r="R131" s="140">
        <f>Q131*H131</f>
        <v>0</v>
      </c>
      <c r="S131" s="140">
        <v>0</v>
      </c>
      <c r="T131" s="141">
        <f>S131*H131</f>
        <v>0</v>
      </c>
      <c r="AR131" s="142" t="s">
        <v>188</v>
      </c>
      <c r="AT131" s="142" t="s">
        <v>183</v>
      </c>
      <c r="AU131" s="142" t="s">
        <v>82</v>
      </c>
      <c r="AY131" s="17" t="s">
        <v>181</v>
      </c>
      <c r="BE131" s="143">
        <f>IF(N131="základní",J131,0)</f>
        <v>0</v>
      </c>
      <c r="BF131" s="143">
        <f>IF(N131="snížená",J131,0)</f>
        <v>0</v>
      </c>
      <c r="BG131" s="143">
        <f>IF(N131="zákl. přenesená",J131,0)</f>
        <v>0</v>
      </c>
      <c r="BH131" s="143">
        <f>IF(N131="sníž. přenesená",J131,0)</f>
        <v>0</v>
      </c>
      <c r="BI131" s="143">
        <f>IF(N131="nulová",J131,0)</f>
        <v>0</v>
      </c>
      <c r="BJ131" s="17" t="s">
        <v>80</v>
      </c>
      <c r="BK131" s="143">
        <f>ROUND(I131*H131,2)</f>
        <v>0</v>
      </c>
      <c r="BL131" s="17" t="s">
        <v>188</v>
      </c>
      <c r="BM131" s="142" t="s">
        <v>6046</v>
      </c>
    </row>
    <row r="132" spans="2:47" s="1" customFormat="1" ht="12">
      <c r="B132" s="32"/>
      <c r="D132" s="144" t="s">
        <v>190</v>
      </c>
      <c r="F132" s="145" t="s">
        <v>6047</v>
      </c>
      <c r="I132" s="146"/>
      <c r="L132" s="32"/>
      <c r="M132" s="147"/>
      <c r="T132" s="53"/>
      <c r="AT132" s="17" t="s">
        <v>190</v>
      </c>
      <c r="AU132" s="17" t="s">
        <v>82</v>
      </c>
    </row>
    <row r="133" spans="2:65" s="1" customFormat="1" ht="37.85" customHeight="1">
      <c r="B133" s="32"/>
      <c r="C133" s="131" t="s">
        <v>256</v>
      </c>
      <c r="D133" s="131" t="s">
        <v>183</v>
      </c>
      <c r="E133" s="132" t="s">
        <v>6048</v>
      </c>
      <c r="F133" s="133" t="s">
        <v>6049</v>
      </c>
      <c r="G133" s="134" t="s">
        <v>225</v>
      </c>
      <c r="H133" s="135">
        <v>197.97</v>
      </c>
      <c r="I133" s="136"/>
      <c r="J133" s="137">
        <f>ROUND(I133*H133,2)</f>
        <v>0</v>
      </c>
      <c r="K133" s="133" t="s">
        <v>187</v>
      </c>
      <c r="L133" s="32"/>
      <c r="M133" s="138" t="s">
        <v>19</v>
      </c>
      <c r="N133" s="139" t="s">
        <v>43</v>
      </c>
      <c r="P133" s="140">
        <f>O133*H133</f>
        <v>0</v>
      </c>
      <c r="Q133" s="140">
        <v>0</v>
      </c>
      <c r="R133" s="140">
        <f>Q133*H133</f>
        <v>0</v>
      </c>
      <c r="S133" s="140">
        <v>0</v>
      </c>
      <c r="T133" s="141">
        <f>S133*H133</f>
        <v>0</v>
      </c>
      <c r="AR133" s="142" t="s">
        <v>188</v>
      </c>
      <c r="AT133" s="142" t="s">
        <v>183</v>
      </c>
      <c r="AU133" s="142" t="s">
        <v>82</v>
      </c>
      <c r="AY133" s="17" t="s">
        <v>181</v>
      </c>
      <c r="BE133" s="143">
        <f>IF(N133="základní",J133,0)</f>
        <v>0</v>
      </c>
      <c r="BF133" s="143">
        <f>IF(N133="snížená",J133,0)</f>
        <v>0</v>
      </c>
      <c r="BG133" s="143">
        <f>IF(N133="zákl. přenesená",J133,0)</f>
        <v>0</v>
      </c>
      <c r="BH133" s="143">
        <f>IF(N133="sníž. přenesená",J133,0)</f>
        <v>0</v>
      </c>
      <c r="BI133" s="143">
        <f>IF(N133="nulová",J133,0)</f>
        <v>0</v>
      </c>
      <c r="BJ133" s="17" t="s">
        <v>80</v>
      </c>
      <c r="BK133" s="143">
        <f>ROUND(I133*H133,2)</f>
        <v>0</v>
      </c>
      <c r="BL133" s="17" t="s">
        <v>188</v>
      </c>
      <c r="BM133" s="142" t="s">
        <v>6050</v>
      </c>
    </row>
    <row r="134" spans="2:47" s="1" customFormat="1" ht="12">
      <c r="B134" s="32"/>
      <c r="D134" s="144" t="s">
        <v>190</v>
      </c>
      <c r="F134" s="145" t="s">
        <v>6051</v>
      </c>
      <c r="I134" s="146"/>
      <c r="L134" s="32"/>
      <c r="M134" s="147"/>
      <c r="T134" s="53"/>
      <c r="AT134" s="17" t="s">
        <v>190</v>
      </c>
      <c r="AU134" s="17" t="s">
        <v>82</v>
      </c>
    </row>
    <row r="135" spans="2:51" s="12" customFormat="1" ht="12">
      <c r="B135" s="148"/>
      <c r="D135" s="149" t="s">
        <v>192</v>
      </c>
      <c r="E135" s="150" t="s">
        <v>19</v>
      </c>
      <c r="F135" s="151" t="s">
        <v>6052</v>
      </c>
      <c r="H135" s="152">
        <v>197.97</v>
      </c>
      <c r="I135" s="153"/>
      <c r="L135" s="148"/>
      <c r="M135" s="154"/>
      <c r="T135" s="155"/>
      <c r="AT135" s="150" t="s">
        <v>192</v>
      </c>
      <c r="AU135" s="150" t="s">
        <v>82</v>
      </c>
      <c r="AV135" s="12" t="s">
        <v>82</v>
      </c>
      <c r="AW135" s="12" t="s">
        <v>33</v>
      </c>
      <c r="AX135" s="12" t="s">
        <v>80</v>
      </c>
      <c r="AY135" s="150" t="s">
        <v>181</v>
      </c>
    </row>
    <row r="136" spans="2:65" s="1" customFormat="1" ht="37.85" customHeight="1">
      <c r="B136" s="32"/>
      <c r="C136" s="131" t="s">
        <v>267</v>
      </c>
      <c r="D136" s="131" t="s">
        <v>183</v>
      </c>
      <c r="E136" s="132" t="s">
        <v>6053</v>
      </c>
      <c r="F136" s="133" t="s">
        <v>6054</v>
      </c>
      <c r="G136" s="134" t="s">
        <v>225</v>
      </c>
      <c r="H136" s="135">
        <v>160.2</v>
      </c>
      <c r="I136" s="136"/>
      <c r="J136" s="137">
        <f>ROUND(I136*H136,2)</f>
        <v>0</v>
      </c>
      <c r="K136" s="133" t="s">
        <v>187</v>
      </c>
      <c r="L136" s="32"/>
      <c r="M136" s="138" t="s">
        <v>19</v>
      </c>
      <c r="N136" s="139" t="s">
        <v>43</v>
      </c>
      <c r="P136" s="140">
        <f>O136*H136</f>
        <v>0</v>
      </c>
      <c r="Q136" s="140">
        <v>0</v>
      </c>
      <c r="R136" s="140">
        <f>Q136*H136</f>
        <v>0</v>
      </c>
      <c r="S136" s="140">
        <v>0</v>
      </c>
      <c r="T136" s="141">
        <f>S136*H136</f>
        <v>0</v>
      </c>
      <c r="AR136" s="142" t="s">
        <v>188</v>
      </c>
      <c r="AT136" s="142" t="s">
        <v>183</v>
      </c>
      <c r="AU136" s="142" t="s">
        <v>82</v>
      </c>
      <c r="AY136" s="17" t="s">
        <v>181</v>
      </c>
      <c r="BE136" s="143">
        <f>IF(N136="základní",J136,0)</f>
        <v>0</v>
      </c>
      <c r="BF136" s="143">
        <f>IF(N136="snížená",J136,0)</f>
        <v>0</v>
      </c>
      <c r="BG136" s="143">
        <f>IF(N136="zákl. přenesená",J136,0)</f>
        <v>0</v>
      </c>
      <c r="BH136" s="143">
        <f>IF(N136="sníž. přenesená",J136,0)</f>
        <v>0</v>
      </c>
      <c r="BI136" s="143">
        <f>IF(N136="nulová",J136,0)</f>
        <v>0</v>
      </c>
      <c r="BJ136" s="17" t="s">
        <v>80</v>
      </c>
      <c r="BK136" s="143">
        <f>ROUND(I136*H136,2)</f>
        <v>0</v>
      </c>
      <c r="BL136" s="17" t="s">
        <v>188</v>
      </c>
      <c r="BM136" s="142" t="s">
        <v>6055</v>
      </c>
    </row>
    <row r="137" spans="2:47" s="1" customFormat="1" ht="12">
      <c r="B137" s="32"/>
      <c r="D137" s="144" t="s">
        <v>190</v>
      </c>
      <c r="F137" s="145" t="s">
        <v>6056</v>
      </c>
      <c r="I137" s="146"/>
      <c r="L137" s="32"/>
      <c r="M137" s="147"/>
      <c r="T137" s="53"/>
      <c r="AT137" s="17" t="s">
        <v>190</v>
      </c>
      <c r="AU137" s="17" t="s">
        <v>82</v>
      </c>
    </row>
    <row r="138" spans="2:51" s="12" customFormat="1" ht="12">
      <c r="B138" s="148"/>
      <c r="D138" s="149" t="s">
        <v>192</v>
      </c>
      <c r="E138" s="150" t="s">
        <v>19</v>
      </c>
      <c r="F138" s="151" t="s">
        <v>6057</v>
      </c>
      <c r="H138" s="152">
        <v>119.2</v>
      </c>
      <c r="I138" s="153"/>
      <c r="L138" s="148"/>
      <c r="M138" s="154"/>
      <c r="T138" s="155"/>
      <c r="AT138" s="150" t="s">
        <v>192</v>
      </c>
      <c r="AU138" s="150" t="s">
        <v>82</v>
      </c>
      <c r="AV138" s="12" t="s">
        <v>82</v>
      </c>
      <c r="AW138" s="12" t="s">
        <v>33</v>
      </c>
      <c r="AX138" s="12" t="s">
        <v>72</v>
      </c>
      <c r="AY138" s="150" t="s">
        <v>181</v>
      </c>
    </row>
    <row r="139" spans="2:51" s="12" customFormat="1" ht="12">
      <c r="B139" s="148"/>
      <c r="D139" s="149" t="s">
        <v>192</v>
      </c>
      <c r="E139" s="150" t="s">
        <v>19</v>
      </c>
      <c r="F139" s="151" t="s">
        <v>6058</v>
      </c>
      <c r="H139" s="152">
        <v>41</v>
      </c>
      <c r="I139" s="153"/>
      <c r="L139" s="148"/>
      <c r="M139" s="154"/>
      <c r="T139" s="155"/>
      <c r="AT139" s="150" t="s">
        <v>192</v>
      </c>
      <c r="AU139" s="150" t="s">
        <v>82</v>
      </c>
      <c r="AV139" s="12" t="s">
        <v>82</v>
      </c>
      <c r="AW139" s="12" t="s">
        <v>33</v>
      </c>
      <c r="AX139" s="12" t="s">
        <v>72</v>
      </c>
      <c r="AY139" s="150" t="s">
        <v>181</v>
      </c>
    </row>
    <row r="140" spans="2:51" s="13" customFormat="1" ht="12">
      <c r="B140" s="156"/>
      <c r="D140" s="149" t="s">
        <v>192</v>
      </c>
      <c r="E140" s="157" t="s">
        <v>19</v>
      </c>
      <c r="F140" s="158" t="s">
        <v>196</v>
      </c>
      <c r="H140" s="159">
        <v>160.2</v>
      </c>
      <c r="I140" s="160"/>
      <c r="L140" s="156"/>
      <c r="M140" s="161"/>
      <c r="T140" s="162"/>
      <c r="AT140" s="157" t="s">
        <v>192</v>
      </c>
      <c r="AU140" s="157" t="s">
        <v>82</v>
      </c>
      <c r="AV140" s="13" t="s">
        <v>188</v>
      </c>
      <c r="AW140" s="13" t="s">
        <v>33</v>
      </c>
      <c r="AX140" s="13" t="s">
        <v>80</v>
      </c>
      <c r="AY140" s="157" t="s">
        <v>181</v>
      </c>
    </row>
    <row r="141" spans="2:65" s="1" customFormat="1" ht="37.85" customHeight="1">
      <c r="B141" s="32"/>
      <c r="C141" s="131" t="s">
        <v>273</v>
      </c>
      <c r="D141" s="131" t="s">
        <v>183</v>
      </c>
      <c r="E141" s="132" t="s">
        <v>6059</v>
      </c>
      <c r="F141" s="133" t="s">
        <v>6060</v>
      </c>
      <c r="G141" s="134" t="s">
        <v>225</v>
      </c>
      <c r="H141" s="135">
        <v>160.2</v>
      </c>
      <c r="I141" s="136"/>
      <c r="J141" s="137">
        <f>ROUND(I141*H141,2)</f>
        <v>0</v>
      </c>
      <c r="K141" s="133" t="s">
        <v>187</v>
      </c>
      <c r="L141" s="32"/>
      <c r="M141" s="138" t="s">
        <v>19</v>
      </c>
      <c r="N141" s="139" t="s">
        <v>43</v>
      </c>
      <c r="P141" s="140">
        <f>O141*H141</f>
        <v>0</v>
      </c>
      <c r="Q141" s="140">
        <v>0</v>
      </c>
      <c r="R141" s="140">
        <f>Q141*H141</f>
        <v>0</v>
      </c>
      <c r="S141" s="140">
        <v>0</v>
      </c>
      <c r="T141" s="141">
        <f>S141*H141</f>
        <v>0</v>
      </c>
      <c r="AR141" s="142" t="s">
        <v>188</v>
      </c>
      <c r="AT141" s="142" t="s">
        <v>183</v>
      </c>
      <c r="AU141" s="142" t="s">
        <v>82</v>
      </c>
      <c r="AY141" s="17" t="s">
        <v>181</v>
      </c>
      <c r="BE141" s="143">
        <f>IF(N141="základní",J141,0)</f>
        <v>0</v>
      </c>
      <c r="BF141" s="143">
        <f>IF(N141="snížená",J141,0)</f>
        <v>0</v>
      </c>
      <c r="BG141" s="143">
        <f>IF(N141="zákl. přenesená",J141,0)</f>
        <v>0</v>
      </c>
      <c r="BH141" s="143">
        <f>IF(N141="sníž. přenesená",J141,0)</f>
        <v>0</v>
      </c>
      <c r="BI141" s="143">
        <f>IF(N141="nulová",J141,0)</f>
        <v>0</v>
      </c>
      <c r="BJ141" s="17" t="s">
        <v>80</v>
      </c>
      <c r="BK141" s="143">
        <f>ROUND(I141*H141,2)</f>
        <v>0</v>
      </c>
      <c r="BL141" s="17" t="s">
        <v>188</v>
      </c>
      <c r="BM141" s="142" t="s">
        <v>6061</v>
      </c>
    </row>
    <row r="142" spans="2:47" s="1" customFormat="1" ht="12">
      <c r="B142" s="32"/>
      <c r="D142" s="144" t="s">
        <v>190</v>
      </c>
      <c r="F142" s="145" t="s">
        <v>6062</v>
      </c>
      <c r="I142" s="146"/>
      <c r="L142" s="32"/>
      <c r="M142" s="147"/>
      <c r="T142" s="53"/>
      <c r="AT142" s="17" t="s">
        <v>190</v>
      </c>
      <c r="AU142" s="17" t="s">
        <v>82</v>
      </c>
    </row>
    <row r="143" spans="2:65" s="1" customFormat="1" ht="24.1" customHeight="1">
      <c r="B143" s="32"/>
      <c r="C143" s="131" t="s">
        <v>8</v>
      </c>
      <c r="D143" s="131" t="s">
        <v>183</v>
      </c>
      <c r="E143" s="132" t="s">
        <v>541</v>
      </c>
      <c r="F143" s="133" t="s">
        <v>439</v>
      </c>
      <c r="G143" s="134" t="s">
        <v>344</v>
      </c>
      <c r="H143" s="135">
        <v>240.3</v>
      </c>
      <c r="I143" s="136"/>
      <c r="J143" s="137">
        <f>ROUND(I143*H143,2)</f>
        <v>0</v>
      </c>
      <c r="K143" s="133" t="s">
        <v>187</v>
      </c>
      <c r="L143" s="32"/>
      <c r="M143" s="138" t="s">
        <v>19</v>
      </c>
      <c r="N143" s="139" t="s">
        <v>43</v>
      </c>
      <c r="P143" s="140">
        <f>O143*H143</f>
        <v>0</v>
      </c>
      <c r="Q143" s="140">
        <v>0</v>
      </c>
      <c r="R143" s="140">
        <f>Q143*H143</f>
        <v>0</v>
      </c>
      <c r="S143" s="140">
        <v>0</v>
      </c>
      <c r="T143" s="141">
        <f>S143*H143</f>
        <v>0</v>
      </c>
      <c r="AR143" s="142" t="s">
        <v>188</v>
      </c>
      <c r="AT143" s="142" t="s">
        <v>183</v>
      </c>
      <c r="AU143" s="142" t="s">
        <v>82</v>
      </c>
      <c r="AY143" s="17" t="s">
        <v>181</v>
      </c>
      <c r="BE143" s="143">
        <f>IF(N143="základní",J143,0)</f>
        <v>0</v>
      </c>
      <c r="BF143" s="143">
        <f>IF(N143="snížená",J143,0)</f>
        <v>0</v>
      </c>
      <c r="BG143" s="143">
        <f>IF(N143="zákl. přenesená",J143,0)</f>
        <v>0</v>
      </c>
      <c r="BH143" s="143">
        <f>IF(N143="sníž. přenesená",J143,0)</f>
        <v>0</v>
      </c>
      <c r="BI143" s="143">
        <f>IF(N143="nulová",J143,0)</f>
        <v>0</v>
      </c>
      <c r="BJ143" s="17" t="s">
        <v>80</v>
      </c>
      <c r="BK143" s="143">
        <f>ROUND(I143*H143,2)</f>
        <v>0</v>
      </c>
      <c r="BL143" s="17" t="s">
        <v>188</v>
      </c>
      <c r="BM143" s="142" t="s">
        <v>6063</v>
      </c>
    </row>
    <row r="144" spans="2:47" s="1" customFormat="1" ht="12">
      <c r="B144" s="32"/>
      <c r="D144" s="144" t="s">
        <v>190</v>
      </c>
      <c r="F144" s="145" t="s">
        <v>6064</v>
      </c>
      <c r="I144" s="146"/>
      <c r="L144" s="32"/>
      <c r="M144" s="147"/>
      <c r="T144" s="53"/>
      <c r="AT144" s="17" t="s">
        <v>190</v>
      </c>
      <c r="AU144" s="17" t="s">
        <v>82</v>
      </c>
    </row>
    <row r="145" spans="2:51" s="12" customFormat="1" ht="12">
      <c r="B145" s="148"/>
      <c r="D145" s="149" t="s">
        <v>192</v>
      </c>
      <c r="F145" s="151" t="s">
        <v>6065</v>
      </c>
      <c r="H145" s="152">
        <v>240.3</v>
      </c>
      <c r="I145" s="153"/>
      <c r="L145" s="148"/>
      <c r="M145" s="154"/>
      <c r="T145" s="155"/>
      <c r="AT145" s="150" t="s">
        <v>192</v>
      </c>
      <c r="AU145" s="150" t="s">
        <v>82</v>
      </c>
      <c r="AV145" s="12" t="s">
        <v>82</v>
      </c>
      <c r="AW145" s="12" t="s">
        <v>4</v>
      </c>
      <c r="AX145" s="12" t="s">
        <v>80</v>
      </c>
      <c r="AY145" s="150" t="s">
        <v>181</v>
      </c>
    </row>
    <row r="146" spans="2:65" s="1" customFormat="1" ht="24.1" customHeight="1">
      <c r="B146" s="32"/>
      <c r="C146" s="131" t="s">
        <v>286</v>
      </c>
      <c r="D146" s="131" t="s">
        <v>183</v>
      </c>
      <c r="E146" s="132" t="s">
        <v>6066</v>
      </c>
      <c r="F146" s="133" t="s">
        <v>6067</v>
      </c>
      <c r="G146" s="134" t="s">
        <v>225</v>
      </c>
      <c r="H146" s="135">
        <v>160.2</v>
      </c>
      <c r="I146" s="136"/>
      <c r="J146" s="137">
        <f>ROUND(I146*H146,2)</f>
        <v>0</v>
      </c>
      <c r="K146" s="133" t="s">
        <v>187</v>
      </c>
      <c r="L146" s="32"/>
      <c r="M146" s="138" t="s">
        <v>19</v>
      </c>
      <c r="N146" s="139" t="s">
        <v>43</v>
      </c>
      <c r="P146" s="140">
        <f>O146*H146</f>
        <v>0</v>
      </c>
      <c r="Q146" s="140">
        <v>0</v>
      </c>
      <c r="R146" s="140">
        <f>Q146*H146</f>
        <v>0</v>
      </c>
      <c r="S146" s="140">
        <v>0</v>
      </c>
      <c r="T146" s="141">
        <f>S146*H146</f>
        <v>0</v>
      </c>
      <c r="AR146" s="142" t="s">
        <v>188</v>
      </c>
      <c r="AT146" s="142" t="s">
        <v>183</v>
      </c>
      <c r="AU146" s="142" t="s">
        <v>82</v>
      </c>
      <c r="AY146" s="17" t="s">
        <v>181</v>
      </c>
      <c r="BE146" s="143">
        <f>IF(N146="základní",J146,0)</f>
        <v>0</v>
      </c>
      <c r="BF146" s="143">
        <f>IF(N146="snížená",J146,0)</f>
        <v>0</v>
      </c>
      <c r="BG146" s="143">
        <f>IF(N146="zákl. přenesená",J146,0)</f>
        <v>0</v>
      </c>
      <c r="BH146" s="143">
        <f>IF(N146="sníž. přenesená",J146,0)</f>
        <v>0</v>
      </c>
      <c r="BI146" s="143">
        <f>IF(N146="nulová",J146,0)</f>
        <v>0</v>
      </c>
      <c r="BJ146" s="17" t="s">
        <v>80</v>
      </c>
      <c r="BK146" s="143">
        <f>ROUND(I146*H146,2)</f>
        <v>0</v>
      </c>
      <c r="BL146" s="17" t="s">
        <v>188</v>
      </c>
      <c r="BM146" s="142" t="s">
        <v>6068</v>
      </c>
    </row>
    <row r="147" spans="2:47" s="1" customFormat="1" ht="12">
      <c r="B147" s="32"/>
      <c r="D147" s="144" t="s">
        <v>190</v>
      </c>
      <c r="F147" s="145" t="s">
        <v>6069</v>
      </c>
      <c r="I147" s="146"/>
      <c r="L147" s="32"/>
      <c r="M147" s="147"/>
      <c r="T147" s="53"/>
      <c r="AT147" s="17" t="s">
        <v>190</v>
      </c>
      <c r="AU147" s="17" t="s">
        <v>82</v>
      </c>
    </row>
    <row r="148" spans="2:65" s="1" customFormat="1" ht="24.1" customHeight="1">
      <c r="B148" s="32"/>
      <c r="C148" s="131" t="s">
        <v>291</v>
      </c>
      <c r="D148" s="131" t="s">
        <v>183</v>
      </c>
      <c r="E148" s="132" t="s">
        <v>547</v>
      </c>
      <c r="F148" s="133" t="s">
        <v>548</v>
      </c>
      <c r="G148" s="134" t="s">
        <v>225</v>
      </c>
      <c r="H148" s="135">
        <v>37.77</v>
      </c>
      <c r="I148" s="136"/>
      <c r="J148" s="137">
        <f>ROUND(I148*H148,2)</f>
        <v>0</v>
      </c>
      <c r="K148" s="133" t="s">
        <v>187</v>
      </c>
      <c r="L148" s="32"/>
      <c r="M148" s="138" t="s">
        <v>19</v>
      </c>
      <c r="N148" s="139" t="s">
        <v>43</v>
      </c>
      <c r="P148" s="140">
        <f>O148*H148</f>
        <v>0</v>
      </c>
      <c r="Q148" s="140">
        <v>0</v>
      </c>
      <c r="R148" s="140">
        <f>Q148*H148</f>
        <v>0</v>
      </c>
      <c r="S148" s="140">
        <v>0</v>
      </c>
      <c r="T148" s="141">
        <f>S148*H148</f>
        <v>0</v>
      </c>
      <c r="AR148" s="142" t="s">
        <v>188</v>
      </c>
      <c r="AT148" s="142" t="s">
        <v>183</v>
      </c>
      <c r="AU148" s="142" t="s">
        <v>82</v>
      </c>
      <c r="AY148" s="17" t="s">
        <v>181</v>
      </c>
      <c r="BE148" s="143">
        <f>IF(N148="základní",J148,0)</f>
        <v>0</v>
      </c>
      <c r="BF148" s="143">
        <f>IF(N148="snížená",J148,0)</f>
        <v>0</v>
      </c>
      <c r="BG148" s="143">
        <f>IF(N148="zákl. přenesená",J148,0)</f>
        <v>0</v>
      </c>
      <c r="BH148" s="143">
        <f>IF(N148="sníž. přenesená",J148,0)</f>
        <v>0</v>
      </c>
      <c r="BI148" s="143">
        <f>IF(N148="nulová",J148,0)</f>
        <v>0</v>
      </c>
      <c r="BJ148" s="17" t="s">
        <v>80</v>
      </c>
      <c r="BK148" s="143">
        <f>ROUND(I148*H148,2)</f>
        <v>0</v>
      </c>
      <c r="BL148" s="17" t="s">
        <v>188</v>
      </c>
      <c r="BM148" s="142" t="s">
        <v>6070</v>
      </c>
    </row>
    <row r="149" spans="2:47" s="1" customFormat="1" ht="12">
      <c r="B149" s="32"/>
      <c r="D149" s="144" t="s">
        <v>190</v>
      </c>
      <c r="F149" s="145" t="s">
        <v>6071</v>
      </c>
      <c r="I149" s="146"/>
      <c r="L149" s="32"/>
      <c r="M149" s="147"/>
      <c r="T149" s="53"/>
      <c r="AT149" s="17" t="s">
        <v>190</v>
      </c>
      <c r="AU149" s="17" t="s">
        <v>82</v>
      </c>
    </row>
    <row r="150" spans="2:51" s="12" customFormat="1" ht="12">
      <c r="B150" s="148"/>
      <c r="D150" s="149" t="s">
        <v>192</v>
      </c>
      <c r="E150" s="150" t="s">
        <v>19</v>
      </c>
      <c r="F150" s="151" t="s">
        <v>6072</v>
      </c>
      <c r="H150" s="152">
        <v>78.77</v>
      </c>
      <c r="I150" s="153"/>
      <c r="L150" s="148"/>
      <c r="M150" s="154"/>
      <c r="T150" s="155"/>
      <c r="AT150" s="150" t="s">
        <v>192</v>
      </c>
      <c r="AU150" s="150" t="s">
        <v>82</v>
      </c>
      <c r="AV150" s="12" t="s">
        <v>82</v>
      </c>
      <c r="AW150" s="12" t="s">
        <v>33</v>
      </c>
      <c r="AX150" s="12" t="s">
        <v>72</v>
      </c>
      <c r="AY150" s="150" t="s">
        <v>181</v>
      </c>
    </row>
    <row r="151" spans="2:51" s="12" customFormat="1" ht="12">
      <c r="B151" s="148"/>
      <c r="D151" s="149" t="s">
        <v>192</v>
      </c>
      <c r="E151" s="150" t="s">
        <v>19</v>
      </c>
      <c r="F151" s="151" t="s">
        <v>6073</v>
      </c>
      <c r="H151" s="152">
        <v>-41</v>
      </c>
      <c r="I151" s="153"/>
      <c r="L151" s="148"/>
      <c r="M151" s="154"/>
      <c r="T151" s="155"/>
      <c r="AT151" s="150" t="s">
        <v>192</v>
      </c>
      <c r="AU151" s="150" t="s">
        <v>82</v>
      </c>
      <c r="AV151" s="12" t="s">
        <v>82</v>
      </c>
      <c r="AW151" s="12" t="s">
        <v>33</v>
      </c>
      <c r="AX151" s="12" t="s">
        <v>72</v>
      </c>
      <c r="AY151" s="150" t="s">
        <v>181</v>
      </c>
    </row>
    <row r="152" spans="2:51" s="13" customFormat="1" ht="12">
      <c r="B152" s="156"/>
      <c r="D152" s="149" t="s">
        <v>192</v>
      </c>
      <c r="E152" s="157" t="s">
        <v>19</v>
      </c>
      <c r="F152" s="158" t="s">
        <v>196</v>
      </c>
      <c r="H152" s="159">
        <v>37.77</v>
      </c>
      <c r="I152" s="160"/>
      <c r="L152" s="156"/>
      <c r="M152" s="161"/>
      <c r="T152" s="162"/>
      <c r="AT152" s="157" t="s">
        <v>192</v>
      </c>
      <c r="AU152" s="157" t="s">
        <v>82</v>
      </c>
      <c r="AV152" s="13" t="s">
        <v>188</v>
      </c>
      <c r="AW152" s="13" t="s">
        <v>33</v>
      </c>
      <c r="AX152" s="13" t="s">
        <v>80</v>
      </c>
      <c r="AY152" s="157" t="s">
        <v>181</v>
      </c>
    </row>
    <row r="153" spans="2:65" s="1" customFormat="1" ht="37.85" customHeight="1">
      <c r="B153" s="32"/>
      <c r="C153" s="131" t="s">
        <v>296</v>
      </c>
      <c r="D153" s="131" t="s">
        <v>183</v>
      </c>
      <c r="E153" s="132" t="s">
        <v>6074</v>
      </c>
      <c r="F153" s="133" t="s">
        <v>6075</v>
      </c>
      <c r="G153" s="134" t="s">
        <v>225</v>
      </c>
      <c r="H153" s="135">
        <v>111.44</v>
      </c>
      <c r="I153" s="136"/>
      <c r="J153" s="137">
        <f>ROUND(I153*H153,2)</f>
        <v>0</v>
      </c>
      <c r="K153" s="133" t="s">
        <v>187</v>
      </c>
      <c r="L153" s="32"/>
      <c r="M153" s="138" t="s">
        <v>19</v>
      </c>
      <c r="N153" s="139" t="s">
        <v>43</v>
      </c>
      <c r="P153" s="140">
        <f>O153*H153</f>
        <v>0</v>
      </c>
      <c r="Q153" s="140">
        <v>0</v>
      </c>
      <c r="R153" s="140">
        <f>Q153*H153</f>
        <v>0</v>
      </c>
      <c r="S153" s="140">
        <v>0</v>
      </c>
      <c r="T153" s="141">
        <f>S153*H153</f>
        <v>0</v>
      </c>
      <c r="AR153" s="142" t="s">
        <v>188</v>
      </c>
      <c r="AT153" s="142" t="s">
        <v>183</v>
      </c>
      <c r="AU153" s="142" t="s">
        <v>82</v>
      </c>
      <c r="AY153" s="17" t="s">
        <v>181</v>
      </c>
      <c r="BE153" s="143">
        <f>IF(N153="základní",J153,0)</f>
        <v>0</v>
      </c>
      <c r="BF153" s="143">
        <f>IF(N153="snížená",J153,0)</f>
        <v>0</v>
      </c>
      <c r="BG153" s="143">
        <f>IF(N153="zákl. přenesená",J153,0)</f>
        <v>0</v>
      </c>
      <c r="BH153" s="143">
        <f>IF(N153="sníž. přenesená",J153,0)</f>
        <v>0</v>
      </c>
      <c r="BI153" s="143">
        <f>IF(N153="nulová",J153,0)</f>
        <v>0</v>
      </c>
      <c r="BJ153" s="17" t="s">
        <v>80</v>
      </c>
      <c r="BK153" s="143">
        <f>ROUND(I153*H153,2)</f>
        <v>0</v>
      </c>
      <c r="BL153" s="17" t="s">
        <v>188</v>
      </c>
      <c r="BM153" s="142" t="s">
        <v>6076</v>
      </c>
    </row>
    <row r="154" spans="2:47" s="1" customFormat="1" ht="12">
      <c r="B154" s="32"/>
      <c r="D154" s="144" t="s">
        <v>190</v>
      </c>
      <c r="F154" s="145" t="s">
        <v>6077</v>
      </c>
      <c r="I154" s="146"/>
      <c r="L154" s="32"/>
      <c r="M154" s="147"/>
      <c r="T154" s="53"/>
      <c r="AT154" s="17" t="s">
        <v>190</v>
      </c>
      <c r="AU154" s="17" t="s">
        <v>82</v>
      </c>
    </row>
    <row r="155" spans="2:65" s="1" customFormat="1" ht="16.5" customHeight="1">
      <c r="B155" s="32"/>
      <c r="C155" s="180" t="s">
        <v>302</v>
      </c>
      <c r="D155" s="180" t="s">
        <v>561</v>
      </c>
      <c r="E155" s="181" t="s">
        <v>6078</v>
      </c>
      <c r="F155" s="182" t="s">
        <v>6079</v>
      </c>
      <c r="G155" s="183" t="s">
        <v>344</v>
      </c>
      <c r="H155" s="184">
        <v>110.68</v>
      </c>
      <c r="I155" s="185"/>
      <c r="J155" s="186">
        <f>ROUND(I155*H155,2)</f>
        <v>0</v>
      </c>
      <c r="K155" s="182" t="s">
        <v>187</v>
      </c>
      <c r="L155" s="187"/>
      <c r="M155" s="188" t="s">
        <v>19</v>
      </c>
      <c r="N155" s="189" t="s">
        <v>43</v>
      </c>
      <c r="P155" s="140">
        <f>O155*H155</f>
        <v>0</v>
      </c>
      <c r="Q155" s="140">
        <v>1</v>
      </c>
      <c r="R155" s="140">
        <f>Q155*H155</f>
        <v>110.68</v>
      </c>
      <c r="S155" s="140">
        <v>0</v>
      </c>
      <c r="T155" s="141">
        <f>S155*H155</f>
        <v>0</v>
      </c>
      <c r="AR155" s="142" t="s">
        <v>229</v>
      </c>
      <c r="AT155" s="142" t="s">
        <v>561</v>
      </c>
      <c r="AU155" s="142" t="s">
        <v>82</v>
      </c>
      <c r="AY155" s="17" t="s">
        <v>181</v>
      </c>
      <c r="BE155" s="143">
        <f>IF(N155="základní",J155,0)</f>
        <v>0</v>
      </c>
      <c r="BF155" s="143">
        <f>IF(N155="snížená",J155,0)</f>
        <v>0</v>
      </c>
      <c r="BG155" s="143">
        <f>IF(N155="zákl. přenesená",J155,0)</f>
        <v>0</v>
      </c>
      <c r="BH155" s="143">
        <f>IF(N155="sníž. přenesená",J155,0)</f>
        <v>0</v>
      </c>
      <c r="BI155" s="143">
        <f>IF(N155="nulová",J155,0)</f>
        <v>0</v>
      </c>
      <c r="BJ155" s="17" t="s">
        <v>80</v>
      </c>
      <c r="BK155" s="143">
        <f>ROUND(I155*H155,2)</f>
        <v>0</v>
      </c>
      <c r="BL155" s="17" t="s">
        <v>188</v>
      </c>
      <c r="BM155" s="142" t="s">
        <v>6080</v>
      </c>
    </row>
    <row r="156" spans="2:51" s="12" customFormat="1" ht="12">
      <c r="B156" s="148"/>
      <c r="D156" s="149" t="s">
        <v>192</v>
      </c>
      <c r="E156" s="150" t="s">
        <v>19</v>
      </c>
      <c r="F156" s="151" t="s">
        <v>6081</v>
      </c>
      <c r="H156" s="152">
        <v>35.1</v>
      </c>
      <c r="I156" s="153"/>
      <c r="L156" s="148"/>
      <c r="M156" s="154"/>
      <c r="T156" s="155"/>
      <c r="AT156" s="150" t="s">
        <v>192</v>
      </c>
      <c r="AU156" s="150" t="s">
        <v>82</v>
      </c>
      <c r="AV156" s="12" t="s">
        <v>82</v>
      </c>
      <c r="AW156" s="12" t="s">
        <v>33</v>
      </c>
      <c r="AX156" s="12" t="s">
        <v>72</v>
      </c>
      <c r="AY156" s="150" t="s">
        <v>181</v>
      </c>
    </row>
    <row r="157" spans="2:51" s="12" customFormat="1" ht="12">
      <c r="B157" s="148"/>
      <c r="D157" s="149" t="s">
        <v>192</v>
      </c>
      <c r="E157" s="150" t="s">
        <v>19</v>
      </c>
      <c r="F157" s="151" t="s">
        <v>6082</v>
      </c>
      <c r="H157" s="152">
        <v>7.04</v>
      </c>
      <c r="I157" s="153"/>
      <c r="L157" s="148"/>
      <c r="M157" s="154"/>
      <c r="T157" s="155"/>
      <c r="AT157" s="150" t="s">
        <v>192</v>
      </c>
      <c r="AU157" s="150" t="s">
        <v>82</v>
      </c>
      <c r="AV157" s="12" t="s">
        <v>82</v>
      </c>
      <c r="AW157" s="12" t="s">
        <v>33</v>
      </c>
      <c r="AX157" s="12" t="s">
        <v>72</v>
      </c>
      <c r="AY157" s="150" t="s">
        <v>181</v>
      </c>
    </row>
    <row r="158" spans="2:51" s="12" customFormat="1" ht="12">
      <c r="B158" s="148"/>
      <c r="D158" s="149" t="s">
        <v>192</v>
      </c>
      <c r="E158" s="150" t="s">
        <v>19</v>
      </c>
      <c r="F158" s="151" t="s">
        <v>6083</v>
      </c>
      <c r="H158" s="152">
        <v>3.2</v>
      </c>
      <c r="I158" s="153"/>
      <c r="L158" s="148"/>
      <c r="M158" s="154"/>
      <c r="T158" s="155"/>
      <c r="AT158" s="150" t="s">
        <v>192</v>
      </c>
      <c r="AU158" s="150" t="s">
        <v>82</v>
      </c>
      <c r="AV158" s="12" t="s">
        <v>82</v>
      </c>
      <c r="AW158" s="12" t="s">
        <v>33</v>
      </c>
      <c r="AX158" s="12" t="s">
        <v>72</v>
      </c>
      <c r="AY158" s="150" t="s">
        <v>181</v>
      </c>
    </row>
    <row r="159" spans="2:51" s="12" customFormat="1" ht="12">
      <c r="B159" s="148"/>
      <c r="D159" s="149" t="s">
        <v>192</v>
      </c>
      <c r="E159" s="150" t="s">
        <v>19</v>
      </c>
      <c r="F159" s="151" t="s">
        <v>6084</v>
      </c>
      <c r="H159" s="152">
        <v>4</v>
      </c>
      <c r="I159" s="153"/>
      <c r="L159" s="148"/>
      <c r="M159" s="154"/>
      <c r="T159" s="155"/>
      <c r="AT159" s="150" t="s">
        <v>192</v>
      </c>
      <c r="AU159" s="150" t="s">
        <v>82</v>
      </c>
      <c r="AV159" s="12" t="s">
        <v>82</v>
      </c>
      <c r="AW159" s="12" t="s">
        <v>33</v>
      </c>
      <c r="AX159" s="12" t="s">
        <v>72</v>
      </c>
      <c r="AY159" s="150" t="s">
        <v>181</v>
      </c>
    </row>
    <row r="160" spans="2:51" s="12" customFormat="1" ht="12">
      <c r="B160" s="148"/>
      <c r="D160" s="149" t="s">
        <v>192</v>
      </c>
      <c r="E160" s="150" t="s">
        <v>19</v>
      </c>
      <c r="F160" s="151" t="s">
        <v>6085</v>
      </c>
      <c r="H160" s="152">
        <v>6</v>
      </c>
      <c r="I160" s="153"/>
      <c r="L160" s="148"/>
      <c r="M160" s="154"/>
      <c r="T160" s="155"/>
      <c r="AT160" s="150" t="s">
        <v>192</v>
      </c>
      <c r="AU160" s="150" t="s">
        <v>82</v>
      </c>
      <c r="AV160" s="12" t="s">
        <v>82</v>
      </c>
      <c r="AW160" s="12" t="s">
        <v>33</v>
      </c>
      <c r="AX160" s="12" t="s">
        <v>72</v>
      </c>
      <c r="AY160" s="150" t="s">
        <v>181</v>
      </c>
    </row>
    <row r="161" spans="2:51" s="13" customFormat="1" ht="12">
      <c r="B161" s="156"/>
      <c r="D161" s="149" t="s">
        <v>192</v>
      </c>
      <c r="E161" s="157" t="s">
        <v>19</v>
      </c>
      <c r="F161" s="158" t="s">
        <v>196</v>
      </c>
      <c r="H161" s="159">
        <v>55.34</v>
      </c>
      <c r="I161" s="160"/>
      <c r="L161" s="156"/>
      <c r="M161" s="161"/>
      <c r="T161" s="162"/>
      <c r="AT161" s="157" t="s">
        <v>192</v>
      </c>
      <c r="AU161" s="157" t="s">
        <v>82</v>
      </c>
      <c r="AV161" s="13" t="s">
        <v>188</v>
      </c>
      <c r="AW161" s="13" t="s">
        <v>33</v>
      </c>
      <c r="AX161" s="13" t="s">
        <v>80</v>
      </c>
      <c r="AY161" s="157" t="s">
        <v>181</v>
      </c>
    </row>
    <row r="162" spans="2:51" s="12" customFormat="1" ht="12">
      <c r="B162" s="148"/>
      <c r="D162" s="149" t="s">
        <v>192</v>
      </c>
      <c r="F162" s="151" t="s">
        <v>6086</v>
      </c>
      <c r="H162" s="152">
        <v>110.68</v>
      </c>
      <c r="I162" s="153"/>
      <c r="L162" s="148"/>
      <c r="M162" s="154"/>
      <c r="T162" s="155"/>
      <c r="AT162" s="150" t="s">
        <v>192</v>
      </c>
      <c r="AU162" s="150" t="s">
        <v>82</v>
      </c>
      <c r="AV162" s="12" t="s">
        <v>82</v>
      </c>
      <c r="AW162" s="12" t="s">
        <v>4</v>
      </c>
      <c r="AX162" s="12" t="s">
        <v>80</v>
      </c>
      <c r="AY162" s="150" t="s">
        <v>181</v>
      </c>
    </row>
    <row r="163" spans="2:65" s="1" customFormat="1" ht="16.5" customHeight="1">
      <c r="B163" s="32"/>
      <c r="C163" s="180" t="s">
        <v>311</v>
      </c>
      <c r="D163" s="180" t="s">
        <v>561</v>
      </c>
      <c r="E163" s="181" t="s">
        <v>6087</v>
      </c>
      <c r="F163" s="182" t="s">
        <v>6088</v>
      </c>
      <c r="G163" s="183" t="s">
        <v>344</v>
      </c>
      <c r="H163" s="184">
        <v>96.2</v>
      </c>
      <c r="I163" s="185"/>
      <c r="J163" s="186">
        <f>ROUND(I163*H163,2)</f>
        <v>0</v>
      </c>
      <c r="K163" s="182" t="s">
        <v>187</v>
      </c>
      <c r="L163" s="187"/>
      <c r="M163" s="188" t="s">
        <v>19</v>
      </c>
      <c r="N163" s="189" t="s">
        <v>43</v>
      </c>
      <c r="P163" s="140">
        <f>O163*H163</f>
        <v>0</v>
      </c>
      <c r="Q163" s="140">
        <v>1</v>
      </c>
      <c r="R163" s="140">
        <f>Q163*H163</f>
        <v>96.2</v>
      </c>
      <c r="S163" s="140">
        <v>0</v>
      </c>
      <c r="T163" s="141">
        <f>S163*H163</f>
        <v>0</v>
      </c>
      <c r="AR163" s="142" t="s">
        <v>229</v>
      </c>
      <c r="AT163" s="142" t="s">
        <v>561</v>
      </c>
      <c r="AU163" s="142" t="s">
        <v>82</v>
      </c>
      <c r="AY163" s="17" t="s">
        <v>181</v>
      </c>
      <c r="BE163" s="143">
        <f>IF(N163="základní",J163,0)</f>
        <v>0</v>
      </c>
      <c r="BF163" s="143">
        <f>IF(N163="snížená",J163,0)</f>
        <v>0</v>
      </c>
      <c r="BG163" s="143">
        <f>IF(N163="zákl. přenesená",J163,0)</f>
        <v>0</v>
      </c>
      <c r="BH163" s="143">
        <f>IF(N163="sníž. přenesená",J163,0)</f>
        <v>0</v>
      </c>
      <c r="BI163" s="143">
        <f>IF(N163="nulová",J163,0)</f>
        <v>0</v>
      </c>
      <c r="BJ163" s="17" t="s">
        <v>80</v>
      </c>
      <c r="BK163" s="143">
        <f>ROUND(I163*H163,2)</f>
        <v>0</v>
      </c>
      <c r="BL163" s="17" t="s">
        <v>188</v>
      </c>
      <c r="BM163" s="142" t="s">
        <v>6089</v>
      </c>
    </row>
    <row r="164" spans="2:51" s="12" customFormat="1" ht="12">
      <c r="B164" s="148"/>
      <c r="D164" s="149" t="s">
        <v>192</v>
      </c>
      <c r="E164" s="150" t="s">
        <v>19</v>
      </c>
      <c r="F164" s="151" t="s">
        <v>6090</v>
      </c>
      <c r="H164" s="152">
        <v>23.94</v>
      </c>
      <c r="I164" s="153"/>
      <c r="L164" s="148"/>
      <c r="M164" s="154"/>
      <c r="T164" s="155"/>
      <c r="AT164" s="150" t="s">
        <v>192</v>
      </c>
      <c r="AU164" s="150" t="s">
        <v>82</v>
      </c>
      <c r="AV164" s="12" t="s">
        <v>82</v>
      </c>
      <c r="AW164" s="12" t="s">
        <v>33</v>
      </c>
      <c r="AX164" s="12" t="s">
        <v>72</v>
      </c>
      <c r="AY164" s="150" t="s">
        <v>181</v>
      </c>
    </row>
    <row r="165" spans="2:51" s="12" customFormat="1" ht="12">
      <c r="B165" s="148"/>
      <c r="D165" s="149" t="s">
        <v>192</v>
      </c>
      <c r="E165" s="150" t="s">
        <v>19</v>
      </c>
      <c r="F165" s="151" t="s">
        <v>6091</v>
      </c>
      <c r="H165" s="152">
        <v>6.16</v>
      </c>
      <c r="I165" s="153"/>
      <c r="L165" s="148"/>
      <c r="M165" s="154"/>
      <c r="T165" s="155"/>
      <c r="AT165" s="150" t="s">
        <v>192</v>
      </c>
      <c r="AU165" s="150" t="s">
        <v>82</v>
      </c>
      <c r="AV165" s="12" t="s">
        <v>82</v>
      </c>
      <c r="AW165" s="12" t="s">
        <v>33</v>
      </c>
      <c r="AX165" s="12" t="s">
        <v>72</v>
      </c>
      <c r="AY165" s="150" t="s">
        <v>181</v>
      </c>
    </row>
    <row r="166" spans="2:51" s="15" customFormat="1" ht="12">
      <c r="B166" s="173"/>
      <c r="D166" s="149" t="s">
        <v>192</v>
      </c>
      <c r="E166" s="174" t="s">
        <v>19</v>
      </c>
      <c r="F166" s="175" t="s">
        <v>554</v>
      </c>
      <c r="H166" s="176">
        <v>30.1</v>
      </c>
      <c r="I166" s="177"/>
      <c r="L166" s="173"/>
      <c r="M166" s="178"/>
      <c r="T166" s="179"/>
      <c r="AT166" s="174" t="s">
        <v>192</v>
      </c>
      <c r="AU166" s="174" t="s">
        <v>82</v>
      </c>
      <c r="AV166" s="15" t="s">
        <v>94</v>
      </c>
      <c r="AW166" s="15" t="s">
        <v>33</v>
      </c>
      <c r="AX166" s="15" t="s">
        <v>72</v>
      </c>
      <c r="AY166" s="174" t="s">
        <v>181</v>
      </c>
    </row>
    <row r="167" spans="2:51" s="12" customFormat="1" ht="12">
      <c r="B167" s="148"/>
      <c r="D167" s="149" t="s">
        <v>192</v>
      </c>
      <c r="E167" s="150" t="s">
        <v>19</v>
      </c>
      <c r="F167" s="151" t="s">
        <v>6092</v>
      </c>
      <c r="H167" s="152">
        <v>18</v>
      </c>
      <c r="I167" s="153"/>
      <c r="L167" s="148"/>
      <c r="M167" s="154"/>
      <c r="T167" s="155"/>
      <c r="AT167" s="150" t="s">
        <v>192</v>
      </c>
      <c r="AU167" s="150" t="s">
        <v>82</v>
      </c>
      <c r="AV167" s="12" t="s">
        <v>82</v>
      </c>
      <c r="AW167" s="12" t="s">
        <v>33</v>
      </c>
      <c r="AX167" s="12" t="s">
        <v>72</v>
      </c>
      <c r="AY167" s="150" t="s">
        <v>181</v>
      </c>
    </row>
    <row r="168" spans="2:51" s="15" customFormat="1" ht="12">
      <c r="B168" s="173"/>
      <c r="D168" s="149" t="s">
        <v>192</v>
      </c>
      <c r="E168" s="174" t="s">
        <v>19</v>
      </c>
      <c r="F168" s="175" t="s">
        <v>554</v>
      </c>
      <c r="H168" s="176">
        <v>18</v>
      </c>
      <c r="I168" s="177"/>
      <c r="L168" s="173"/>
      <c r="M168" s="178"/>
      <c r="T168" s="179"/>
      <c r="AT168" s="174" t="s">
        <v>192</v>
      </c>
      <c r="AU168" s="174" t="s">
        <v>82</v>
      </c>
      <c r="AV168" s="15" t="s">
        <v>94</v>
      </c>
      <c r="AW168" s="15" t="s">
        <v>33</v>
      </c>
      <c r="AX168" s="15" t="s">
        <v>72</v>
      </c>
      <c r="AY168" s="174" t="s">
        <v>181</v>
      </c>
    </row>
    <row r="169" spans="2:51" s="13" customFormat="1" ht="12">
      <c r="B169" s="156"/>
      <c r="D169" s="149" t="s">
        <v>192</v>
      </c>
      <c r="E169" s="157" t="s">
        <v>19</v>
      </c>
      <c r="F169" s="158" t="s">
        <v>196</v>
      </c>
      <c r="H169" s="159">
        <v>48.1</v>
      </c>
      <c r="I169" s="160"/>
      <c r="L169" s="156"/>
      <c r="M169" s="161"/>
      <c r="T169" s="162"/>
      <c r="AT169" s="157" t="s">
        <v>192</v>
      </c>
      <c r="AU169" s="157" t="s">
        <v>82</v>
      </c>
      <c r="AV169" s="13" t="s">
        <v>188</v>
      </c>
      <c r="AW169" s="13" t="s">
        <v>33</v>
      </c>
      <c r="AX169" s="13" t="s">
        <v>80</v>
      </c>
      <c r="AY169" s="157" t="s">
        <v>181</v>
      </c>
    </row>
    <row r="170" spans="2:51" s="12" customFormat="1" ht="12">
      <c r="B170" s="148"/>
      <c r="D170" s="149" t="s">
        <v>192</v>
      </c>
      <c r="F170" s="151" t="s">
        <v>6093</v>
      </c>
      <c r="H170" s="152">
        <v>96.2</v>
      </c>
      <c r="I170" s="153"/>
      <c r="L170" s="148"/>
      <c r="M170" s="154"/>
      <c r="T170" s="155"/>
      <c r="AT170" s="150" t="s">
        <v>192</v>
      </c>
      <c r="AU170" s="150" t="s">
        <v>82</v>
      </c>
      <c r="AV170" s="12" t="s">
        <v>82</v>
      </c>
      <c r="AW170" s="12" t="s">
        <v>4</v>
      </c>
      <c r="AX170" s="12" t="s">
        <v>80</v>
      </c>
      <c r="AY170" s="150" t="s">
        <v>181</v>
      </c>
    </row>
    <row r="171" spans="2:65" s="1" customFormat="1" ht="16.5" customHeight="1">
      <c r="B171" s="32"/>
      <c r="C171" s="180" t="s">
        <v>7</v>
      </c>
      <c r="D171" s="180" t="s">
        <v>561</v>
      </c>
      <c r="E171" s="181" t="s">
        <v>6094</v>
      </c>
      <c r="F171" s="182" t="s">
        <v>6095</v>
      </c>
      <c r="G171" s="183" t="s">
        <v>344</v>
      </c>
      <c r="H171" s="184">
        <v>16</v>
      </c>
      <c r="I171" s="185"/>
      <c r="J171" s="186">
        <f>ROUND(I171*H171,2)</f>
        <v>0</v>
      </c>
      <c r="K171" s="182" t="s">
        <v>187</v>
      </c>
      <c r="L171" s="187"/>
      <c r="M171" s="188" t="s">
        <v>19</v>
      </c>
      <c r="N171" s="189" t="s">
        <v>43</v>
      </c>
      <c r="P171" s="140">
        <f>O171*H171</f>
        <v>0</v>
      </c>
      <c r="Q171" s="140">
        <v>1</v>
      </c>
      <c r="R171" s="140">
        <f>Q171*H171</f>
        <v>16</v>
      </c>
      <c r="S171" s="140">
        <v>0</v>
      </c>
      <c r="T171" s="141">
        <f>S171*H171</f>
        <v>0</v>
      </c>
      <c r="AR171" s="142" t="s">
        <v>229</v>
      </c>
      <c r="AT171" s="142" t="s">
        <v>561</v>
      </c>
      <c r="AU171" s="142" t="s">
        <v>82</v>
      </c>
      <c r="AY171" s="17" t="s">
        <v>181</v>
      </c>
      <c r="BE171" s="143">
        <f>IF(N171="základní",J171,0)</f>
        <v>0</v>
      </c>
      <c r="BF171" s="143">
        <f>IF(N171="snížená",J171,0)</f>
        <v>0</v>
      </c>
      <c r="BG171" s="143">
        <f>IF(N171="zákl. přenesená",J171,0)</f>
        <v>0</v>
      </c>
      <c r="BH171" s="143">
        <f>IF(N171="sníž. přenesená",J171,0)</f>
        <v>0</v>
      </c>
      <c r="BI171" s="143">
        <f>IF(N171="nulová",J171,0)</f>
        <v>0</v>
      </c>
      <c r="BJ171" s="17" t="s">
        <v>80</v>
      </c>
      <c r="BK171" s="143">
        <f>ROUND(I171*H171,2)</f>
        <v>0</v>
      </c>
      <c r="BL171" s="17" t="s">
        <v>188</v>
      </c>
      <c r="BM171" s="142" t="s">
        <v>6096</v>
      </c>
    </row>
    <row r="172" spans="2:51" s="12" customFormat="1" ht="12">
      <c r="B172" s="148"/>
      <c r="D172" s="149" t="s">
        <v>192</v>
      </c>
      <c r="E172" s="150" t="s">
        <v>19</v>
      </c>
      <c r="F172" s="151" t="s">
        <v>6097</v>
      </c>
      <c r="H172" s="152">
        <v>8</v>
      </c>
      <c r="I172" s="153"/>
      <c r="L172" s="148"/>
      <c r="M172" s="154"/>
      <c r="T172" s="155"/>
      <c r="AT172" s="150" t="s">
        <v>192</v>
      </c>
      <c r="AU172" s="150" t="s">
        <v>82</v>
      </c>
      <c r="AV172" s="12" t="s">
        <v>82</v>
      </c>
      <c r="AW172" s="12" t="s">
        <v>33</v>
      </c>
      <c r="AX172" s="12" t="s">
        <v>80</v>
      </c>
      <c r="AY172" s="150" t="s">
        <v>181</v>
      </c>
    </row>
    <row r="173" spans="2:51" s="12" customFormat="1" ht="12">
      <c r="B173" s="148"/>
      <c r="D173" s="149" t="s">
        <v>192</v>
      </c>
      <c r="F173" s="151" t="s">
        <v>6098</v>
      </c>
      <c r="H173" s="152">
        <v>16</v>
      </c>
      <c r="I173" s="153"/>
      <c r="L173" s="148"/>
      <c r="M173" s="154"/>
      <c r="T173" s="155"/>
      <c r="AT173" s="150" t="s">
        <v>192</v>
      </c>
      <c r="AU173" s="150" t="s">
        <v>82</v>
      </c>
      <c r="AV173" s="12" t="s">
        <v>82</v>
      </c>
      <c r="AW173" s="12" t="s">
        <v>4</v>
      </c>
      <c r="AX173" s="12" t="s">
        <v>80</v>
      </c>
      <c r="AY173" s="150" t="s">
        <v>181</v>
      </c>
    </row>
    <row r="174" spans="2:63" s="11" customFormat="1" ht="22.8" customHeight="1">
      <c r="B174" s="119"/>
      <c r="D174" s="120" t="s">
        <v>71</v>
      </c>
      <c r="E174" s="129" t="s">
        <v>82</v>
      </c>
      <c r="F174" s="129" t="s">
        <v>566</v>
      </c>
      <c r="I174" s="122"/>
      <c r="J174" s="130">
        <f>BK174</f>
        <v>0</v>
      </c>
      <c r="L174" s="119"/>
      <c r="M174" s="124"/>
      <c r="P174" s="125">
        <f>SUM(P175:P176)</f>
        <v>0</v>
      </c>
      <c r="R174" s="125">
        <f>SUM(R175:R176)</f>
        <v>4.0938</v>
      </c>
      <c r="T174" s="126">
        <f>SUM(T175:T176)</f>
        <v>0</v>
      </c>
      <c r="AR174" s="120" t="s">
        <v>80</v>
      </c>
      <c r="AT174" s="127" t="s">
        <v>71</v>
      </c>
      <c r="AU174" s="127" t="s">
        <v>80</v>
      </c>
      <c r="AY174" s="120" t="s">
        <v>181</v>
      </c>
      <c r="BK174" s="128">
        <f>SUM(BK175:BK176)</f>
        <v>0</v>
      </c>
    </row>
    <row r="175" spans="2:65" s="1" customFormat="1" ht="33.05" customHeight="1">
      <c r="B175" s="32"/>
      <c r="C175" s="131" t="s">
        <v>322</v>
      </c>
      <c r="D175" s="131" t="s">
        <v>183</v>
      </c>
      <c r="E175" s="132" t="s">
        <v>6099</v>
      </c>
      <c r="F175" s="133" t="s">
        <v>6100</v>
      </c>
      <c r="G175" s="134" t="s">
        <v>305</v>
      </c>
      <c r="H175" s="135">
        <v>20</v>
      </c>
      <c r="I175" s="136"/>
      <c r="J175" s="137">
        <f>ROUND(I175*H175,2)</f>
        <v>0</v>
      </c>
      <c r="K175" s="133" t="s">
        <v>187</v>
      </c>
      <c r="L175" s="32"/>
      <c r="M175" s="138" t="s">
        <v>19</v>
      </c>
      <c r="N175" s="139" t="s">
        <v>43</v>
      </c>
      <c r="P175" s="140">
        <f>O175*H175</f>
        <v>0</v>
      </c>
      <c r="Q175" s="140">
        <v>0.20469</v>
      </c>
      <c r="R175" s="140">
        <f>Q175*H175</f>
        <v>4.0938</v>
      </c>
      <c r="S175" s="140">
        <v>0</v>
      </c>
      <c r="T175" s="141">
        <f>S175*H175</f>
        <v>0</v>
      </c>
      <c r="AR175" s="142" t="s">
        <v>188</v>
      </c>
      <c r="AT175" s="142" t="s">
        <v>183</v>
      </c>
      <c r="AU175" s="142" t="s">
        <v>82</v>
      </c>
      <c r="AY175" s="17" t="s">
        <v>181</v>
      </c>
      <c r="BE175" s="143">
        <f>IF(N175="základní",J175,0)</f>
        <v>0</v>
      </c>
      <c r="BF175" s="143">
        <f>IF(N175="snížená",J175,0)</f>
        <v>0</v>
      </c>
      <c r="BG175" s="143">
        <f>IF(N175="zákl. přenesená",J175,0)</f>
        <v>0</v>
      </c>
      <c r="BH175" s="143">
        <f>IF(N175="sníž. přenesená",J175,0)</f>
        <v>0</v>
      </c>
      <c r="BI175" s="143">
        <f>IF(N175="nulová",J175,0)</f>
        <v>0</v>
      </c>
      <c r="BJ175" s="17" t="s">
        <v>80</v>
      </c>
      <c r="BK175" s="143">
        <f>ROUND(I175*H175,2)</f>
        <v>0</v>
      </c>
      <c r="BL175" s="17" t="s">
        <v>188</v>
      </c>
      <c r="BM175" s="142" t="s">
        <v>6101</v>
      </c>
    </row>
    <row r="176" spans="2:47" s="1" customFormat="1" ht="12">
      <c r="B176" s="32"/>
      <c r="D176" s="144" t="s">
        <v>190</v>
      </c>
      <c r="F176" s="145" t="s">
        <v>6102</v>
      </c>
      <c r="I176" s="146"/>
      <c r="L176" s="32"/>
      <c r="M176" s="147"/>
      <c r="T176" s="53"/>
      <c r="AT176" s="17" t="s">
        <v>190</v>
      </c>
      <c r="AU176" s="17" t="s">
        <v>82</v>
      </c>
    </row>
    <row r="177" spans="2:63" s="11" customFormat="1" ht="22.8" customHeight="1">
      <c r="B177" s="119"/>
      <c r="D177" s="120" t="s">
        <v>71</v>
      </c>
      <c r="E177" s="129" t="s">
        <v>94</v>
      </c>
      <c r="F177" s="129" t="s">
        <v>677</v>
      </c>
      <c r="I177" s="122"/>
      <c r="J177" s="130">
        <f>BK177</f>
        <v>0</v>
      </c>
      <c r="L177" s="119"/>
      <c r="M177" s="124"/>
      <c r="P177" s="125">
        <f>SUM(P178:P181)</f>
        <v>0</v>
      </c>
      <c r="R177" s="125">
        <f>SUM(R178:R181)</f>
        <v>0</v>
      </c>
      <c r="T177" s="126">
        <f>SUM(T178:T181)</f>
        <v>0</v>
      </c>
      <c r="AR177" s="120" t="s">
        <v>80</v>
      </c>
      <c r="AT177" s="127" t="s">
        <v>71</v>
      </c>
      <c r="AU177" s="127" t="s">
        <v>80</v>
      </c>
      <c r="AY177" s="120" t="s">
        <v>181</v>
      </c>
      <c r="BK177" s="128">
        <f>SUM(BK178:BK181)</f>
        <v>0</v>
      </c>
    </row>
    <row r="178" spans="2:65" s="1" customFormat="1" ht="16.5" customHeight="1">
      <c r="B178" s="32"/>
      <c r="C178" s="131" t="s">
        <v>327</v>
      </c>
      <c r="D178" s="131" t="s">
        <v>183</v>
      </c>
      <c r="E178" s="132" t="s">
        <v>6103</v>
      </c>
      <c r="F178" s="133" t="s">
        <v>6104</v>
      </c>
      <c r="G178" s="134" t="s">
        <v>305</v>
      </c>
      <c r="H178" s="135">
        <v>37</v>
      </c>
      <c r="I178" s="136"/>
      <c r="J178" s="137">
        <f>ROUND(I178*H178,2)</f>
        <v>0</v>
      </c>
      <c r="K178" s="133" t="s">
        <v>187</v>
      </c>
      <c r="L178" s="32"/>
      <c r="M178" s="138" t="s">
        <v>19</v>
      </c>
      <c r="N178" s="139" t="s">
        <v>43</v>
      </c>
      <c r="P178" s="140">
        <f>O178*H178</f>
        <v>0</v>
      </c>
      <c r="Q178" s="140">
        <v>0</v>
      </c>
      <c r="R178" s="140">
        <f>Q178*H178</f>
        <v>0</v>
      </c>
      <c r="S178" s="140">
        <v>0</v>
      </c>
      <c r="T178" s="141">
        <f>S178*H178</f>
        <v>0</v>
      </c>
      <c r="AR178" s="142" t="s">
        <v>188</v>
      </c>
      <c r="AT178" s="142" t="s">
        <v>183</v>
      </c>
      <c r="AU178" s="142" t="s">
        <v>82</v>
      </c>
      <c r="AY178" s="17" t="s">
        <v>181</v>
      </c>
      <c r="BE178" s="143">
        <f>IF(N178="základní",J178,0)</f>
        <v>0</v>
      </c>
      <c r="BF178" s="143">
        <f>IF(N178="snížená",J178,0)</f>
        <v>0</v>
      </c>
      <c r="BG178" s="143">
        <f>IF(N178="zákl. přenesená",J178,0)</f>
        <v>0</v>
      </c>
      <c r="BH178" s="143">
        <f>IF(N178="sníž. přenesená",J178,0)</f>
        <v>0</v>
      </c>
      <c r="BI178" s="143">
        <f>IF(N178="nulová",J178,0)</f>
        <v>0</v>
      </c>
      <c r="BJ178" s="17" t="s">
        <v>80</v>
      </c>
      <c r="BK178" s="143">
        <f>ROUND(I178*H178,2)</f>
        <v>0</v>
      </c>
      <c r="BL178" s="17" t="s">
        <v>188</v>
      </c>
      <c r="BM178" s="142" t="s">
        <v>6105</v>
      </c>
    </row>
    <row r="179" spans="2:47" s="1" customFormat="1" ht="12">
      <c r="B179" s="32"/>
      <c r="D179" s="144" t="s">
        <v>190</v>
      </c>
      <c r="F179" s="145" t="s">
        <v>6106</v>
      </c>
      <c r="I179" s="146"/>
      <c r="L179" s="32"/>
      <c r="M179" s="147"/>
      <c r="T179" s="53"/>
      <c r="AT179" s="17" t="s">
        <v>190</v>
      </c>
      <c r="AU179" s="17" t="s">
        <v>82</v>
      </c>
    </row>
    <row r="180" spans="2:65" s="1" customFormat="1" ht="16.5" customHeight="1">
      <c r="B180" s="32"/>
      <c r="C180" s="131" t="s">
        <v>333</v>
      </c>
      <c r="D180" s="131" t="s">
        <v>183</v>
      </c>
      <c r="E180" s="132" t="s">
        <v>6107</v>
      </c>
      <c r="F180" s="133" t="s">
        <v>6108</v>
      </c>
      <c r="G180" s="134" t="s">
        <v>305</v>
      </c>
      <c r="H180" s="135">
        <v>37</v>
      </c>
      <c r="I180" s="136"/>
      <c r="J180" s="137">
        <f>ROUND(I180*H180,2)</f>
        <v>0</v>
      </c>
      <c r="K180" s="133" t="s">
        <v>187</v>
      </c>
      <c r="L180" s="32"/>
      <c r="M180" s="138" t="s">
        <v>19</v>
      </c>
      <c r="N180" s="139" t="s">
        <v>43</v>
      </c>
      <c r="P180" s="140">
        <f>O180*H180</f>
        <v>0</v>
      </c>
      <c r="Q180" s="140">
        <v>0</v>
      </c>
      <c r="R180" s="140">
        <f>Q180*H180</f>
        <v>0</v>
      </c>
      <c r="S180" s="140">
        <v>0</v>
      </c>
      <c r="T180" s="141">
        <f>S180*H180</f>
        <v>0</v>
      </c>
      <c r="AR180" s="142" t="s">
        <v>188</v>
      </c>
      <c r="AT180" s="142" t="s">
        <v>183</v>
      </c>
      <c r="AU180" s="142" t="s">
        <v>82</v>
      </c>
      <c r="AY180" s="17" t="s">
        <v>181</v>
      </c>
      <c r="BE180" s="143">
        <f>IF(N180="základní",J180,0)</f>
        <v>0</v>
      </c>
      <c r="BF180" s="143">
        <f>IF(N180="snížená",J180,0)</f>
        <v>0</v>
      </c>
      <c r="BG180" s="143">
        <f>IF(N180="zákl. přenesená",J180,0)</f>
        <v>0</v>
      </c>
      <c r="BH180" s="143">
        <f>IF(N180="sníž. přenesená",J180,0)</f>
        <v>0</v>
      </c>
      <c r="BI180" s="143">
        <f>IF(N180="nulová",J180,0)</f>
        <v>0</v>
      </c>
      <c r="BJ180" s="17" t="s">
        <v>80</v>
      </c>
      <c r="BK180" s="143">
        <f>ROUND(I180*H180,2)</f>
        <v>0</v>
      </c>
      <c r="BL180" s="17" t="s">
        <v>188</v>
      </c>
      <c r="BM180" s="142" t="s">
        <v>6109</v>
      </c>
    </row>
    <row r="181" spans="2:47" s="1" customFormat="1" ht="12">
      <c r="B181" s="32"/>
      <c r="D181" s="144" t="s">
        <v>190</v>
      </c>
      <c r="F181" s="145" t="s">
        <v>6110</v>
      </c>
      <c r="I181" s="146"/>
      <c r="L181" s="32"/>
      <c r="M181" s="147"/>
      <c r="T181" s="53"/>
      <c r="AT181" s="17" t="s">
        <v>190</v>
      </c>
      <c r="AU181" s="17" t="s">
        <v>82</v>
      </c>
    </row>
    <row r="182" spans="2:63" s="11" customFormat="1" ht="22.8" customHeight="1">
      <c r="B182" s="119"/>
      <c r="D182" s="120" t="s">
        <v>71</v>
      </c>
      <c r="E182" s="129" t="s">
        <v>188</v>
      </c>
      <c r="F182" s="129" t="s">
        <v>878</v>
      </c>
      <c r="I182" s="122"/>
      <c r="J182" s="130">
        <f>BK182</f>
        <v>0</v>
      </c>
      <c r="L182" s="119"/>
      <c r="M182" s="124"/>
      <c r="P182" s="125">
        <f>SUM(P183:P198)</f>
        <v>0</v>
      </c>
      <c r="R182" s="125">
        <f>SUM(R183:R198)</f>
        <v>27.363633</v>
      </c>
      <c r="T182" s="126">
        <f>SUM(T183:T198)</f>
        <v>0</v>
      </c>
      <c r="AR182" s="120" t="s">
        <v>80</v>
      </c>
      <c r="AT182" s="127" t="s">
        <v>71</v>
      </c>
      <c r="AU182" s="127" t="s">
        <v>80</v>
      </c>
      <c r="AY182" s="120" t="s">
        <v>181</v>
      </c>
      <c r="BK182" s="128">
        <f>SUM(BK183:BK198)</f>
        <v>0</v>
      </c>
    </row>
    <row r="183" spans="2:65" s="1" customFormat="1" ht="21.75" customHeight="1">
      <c r="B183" s="32"/>
      <c r="C183" s="131" t="s">
        <v>341</v>
      </c>
      <c r="D183" s="131" t="s">
        <v>183</v>
      </c>
      <c r="E183" s="132" t="s">
        <v>6111</v>
      </c>
      <c r="F183" s="133" t="s">
        <v>6112</v>
      </c>
      <c r="G183" s="134" t="s">
        <v>225</v>
      </c>
      <c r="H183" s="135">
        <v>7.8</v>
      </c>
      <c r="I183" s="136"/>
      <c r="J183" s="137">
        <f>ROUND(I183*H183,2)</f>
        <v>0</v>
      </c>
      <c r="K183" s="133" t="s">
        <v>187</v>
      </c>
      <c r="L183" s="32"/>
      <c r="M183" s="138" t="s">
        <v>19</v>
      </c>
      <c r="N183" s="139" t="s">
        <v>43</v>
      </c>
      <c r="P183" s="140">
        <f>O183*H183</f>
        <v>0</v>
      </c>
      <c r="Q183" s="140">
        <v>1.89077</v>
      </c>
      <c r="R183" s="140">
        <f>Q183*H183</f>
        <v>14.748006</v>
      </c>
      <c r="S183" s="140">
        <v>0</v>
      </c>
      <c r="T183" s="141">
        <f>S183*H183</f>
        <v>0</v>
      </c>
      <c r="AR183" s="142" t="s">
        <v>188</v>
      </c>
      <c r="AT183" s="142" t="s">
        <v>183</v>
      </c>
      <c r="AU183" s="142" t="s">
        <v>82</v>
      </c>
      <c r="AY183" s="17" t="s">
        <v>181</v>
      </c>
      <c r="BE183" s="143">
        <f>IF(N183="základní",J183,0)</f>
        <v>0</v>
      </c>
      <c r="BF183" s="143">
        <f>IF(N183="snížená",J183,0)</f>
        <v>0</v>
      </c>
      <c r="BG183" s="143">
        <f>IF(N183="zákl. přenesená",J183,0)</f>
        <v>0</v>
      </c>
      <c r="BH183" s="143">
        <f>IF(N183="sníž. přenesená",J183,0)</f>
        <v>0</v>
      </c>
      <c r="BI183" s="143">
        <f>IF(N183="nulová",J183,0)</f>
        <v>0</v>
      </c>
      <c r="BJ183" s="17" t="s">
        <v>80</v>
      </c>
      <c r="BK183" s="143">
        <f>ROUND(I183*H183,2)</f>
        <v>0</v>
      </c>
      <c r="BL183" s="17" t="s">
        <v>188</v>
      </c>
      <c r="BM183" s="142" t="s">
        <v>6113</v>
      </c>
    </row>
    <row r="184" spans="2:47" s="1" customFormat="1" ht="12">
      <c r="B184" s="32"/>
      <c r="D184" s="144" t="s">
        <v>190</v>
      </c>
      <c r="F184" s="145" t="s">
        <v>6114</v>
      </c>
      <c r="I184" s="146"/>
      <c r="L184" s="32"/>
      <c r="M184" s="147"/>
      <c r="T184" s="53"/>
      <c r="AT184" s="17" t="s">
        <v>190</v>
      </c>
      <c r="AU184" s="17" t="s">
        <v>82</v>
      </c>
    </row>
    <row r="185" spans="2:51" s="12" customFormat="1" ht="12">
      <c r="B185" s="148"/>
      <c r="D185" s="149" t="s">
        <v>192</v>
      </c>
      <c r="E185" s="150" t="s">
        <v>19</v>
      </c>
      <c r="F185" s="151" t="s">
        <v>6115</v>
      </c>
      <c r="H185" s="152">
        <v>0.6</v>
      </c>
      <c r="I185" s="153"/>
      <c r="L185" s="148"/>
      <c r="M185" s="154"/>
      <c r="T185" s="155"/>
      <c r="AT185" s="150" t="s">
        <v>192</v>
      </c>
      <c r="AU185" s="150" t="s">
        <v>82</v>
      </c>
      <c r="AV185" s="12" t="s">
        <v>82</v>
      </c>
      <c r="AW185" s="12" t="s">
        <v>33</v>
      </c>
      <c r="AX185" s="12" t="s">
        <v>72</v>
      </c>
      <c r="AY185" s="150" t="s">
        <v>181</v>
      </c>
    </row>
    <row r="186" spans="2:51" s="12" customFormat="1" ht="12">
      <c r="B186" s="148"/>
      <c r="D186" s="149" t="s">
        <v>192</v>
      </c>
      <c r="E186" s="150" t="s">
        <v>19</v>
      </c>
      <c r="F186" s="151" t="s">
        <v>6116</v>
      </c>
      <c r="H186" s="152">
        <v>0.36</v>
      </c>
      <c r="I186" s="153"/>
      <c r="L186" s="148"/>
      <c r="M186" s="154"/>
      <c r="T186" s="155"/>
      <c r="AT186" s="150" t="s">
        <v>192</v>
      </c>
      <c r="AU186" s="150" t="s">
        <v>82</v>
      </c>
      <c r="AV186" s="12" t="s">
        <v>82</v>
      </c>
      <c r="AW186" s="12" t="s">
        <v>33</v>
      </c>
      <c r="AX186" s="12" t="s">
        <v>72</v>
      </c>
      <c r="AY186" s="150" t="s">
        <v>181</v>
      </c>
    </row>
    <row r="187" spans="2:51" s="12" customFormat="1" ht="12">
      <c r="B187" s="148"/>
      <c r="D187" s="149" t="s">
        <v>192</v>
      </c>
      <c r="E187" s="150" t="s">
        <v>19</v>
      </c>
      <c r="F187" s="151" t="s">
        <v>6117</v>
      </c>
      <c r="H187" s="152">
        <v>3.12</v>
      </c>
      <c r="I187" s="153"/>
      <c r="L187" s="148"/>
      <c r="M187" s="154"/>
      <c r="T187" s="155"/>
      <c r="AT187" s="150" t="s">
        <v>192</v>
      </c>
      <c r="AU187" s="150" t="s">
        <v>82</v>
      </c>
      <c r="AV187" s="12" t="s">
        <v>82</v>
      </c>
      <c r="AW187" s="12" t="s">
        <v>33</v>
      </c>
      <c r="AX187" s="12" t="s">
        <v>72</v>
      </c>
      <c r="AY187" s="150" t="s">
        <v>181</v>
      </c>
    </row>
    <row r="188" spans="2:51" s="12" customFormat="1" ht="12">
      <c r="B188" s="148"/>
      <c r="D188" s="149" t="s">
        <v>192</v>
      </c>
      <c r="E188" s="150" t="s">
        <v>19</v>
      </c>
      <c r="F188" s="151" t="s">
        <v>6118</v>
      </c>
      <c r="H188" s="152">
        <v>2.4</v>
      </c>
      <c r="I188" s="153"/>
      <c r="L188" s="148"/>
      <c r="M188" s="154"/>
      <c r="T188" s="155"/>
      <c r="AT188" s="150" t="s">
        <v>192</v>
      </c>
      <c r="AU188" s="150" t="s">
        <v>82</v>
      </c>
      <c r="AV188" s="12" t="s">
        <v>82</v>
      </c>
      <c r="AW188" s="12" t="s">
        <v>33</v>
      </c>
      <c r="AX188" s="12" t="s">
        <v>72</v>
      </c>
      <c r="AY188" s="150" t="s">
        <v>181</v>
      </c>
    </row>
    <row r="189" spans="2:51" s="12" customFormat="1" ht="12">
      <c r="B189" s="148"/>
      <c r="D189" s="149" t="s">
        <v>192</v>
      </c>
      <c r="E189" s="150" t="s">
        <v>19</v>
      </c>
      <c r="F189" s="151" t="s">
        <v>6119</v>
      </c>
      <c r="H189" s="152">
        <v>1.32</v>
      </c>
      <c r="I189" s="153"/>
      <c r="L189" s="148"/>
      <c r="M189" s="154"/>
      <c r="T189" s="155"/>
      <c r="AT189" s="150" t="s">
        <v>192</v>
      </c>
      <c r="AU189" s="150" t="s">
        <v>82</v>
      </c>
      <c r="AV189" s="12" t="s">
        <v>82</v>
      </c>
      <c r="AW189" s="12" t="s">
        <v>33</v>
      </c>
      <c r="AX189" s="12" t="s">
        <v>72</v>
      </c>
      <c r="AY189" s="150" t="s">
        <v>181</v>
      </c>
    </row>
    <row r="190" spans="2:51" s="13" customFormat="1" ht="12">
      <c r="B190" s="156"/>
      <c r="D190" s="149" t="s">
        <v>192</v>
      </c>
      <c r="E190" s="157" t="s">
        <v>19</v>
      </c>
      <c r="F190" s="158" t="s">
        <v>196</v>
      </c>
      <c r="H190" s="159">
        <v>7.8</v>
      </c>
      <c r="I190" s="160"/>
      <c r="L190" s="156"/>
      <c r="M190" s="161"/>
      <c r="T190" s="162"/>
      <c r="AT190" s="157" t="s">
        <v>192</v>
      </c>
      <c r="AU190" s="157" t="s">
        <v>82</v>
      </c>
      <c r="AV190" s="13" t="s">
        <v>188</v>
      </c>
      <c r="AW190" s="13" t="s">
        <v>33</v>
      </c>
      <c r="AX190" s="13" t="s">
        <v>80</v>
      </c>
      <c r="AY190" s="157" t="s">
        <v>181</v>
      </c>
    </row>
    <row r="191" spans="2:65" s="1" customFormat="1" ht="24.1" customHeight="1">
      <c r="B191" s="32"/>
      <c r="C191" s="131" t="s">
        <v>349</v>
      </c>
      <c r="D191" s="131" t="s">
        <v>183</v>
      </c>
      <c r="E191" s="132" t="s">
        <v>6120</v>
      </c>
      <c r="F191" s="133" t="s">
        <v>6121</v>
      </c>
      <c r="G191" s="134" t="s">
        <v>225</v>
      </c>
      <c r="H191" s="135">
        <v>3</v>
      </c>
      <c r="I191" s="136"/>
      <c r="J191" s="137">
        <f>ROUND(I191*H191,2)</f>
        <v>0</v>
      </c>
      <c r="K191" s="133" t="s">
        <v>187</v>
      </c>
      <c r="L191" s="32"/>
      <c r="M191" s="138" t="s">
        <v>19</v>
      </c>
      <c r="N191" s="139" t="s">
        <v>43</v>
      </c>
      <c r="P191" s="140">
        <f>O191*H191</f>
        <v>0</v>
      </c>
      <c r="Q191" s="140">
        <v>2.50187</v>
      </c>
      <c r="R191" s="140">
        <f>Q191*H191</f>
        <v>7.505609999999999</v>
      </c>
      <c r="S191" s="140">
        <v>0</v>
      </c>
      <c r="T191" s="141">
        <f>S191*H191</f>
        <v>0</v>
      </c>
      <c r="AR191" s="142" t="s">
        <v>188</v>
      </c>
      <c r="AT191" s="142" t="s">
        <v>183</v>
      </c>
      <c r="AU191" s="142" t="s">
        <v>82</v>
      </c>
      <c r="AY191" s="17" t="s">
        <v>181</v>
      </c>
      <c r="BE191" s="143">
        <f>IF(N191="základní",J191,0)</f>
        <v>0</v>
      </c>
      <c r="BF191" s="143">
        <f>IF(N191="snížená",J191,0)</f>
        <v>0</v>
      </c>
      <c r="BG191" s="143">
        <f>IF(N191="zákl. přenesená",J191,0)</f>
        <v>0</v>
      </c>
      <c r="BH191" s="143">
        <f>IF(N191="sníž. přenesená",J191,0)</f>
        <v>0</v>
      </c>
      <c r="BI191" s="143">
        <f>IF(N191="nulová",J191,0)</f>
        <v>0</v>
      </c>
      <c r="BJ191" s="17" t="s">
        <v>80</v>
      </c>
      <c r="BK191" s="143">
        <f>ROUND(I191*H191,2)</f>
        <v>0</v>
      </c>
      <c r="BL191" s="17" t="s">
        <v>188</v>
      </c>
      <c r="BM191" s="142" t="s">
        <v>6122</v>
      </c>
    </row>
    <row r="192" spans="2:47" s="1" customFormat="1" ht="12">
      <c r="B192" s="32"/>
      <c r="D192" s="144" t="s">
        <v>190</v>
      </c>
      <c r="F192" s="145" t="s">
        <v>6123</v>
      </c>
      <c r="I192" s="146"/>
      <c r="L192" s="32"/>
      <c r="M192" s="147"/>
      <c r="T192" s="53"/>
      <c r="AT192" s="17" t="s">
        <v>190</v>
      </c>
      <c r="AU192" s="17" t="s">
        <v>82</v>
      </c>
    </row>
    <row r="193" spans="2:51" s="12" customFormat="1" ht="12">
      <c r="B193" s="148"/>
      <c r="D193" s="149" t="s">
        <v>192</v>
      </c>
      <c r="E193" s="150" t="s">
        <v>19</v>
      </c>
      <c r="F193" s="151" t="s">
        <v>6124</v>
      </c>
      <c r="H193" s="152">
        <v>3</v>
      </c>
      <c r="I193" s="153"/>
      <c r="L193" s="148"/>
      <c r="M193" s="154"/>
      <c r="T193" s="155"/>
      <c r="AT193" s="150" t="s">
        <v>192</v>
      </c>
      <c r="AU193" s="150" t="s">
        <v>82</v>
      </c>
      <c r="AV193" s="12" t="s">
        <v>82</v>
      </c>
      <c r="AW193" s="12" t="s">
        <v>33</v>
      </c>
      <c r="AX193" s="12" t="s">
        <v>72</v>
      </c>
      <c r="AY193" s="150" t="s">
        <v>181</v>
      </c>
    </row>
    <row r="194" spans="2:51" s="13" customFormat="1" ht="12">
      <c r="B194" s="156"/>
      <c r="D194" s="149" t="s">
        <v>192</v>
      </c>
      <c r="E194" s="157" t="s">
        <v>19</v>
      </c>
      <c r="F194" s="158" t="s">
        <v>196</v>
      </c>
      <c r="H194" s="159">
        <v>3</v>
      </c>
      <c r="I194" s="160"/>
      <c r="L194" s="156"/>
      <c r="M194" s="161"/>
      <c r="T194" s="162"/>
      <c r="AT194" s="157" t="s">
        <v>192</v>
      </c>
      <c r="AU194" s="157" t="s">
        <v>82</v>
      </c>
      <c r="AV194" s="13" t="s">
        <v>188</v>
      </c>
      <c r="AW194" s="13" t="s">
        <v>33</v>
      </c>
      <c r="AX194" s="13" t="s">
        <v>80</v>
      </c>
      <c r="AY194" s="157" t="s">
        <v>181</v>
      </c>
    </row>
    <row r="195" spans="2:65" s="1" customFormat="1" ht="24.1" customHeight="1">
      <c r="B195" s="32"/>
      <c r="C195" s="131" t="s">
        <v>363</v>
      </c>
      <c r="D195" s="131" t="s">
        <v>183</v>
      </c>
      <c r="E195" s="132" t="s">
        <v>6125</v>
      </c>
      <c r="F195" s="133" t="s">
        <v>6126</v>
      </c>
      <c r="G195" s="134" t="s">
        <v>225</v>
      </c>
      <c r="H195" s="135">
        <v>2</v>
      </c>
      <c r="I195" s="136"/>
      <c r="J195" s="137">
        <f>ROUND(I195*H195,2)</f>
        <v>0</v>
      </c>
      <c r="K195" s="133" t="s">
        <v>187</v>
      </c>
      <c r="L195" s="32"/>
      <c r="M195" s="138" t="s">
        <v>19</v>
      </c>
      <c r="N195" s="139" t="s">
        <v>43</v>
      </c>
      <c r="P195" s="140">
        <f>O195*H195</f>
        <v>0</v>
      </c>
      <c r="Q195" s="140">
        <v>2.50187</v>
      </c>
      <c r="R195" s="140">
        <f>Q195*H195</f>
        <v>5.00374</v>
      </c>
      <c r="S195" s="140">
        <v>0</v>
      </c>
      <c r="T195" s="141">
        <f>S195*H195</f>
        <v>0</v>
      </c>
      <c r="AR195" s="142" t="s">
        <v>188</v>
      </c>
      <c r="AT195" s="142" t="s">
        <v>183</v>
      </c>
      <c r="AU195" s="142" t="s">
        <v>82</v>
      </c>
      <c r="AY195" s="17" t="s">
        <v>181</v>
      </c>
      <c r="BE195" s="143">
        <f>IF(N195="základní",J195,0)</f>
        <v>0</v>
      </c>
      <c r="BF195" s="143">
        <f>IF(N195="snížená",J195,0)</f>
        <v>0</v>
      </c>
      <c r="BG195" s="143">
        <f>IF(N195="zákl. přenesená",J195,0)</f>
        <v>0</v>
      </c>
      <c r="BH195" s="143">
        <f>IF(N195="sníž. přenesená",J195,0)</f>
        <v>0</v>
      </c>
      <c r="BI195" s="143">
        <f>IF(N195="nulová",J195,0)</f>
        <v>0</v>
      </c>
      <c r="BJ195" s="17" t="s">
        <v>80</v>
      </c>
      <c r="BK195" s="143">
        <f>ROUND(I195*H195,2)</f>
        <v>0</v>
      </c>
      <c r="BL195" s="17" t="s">
        <v>188</v>
      </c>
      <c r="BM195" s="142" t="s">
        <v>6127</v>
      </c>
    </row>
    <row r="196" spans="2:47" s="1" customFormat="1" ht="12">
      <c r="B196" s="32"/>
      <c r="D196" s="144" t="s">
        <v>190</v>
      </c>
      <c r="F196" s="145" t="s">
        <v>6128</v>
      </c>
      <c r="I196" s="146"/>
      <c r="L196" s="32"/>
      <c r="M196" s="147"/>
      <c r="T196" s="53"/>
      <c r="AT196" s="17" t="s">
        <v>190</v>
      </c>
      <c r="AU196" s="17" t="s">
        <v>82</v>
      </c>
    </row>
    <row r="197" spans="2:65" s="1" customFormat="1" ht="16.5" customHeight="1">
      <c r="B197" s="32"/>
      <c r="C197" s="131" t="s">
        <v>370</v>
      </c>
      <c r="D197" s="131" t="s">
        <v>183</v>
      </c>
      <c r="E197" s="132" t="s">
        <v>6129</v>
      </c>
      <c r="F197" s="133" t="s">
        <v>6130</v>
      </c>
      <c r="G197" s="134" t="s">
        <v>344</v>
      </c>
      <c r="H197" s="135">
        <v>0.1</v>
      </c>
      <c r="I197" s="136"/>
      <c r="J197" s="137">
        <f>ROUND(I197*H197,2)</f>
        <v>0</v>
      </c>
      <c r="K197" s="133" t="s">
        <v>187</v>
      </c>
      <c r="L197" s="32"/>
      <c r="M197" s="138" t="s">
        <v>19</v>
      </c>
      <c r="N197" s="139" t="s">
        <v>43</v>
      </c>
      <c r="P197" s="140">
        <f>O197*H197</f>
        <v>0</v>
      </c>
      <c r="Q197" s="140">
        <v>1.06277</v>
      </c>
      <c r="R197" s="140">
        <f>Q197*H197</f>
        <v>0.10627700000000001</v>
      </c>
      <c r="S197" s="140">
        <v>0</v>
      </c>
      <c r="T197" s="141">
        <f>S197*H197</f>
        <v>0</v>
      </c>
      <c r="AR197" s="142" t="s">
        <v>188</v>
      </c>
      <c r="AT197" s="142" t="s">
        <v>183</v>
      </c>
      <c r="AU197" s="142" t="s">
        <v>82</v>
      </c>
      <c r="AY197" s="17" t="s">
        <v>181</v>
      </c>
      <c r="BE197" s="143">
        <f>IF(N197="základní",J197,0)</f>
        <v>0</v>
      </c>
      <c r="BF197" s="143">
        <f>IF(N197="snížená",J197,0)</f>
        <v>0</v>
      </c>
      <c r="BG197" s="143">
        <f>IF(N197="zákl. přenesená",J197,0)</f>
        <v>0</v>
      </c>
      <c r="BH197" s="143">
        <f>IF(N197="sníž. přenesená",J197,0)</f>
        <v>0</v>
      </c>
      <c r="BI197" s="143">
        <f>IF(N197="nulová",J197,0)</f>
        <v>0</v>
      </c>
      <c r="BJ197" s="17" t="s">
        <v>80</v>
      </c>
      <c r="BK197" s="143">
        <f>ROUND(I197*H197,2)</f>
        <v>0</v>
      </c>
      <c r="BL197" s="17" t="s">
        <v>188</v>
      </c>
      <c r="BM197" s="142" t="s">
        <v>6131</v>
      </c>
    </row>
    <row r="198" spans="2:47" s="1" customFormat="1" ht="12">
      <c r="B198" s="32"/>
      <c r="D198" s="144" t="s">
        <v>190</v>
      </c>
      <c r="F198" s="145" t="s">
        <v>6132</v>
      </c>
      <c r="I198" s="146"/>
      <c r="L198" s="32"/>
      <c r="M198" s="147"/>
      <c r="T198" s="53"/>
      <c r="AT198" s="17" t="s">
        <v>190</v>
      </c>
      <c r="AU198" s="17" t="s">
        <v>82</v>
      </c>
    </row>
    <row r="199" spans="2:63" s="11" customFormat="1" ht="22.8" customHeight="1">
      <c r="B199" s="119"/>
      <c r="D199" s="120" t="s">
        <v>71</v>
      </c>
      <c r="E199" s="129" t="s">
        <v>229</v>
      </c>
      <c r="F199" s="129" t="s">
        <v>6133</v>
      </c>
      <c r="I199" s="122"/>
      <c r="J199" s="130">
        <f>BK199</f>
        <v>0</v>
      </c>
      <c r="L199" s="119"/>
      <c r="M199" s="124"/>
      <c r="P199" s="125">
        <f>SUM(P200:P263)</f>
        <v>0</v>
      </c>
      <c r="R199" s="125">
        <f>SUM(R200:R263)</f>
        <v>21.73831065</v>
      </c>
      <c r="T199" s="126">
        <f>SUM(T200:T263)</f>
        <v>0.62816</v>
      </c>
      <c r="AR199" s="120" t="s">
        <v>80</v>
      </c>
      <c r="AT199" s="127" t="s">
        <v>71</v>
      </c>
      <c r="AU199" s="127" t="s">
        <v>80</v>
      </c>
      <c r="AY199" s="120" t="s">
        <v>181</v>
      </c>
      <c r="BK199" s="128">
        <f>SUM(BK200:BK263)</f>
        <v>0</v>
      </c>
    </row>
    <row r="200" spans="2:65" s="1" customFormat="1" ht="24.1" customHeight="1">
      <c r="B200" s="32"/>
      <c r="C200" s="131" t="s">
        <v>377</v>
      </c>
      <c r="D200" s="131" t="s">
        <v>183</v>
      </c>
      <c r="E200" s="132" t="s">
        <v>6134</v>
      </c>
      <c r="F200" s="133" t="s">
        <v>6135</v>
      </c>
      <c r="G200" s="134" t="s">
        <v>305</v>
      </c>
      <c r="H200" s="135">
        <v>13</v>
      </c>
      <c r="I200" s="136"/>
      <c r="J200" s="137">
        <f>ROUND(I200*H200,2)</f>
        <v>0</v>
      </c>
      <c r="K200" s="133" t="s">
        <v>187</v>
      </c>
      <c r="L200" s="32"/>
      <c r="M200" s="138" t="s">
        <v>19</v>
      </c>
      <c r="N200" s="139" t="s">
        <v>43</v>
      </c>
      <c r="P200" s="140">
        <f>O200*H200</f>
        <v>0</v>
      </c>
      <c r="Q200" s="140">
        <v>0</v>
      </c>
      <c r="R200" s="140">
        <f>Q200*H200</f>
        <v>0</v>
      </c>
      <c r="S200" s="140">
        <v>0</v>
      </c>
      <c r="T200" s="141">
        <f>S200*H200</f>
        <v>0</v>
      </c>
      <c r="AR200" s="142" t="s">
        <v>188</v>
      </c>
      <c r="AT200" s="142" t="s">
        <v>183</v>
      </c>
      <c r="AU200" s="142" t="s">
        <v>82</v>
      </c>
      <c r="AY200" s="17" t="s">
        <v>181</v>
      </c>
      <c r="BE200" s="143">
        <f>IF(N200="základní",J200,0)</f>
        <v>0</v>
      </c>
      <c r="BF200" s="143">
        <f>IF(N200="snížená",J200,0)</f>
        <v>0</v>
      </c>
      <c r="BG200" s="143">
        <f>IF(N200="zákl. přenesená",J200,0)</f>
        <v>0</v>
      </c>
      <c r="BH200" s="143">
        <f>IF(N200="sníž. přenesená",J200,0)</f>
        <v>0</v>
      </c>
      <c r="BI200" s="143">
        <f>IF(N200="nulová",J200,0)</f>
        <v>0</v>
      </c>
      <c r="BJ200" s="17" t="s">
        <v>80</v>
      </c>
      <c r="BK200" s="143">
        <f>ROUND(I200*H200,2)</f>
        <v>0</v>
      </c>
      <c r="BL200" s="17" t="s">
        <v>188</v>
      </c>
      <c r="BM200" s="142" t="s">
        <v>6136</v>
      </c>
    </row>
    <row r="201" spans="2:47" s="1" customFormat="1" ht="12">
      <c r="B201" s="32"/>
      <c r="D201" s="144" t="s">
        <v>190</v>
      </c>
      <c r="F201" s="145" t="s">
        <v>6137</v>
      </c>
      <c r="I201" s="146"/>
      <c r="L201" s="32"/>
      <c r="M201" s="147"/>
      <c r="T201" s="53"/>
      <c r="AT201" s="17" t="s">
        <v>190</v>
      </c>
      <c r="AU201" s="17" t="s">
        <v>82</v>
      </c>
    </row>
    <row r="202" spans="2:65" s="1" customFormat="1" ht="16.5" customHeight="1">
      <c r="B202" s="32"/>
      <c r="C202" s="180" t="s">
        <v>382</v>
      </c>
      <c r="D202" s="180" t="s">
        <v>561</v>
      </c>
      <c r="E202" s="181" t="s">
        <v>6138</v>
      </c>
      <c r="F202" s="182" t="s">
        <v>6139</v>
      </c>
      <c r="G202" s="183" t="s">
        <v>305</v>
      </c>
      <c r="H202" s="184">
        <v>13.195</v>
      </c>
      <c r="I202" s="185"/>
      <c r="J202" s="186">
        <f>ROUND(I202*H202,2)</f>
        <v>0</v>
      </c>
      <c r="K202" s="182" t="s">
        <v>187</v>
      </c>
      <c r="L202" s="187"/>
      <c r="M202" s="188" t="s">
        <v>19</v>
      </c>
      <c r="N202" s="189" t="s">
        <v>43</v>
      </c>
      <c r="P202" s="140">
        <f>O202*H202</f>
        <v>0</v>
      </c>
      <c r="Q202" s="140">
        <v>0.00067</v>
      </c>
      <c r="R202" s="140">
        <f>Q202*H202</f>
        <v>0.00884065</v>
      </c>
      <c r="S202" s="140">
        <v>0</v>
      </c>
      <c r="T202" s="141">
        <f>S202*H202</f>
        <v>0</v>
      </c>
      <c r="AR202" s="142" t="s">
        <v>229</v>
      </c>
      <c r="AT202" s="142" t="s">
        <v>561</v>
      </c>
      <c r="AU202" s="142" t="s">
        <v>82</v>
      </c>
      <c r="AY202" s="17" t="s">
        <v>181</v>
      </c>
      <c r="BE202" s="143">
        <f>IF(N202="základní",J202,0)</f>
        <v>0</v>
      </c>
      <c r="BF202" s="143">
        <f>IF(N202="snížená",J202,0)</f>
        <v>0</v>
      </c>
      <c r="BG202" s="143">
        <f>IF(N202="zákl. přenesená",J202,0)</f>
        <v>0</v>
      </c>
      <c r="BH202" s="143">
        <f>IF(N202="sníž. přenesená",J202,0)</f>
        <v>0</v>
      </c>
      <c r="BI202" s="143">
        <f>IF(N202="nulová",J202,0)</f>
        <v>0</v>
      </c>
      <c r="BJ202" s="17" t="s">
        <v>80</v>
      </c>
      <c r="BK202" s="143">
        <f>ROUND(I202*H202,2)</f>
        <v>0</v>
      </c>
      <c r="BL202" s="17" t="s">
        <v>188</v>
      </c>
      <c r="BM202" s="142" t="s">
        <v>6140</v>
      </c>
    </row>
    <row r="203" spans="2:51" s="12" customFormat="1" ht="12">
      <c r="B203" s="148"/>
      <c r="D203" s="149" t="s">
        <v>192</v>
      </c>
      <c r="F203" s="151" t="s">
        <v>6141</v>
      </c>
      <c r="H203" s="152">
        <v>13.195</v>
      </c>
      <c r="I203" s="153"/>
      <c r="L203" s="148"/>
      <c r="M203" s="154"/>
      <c r="T203" s="155"/>
      <c r="AT203" s="150" t="s">
        <v>192</v>
      </c>
      <c r="AU203" s="150" t="s">
        <v>82</v>
      </c>
      <c r="AV203" s="12" t="s">
        <v>82</v>
      </c>
      <c r="AW203" s="12" t="s">
        <v>4</v>
      </c>
      <c r="AX203" s="12" t="s">
        <v>80</v>
      </c>
      <c r="AY203" s="150" t="s">
        <v>181</v>
      </c>
    </row>
    <row r="204" spans="2:65" s="1" customFormat="1" ht="16.5" customHeight="1">
      <c r="B204" s="32"/>
      <c r="C204" s="131" t="s">
        <v>388</v>
      </c>
      <c r="D204" s="131" t="s">
        <v>183</v>
      </c>
      <c r="E204" s="132" t="s">
        <v>6142</v>
      </c>
      <c r="F204" s="133" t="s">
        <v>6143</v>
      </c>
      <c r="G204" s="134" t="s">
        <v>305</v>
      </c>
      <c r="H204" s="135">
        <v>16</v>
      </c>
      <c r="I204" s="136"/>
      <c r="J204" s="137">
        <f>ROUND(I204*H204,2)</f>
        <v>0</v>
      </c>
      <c r="K204" s="133" t="s">
        <v>187</v>
      </c>
      <c r="L204" s="32"/>
      <c r="M204" s="138" t="s">
        <v>19</v>
      </c>
      <c r="N204" s="139" t="s">
        <v>43</v>
      </c>
      <c r="P204" s="140">
        <f>O204*H204</f>
        <v>0</v>
      </c>
      <c r="Q204" s="140">
        <v>1E-05</v>
      </c>
      <c r="R204" s="140">
        <f>Q204*H204</f>
        <v>0.00016</v>
      </c>
      <c r="S204" s="140">
        <v>0</v>
      </c>
      <c r="T204" s="141">
        <f>S204*H204</f>
        <v>0</v>
      </c>
      <c r="AR204" s="142" t="s">
        <v>188</v>
      </c>
      <c r="AT204" s="142" t="s">
        <v>183</v>
      </c>
      <c r="AU204" s="142" t="s">
        <v>82</v>
      </c>
      <c r="AY204" s="17" t="s">
        <v>181</v>
      </c>
      <c r="BE204" s="143">
        <f>IF(N204="základní",J204,0)</f>
        <v>0</v>
      </c>
      <c r="BF204" s="143">
        <f>IF(N204="snížená",J204,0)</f>
        <v>0</v>
      </c>
      <c r="BG204" s="143">
        <f>IF(N204="zákl. přenesená",J204,0)</f>
        <v>0</v>
      </c>
      <c r="BH204" s="143">
        <f>IF(N204="sníž. přenesená",J204,0)</f>
        <v>0</v>
      </c>
      <c r="BI204" s="143">
        <f>IF(N204="nulová",J204,0)</f>
        <v>0</v>
      </c>
      <c r="BJ204" s="17" t="s">
        <v>80</v>
      </c>
      <c r="BK204" s="143">
        <f>ROUND(I204*H204,2)</f>
        <v>0</v>
      </c>
      <c r="BL204" s="17" t="s">
        <v>188</v>
      </c>
      <c r="BM204" s="142" t="s">
        <v>6144</v>
      </c>
    </row>
    <row r="205" spans="2:47" s="1" customFormat="1" ht="12">
      <c r="B205" s="32"/>
      <c r="D205" s="144" t="s">
        <v>190</v>
      </c>
      <c r="F205" s="145" t="s">
        <v>6145</v>
      </c>
      <c r="I205" s="146"/>
      <c r="L205" s="32"/>
      <c r="M205" s="147"/>
      <c r="T205" s="53"/>
      <c r="AT205" s="17" t="s">
        <v>190</v>
      </c>
      <c r="AU205" s="17" t="s">
        <v>82</v>
      </c>
    </row>
    <row r="206" spans="2:65" s="1" customFormat="1" ht="16.5" customHeight="1">
      <c r="B206" s="32"/>
      <c r="C206" s="180" t="s">
        <v>394</v>
      </c>
      <c r="D206" s="180" t="s">
        <v>561</v>
      </c>
      <c r="E206" s="181" t="s">
        <v>6146</v>
      </c>
      <c r="F206" s="182" t="s">
        <v>6147</v>
      </c>
      <c r="G206" s="183" t="s">
        <v>305</v>
      </c>
      <c r="H206" s="184">
        <v>16.24</v>
      </c>
      <c r="I206" s="185"/>
      <c r="J206" s="186">
        <f>ROUND(I206*H206,2)</f>
        <v>0</v>
      </c>
      <c r="K206" s="182" t="s">
        <v>187</v>
      </c>
      <c r="L206" s="187"/>
      <c r="M206" s="188" t="s">
        <v>19</v>
      </c>
      <c r="N206" s="189" t="s">
        <v>43</v>
      </c>
      <c r="P206" s="140">
        <f>O206*H206</f>
        <v>0</v>
      </c>
      <c r="Q206" s="140">
        <v>0.0018</v>
      </c>
      <c r="R206" s="140">
        <f>Q206*H206</f>
        <v>0.029231999999999998</v>
      </c>
      <c r="S206" s="140">
        <v>0</v>
      </c>
      <c r="T206" s="141">
        <f>S206*H206</f>
        <v>0</v>
      </c>
      <c r="AR206" s="142" t="s">
        <v>229</v>
      </c>
      <c r="AT206" s="142" t="s">
        <v>561</v>
      </c>
      <c r="AU206" s="142" t="s">
        <v>82</v>
      </c>
      <c r="AY206" s="17" t="s">
        <v>181</v>
      </c>
      <c r="BE206" s="143">
        <f>IF(N206="základní",J206,0)</f>
        <v>0</v>
      </c>
      <c r="BF206" s="143">
        <f>IF(N206="snížená",J206,0)</f>
        <v>0</v>
      </c>
      <c r="BG206" s="143">
        <f>IF(N206="zákl. přenesená",J206,0)</f>
        <v>0</v>
      </c>
      <c r="BH206" s="143">
        <f>IF(N206="sníž. přenesená",J206,0)</f>
        <v>0</v>
      </c>
      <c r="BI206" s="143">
        <f>IF(N206="nulová",J206,0)</f>
        <v>0</v>
      </c>
      <c r="BJ206" s="17" t="s">
        <v>80</v>
      </c>
      <c r="BK206" s="143">
        <f>ROUND(I206*H206,2)</f>
        <v>0</v>
      </c>
      <c r="BL206" s="17" t="s">
        <v>188</v>
      </c>
      <c r="BM206" s="142" t="s">
        <v>6148</v>
      </c>
    </row>
    <row r="207" spans="2:51" s="12" customFormat="1" ht="12">
      <c r="B207" s="148"/>
      <c r="D207" s="149" t="s">
        <v>192</v>
      </c>
      <c r="F207" s="151" t="s">
        <v>6149</v>
      </c>
      <c r="H207" s="152">
        <v>16.24</v>
      </c>
      <c r="I207" s="153"/>
      <c r="L207" s="148"/>
      <c r="M207" s="154"/>
      <c r="T207" s="155"/>
      <c r="AT207" s="150" t="s">
        <v>192</v>
      </c>
      <c r="AU207" s="150" t="s">
        <v>82</v>
      </c>
      <c r="AV207" s="12" t="s">
        <v>82</v>
      </c>
      <c r="AW207" s="12" t="s">
        <v>4</v>
      </c>
      <c r="AX207" s="12" t="s">
        <v>80</v>
      </c>
      <c r="AY207" s="150" t="s">
        <v>181</v>
      </c>
    </row>
    <row r="208" spans="2:65" s="1" customFormat="1" ht="16.5" customHeight="1">
      <c r="B208" s="32"/>
      <c r="C208" s="131" t="s">
        <v>400</v>
      </c>
      <c r="D208" s="131" t="s">
        <v>183</v>
      </c>
      <c r="E208" s="132" t="s">
        <v>6150</v>
      </c>
      <c r="F208" s="133" t="s">
        <v>6151</v>
      </c>
      <c r="G208" s="134" t="s">
        <v>305</v>
      </c>
      <c r="H208" s="135">
        <v>18</v>
      </c>
      <c r="I208" s="136"/>
      <c r="J208" s="137">
        <f>ROUND(I208*H208,2)</f>
        <v>0</v>
      </c>
      <c r="K208" s="133" t="s">
        <v>187</v>
      </c>
      <c r="L208" s="32"/>
      <c r="M208" s="138" t="s">
        <v>19</v>
      </c>
      <c r="N208" s="139" t="s">
        <v>43</v>
      </c>
      <c r="P208" s="140">
        <f>O208*H208</f>
        <v>0</v>
      </c>
      <c r="Q208" s="140">
        <v>1E-05</v>
      </c>
      <c r="R208" s="140">
        <f>Q208*H208</f>
        <v>0.00018</v>
      </c>
      <c r="S208" s="140">
        <v>0</v>
      </c>
      <c r="T208" s="141">
        <f>S208*H208</f>
        <v>0</v>
      </c>
      <c r="AR208" s="142" t="s">
        <v>188</v>
      </c>
      <c r="AT208" s="142" t="s">
        <v>183</v>
      </c>
      <c r="AU208" s="142" t="s">
        <v>82</v>
      </c>
      <c r="AY208" s="17" t="s">
        <v>181</v>
      </c>
      <c r="BE208" s="143">
        <f>IF(N208="základní",J208,0)</f>
        <v>0</v>
      </c>
      <c r="BF208" s="143">
        <f>IF(N208="snížená",J208,0)</f>
        <v>0</v>
      </c>
      <c r="BG208" s="143">
        <f>IF(N208="zákl. přenesená",J208,0)</f>
        <v>0</v>
      </c>
      <c r="BH208" s="143">
        <f>IF(N208="sníž. přenesená",J208,0)</f>
        <v>0</v>
      </c>
      <c r="BI208" s="143">
        <f>IF(N208="nulová",J208,0)</f>
        <v>0</v>
      </c>
      <c r="BJ208" s="17" t="s">
        <v>80</v>
      </c>
      <c r="BK208" s="143">
        <f>ROUND(I208*H208,2)</f>
        <v>0</v>
      </c>
      <c r="BL208" s="17" t="s">
        <v>188</v>
      </c>
      <c r="BM208" s="142" t="s">
        <v>6152</v>
      </c>
    </row>
    <row r="209" spans="2:47" s="1" customFormat="1" ht="12">
      <c r="B209" s="32"/>
      <c r="D209" s="144" t="s">
        <v>190</v>
      </c>
      <c r="F209" s="145" t="s">
        <v>6153</v>
      </c>
      <c r="I209" s="146"/>
      <c r="L209" s="32"/>
      <c r="M209" s="147"/>
      <c r="T209" s="53"/>
      <c r="AT209" s="17" t="s">
        <v>190</v>
      </c>
      <c r="AU209" s="17" t="s">
        <v>82</v>
      </c>
    </row>
    <row r="210" spans="2:65" s="1" customFormat="1" ht="16.5" customHeight="1">
      <c r="B210" s="32"/>
      <c r="C210" s="180" t="s">
        <v>407</v>
      </c>
      <c r="D210" s="180" t="s">
        <v>561</v>
      </c>
      <c r="E210" s="181" t="s">
        <v>6154</v>
      </c>
      <c r="F210" s="182" t="s">
        <v>6155</v>
      </c>
      <c r="G210" s="183" t="s">
        <v>305</v>
      </c>
      <c r="H210" s="184">
        <v>18.27</v>
      </c>
      <c r="I210" s="185"/>
      <c r="J210" s="186">
        <f>ROUND(I210*H210,2)</f>
        <v>0</v>
      </c>
      <c r="K210" s="182" t="s">
        <v>187</v>
      </c>
      <c r="L210" s="187"/>
      <c r="M210" s="188" t="s">
        <v>19</v>
      </c>
      <c r="N210" s="189" t="s">
        <v>43</v>
      </c>
      <c r="P210" s="140">
        <f>O210*H210</f>
        <v>0</v>
      </c>
      <c r="Q210" s="140">
        <v>0.0029</v>
      </c>
      <c r="R210" s="140">
        <f>Q210*H210</f>
        <v>0.052982999999999995</v>
      </c>
      <c r="S210" s="140">
        <v>0</v>
      </c>
      <c r="T210" s="141">
        <f>S210*H210</f>
        <v>0</v>
      </c>
      <c r="AR210" s="142" t="s">
        <v>229</v>
      </c>
      <c r="AT210" s="142" t="s">
        <v>561</v>
      </c>
      <c r="AU210" s="142" t="s">
        <v>82</v>
      </c>
      <c r="AY210" s="17" t="s">
        <v>181</v>
      </c>
      <c r="BE210" s="143">
        <f>IF(N210="základní",J210,0)</f>
        <v>0</v>
      </c>
      <c r="BF210" s="143">
        <f>IF(N210="snížená",J210,0)</f>
        <v>0</v>
      </c>
      <c r="BG210" s="143">
        <f>IF(N210="zákl. přenesená",J210,0)</f>
        <v>0</v>
      </c>
      <c r="BH210" s="143">
        <f>IF(N210="sníž. přenesená",J210,0)</f>
        <v>0</v>
      </c>
      <c r="BI210" s="143">
        <f>IF(N210="nulová",J210,0)</f>
        <v>0</v>
      </c>
      <c r="BJ210" s="17" t="s">
        <v>80</v>
      </c>
      <c r="BK210" s="143">
        <f>ROUND(I210*H210,2)</f>
        <v>0</v>
      </c>
      <c r="BL210" s="17" t="s">
        <v>188</v>
      </c>
      <c r="BM210" s="142" t="s">
        <v>6156</v>
      </c>
    </row>
    <row r="211" spans="2:51" s="12" customFormat="1" ht="12">
      <c r="B211" s="148"/>
      <c r="D211" s="149" t="s">
        <v>192</v>
      </c>
      <c r="F211" s="151" t="s">
        <v>6157</v>
      </c>
      <c r="H211" s="152">
        <v>18.27</v>
      </c>
      <c r="I211" s="153"/>
      <c r="L211" s="148"/>
      <c r="M211" s="154"/>
      <c r="T211" s="155"/>
      <c r="AT211" s="150" t="s">
        <v>192</v>
      </c>
      <c r="AU211" s="150" t="s">
        <v>82</v>
      </c>
      <c r="AV211" s="12" t="s">
        <v>82</v>
      </c>
      <c r="AW211" s="12" t="s">
        <v>4</v>
      </c>
      <c r="AX211" s="12" t="s">
        <v>80</v>
      </c>
      <c r="AY211" s="150" t="s">
        <v>181</v>
      </c>
    </row>
    <row r="212" spans="2:65" s="1" customFormat="1" ht="16.5" customHeight="1">
      <c r="B212" s="32"/>
      <c r="C212" s="131" t="s">
        <v>413</v>
      </c>
      <c r="D212" s="131" t="s">
        <v>183</v>
      </c>
      <c r="E212" s="132" t="s">
        <v>6158</v>
      </c>
      <c r="F212" s="133" t="s">
        <v>6159</v>
      </c>
      <c r="G212" s="134" t="s">
        <v>305</v>
      </c>
      <c r="H212" s="135">
        <v>5</v>
      </c>
      <c r="I212" s="136"/>
      <c r="J212" s="137">
        <f>ROUND(I212*H212,2)</f>
        <v>0</v>
      </c>
      <c r="K212" s="133" t="s">
        <v>187</v>
      </c>
      <c r="L212" s="32"/>
      <c r="M212" s="138" t="s">
        <v>19</v>
      </c>
      <c r="N212" s="139" t="s">
        <v>43</v>
      </c>
      <c r="P212" s="140">
        <f>O212*H212</f>
        <v>0</v>
      </c>
      <c r="Q212" s="140">
        <v>1E-05</v>
      </c>
      <c r="R212" s="140">
        <f>Q212*H212</f>
        <v>5E-05</v>
      </c>
      <c r="S212" s="140">
        <v>0</v>
      </c>
      <c r="T212" s="141">
        <f>S212*H212</f>
        <v>0</v>
      </c>
      <c r="AR212" s="142" t="s">
        <v>188</v>
      </c>
      <c r="AT212" s="142" t="s">
        <v>183</v>
      </c>
      <c r="AU212" s="142" t="s">
        <v>82</v>
      </c>
      <c r="AY212" s="17" t="s">
        <v>181</v>
      </c>
      <c r="BE212" s="143">
        <f>IF(N212="základní",J212,0)</f>
        <v>0</v>
      </c>
      <c r="BF212" s="143">
        <f>IF(N212="snížená",J212,0)</f>
        <v>0</v>
      </c>
      <c r="BG212" s="143">
        <f>IF(N212="zákl. přenesená",J212,0)</f>
        <v>0</v>
      </c>
      <c r="BH212" s="143">
        <f>IF(N212="sníž. přenesená",J212,0)</f>
        <v>0</v>
      </c>
      <c r="BI212" s="143">
        <f>IF(N212="nulová",J212,0)</f>
        <v>0</v>
      </c>
      <c r="BJ212" s="17" t="s">
        <v>80</v>
      </c>
      <c r="BK212" s="143">
        <f>ROUND(I212*H212,2)</f>
        <v>0</v>
      </c>
      <c r="BL212" s="17" t="s">
        <v>188</v>
      </c>
      <c r="BM212" s="142" t="s">
        <v>6160</v>
      </c>
    </row>
    <row r="213" spans="2:47" s="1" customFormat="1" ht="12">
      <c r="B213" s="32"/>
      <c r="D213" s="144" t="s">
        <v>190</v>
      </c>
      <c r="F213" s="145" t="s">
        <v>6161</v>
      </c>
      <c r="I213" s="146"/>
      <c r="L213" s="32"/>
      <c r="M213" s="147"/>
      <c r="T213" s="53"/>
      <c r="AT213" s="17" t="s">
        <v>190</v>
      </c>
      <c r="AU213" s="17" t="s">
        <v>82</v>
      </c>
    </row>
    <row r="214" spans="2:65" s="1" customFormat="1" ht="16.5" customHeight="1">
      <c r="B214" s="32"/>
      <c r="C214" s="180" t="s">
        <v>419</v>
      </c>
      <c r="D214" s="180" t="s">
        <v>561</v>
      </c>
      <c r="E214" s="181" t="s">
        <v>6162</v>
      </c>
      <c r="F214" s="182" t="s">
        <v>6163</v>
      </c>
      <c r="G214" s="183" t="s">
        <v>305</v>
      </c>
      <c r="H214" s="184">
        <v>5.075</v>
      </c>
      <c r="I214" s="185"/>
      <c r="J214" s="186">
        <f>ROUND(I214*H214,2)</f>
        <v>0</v>
      </c>
      <c r="K214" s="182" t="s">
        <v>187</v>
      </c>
      <c r="L214" s="187"/>
      <c r="M214" s="188" t="s">
        <v>19</v>
      </c>
      <c r="N214" s="189" t="s">
        <v>43</v>
      </c>
      <c r="P214" s="140">
        <f>O214*H214</f>
        <v>0</v>
      </c>
      <c r="Q214" s="140">
        <v>0.0046</v>
      </c>
      <c r="R214" s="140">
        <f>Q214*H214</f>
        <v>0.023345</v>
      </c>
      <c r="S214" s="140">
        <v>0</v>
      </c>
      <c r="T214" s="141">
        <f>S214*H214</f>
        <v>0</v>
      </c>
      <c r="AR214" s="142" t="s">
        <v>229</v>
      </c>
      <c r="AT214" s="142" t="s">
        <v>561</v>
      </c>
      <c r="AU214" s="142" t="s">
        <v>82</v>
      </c>
      <c r="AY214" s="17" t="s">
        <v>181</v>
      </c>
      <c r="BE214" s="143">
        <f>IF(N214="základní",J214,0)</f>
        <v>0</v>
      </c>
      <c r="BF214" s="143">
        <f>IF(N214="snížená",J214,0)</f>
        <v>0</v>
      </c>
      <c r="BG214" s="143">
        <f>IF(N214="zákl. přenesená",J214,0)</f>
        <v>0</v>
      </c>
      <c r="BH214" s="143">
        <f>IF(N214="sníž. přenesená",J214,0)</f>
        <v>0</v>
      </c>
      <c r="BI214" s="143">
        <f>IF(N214="nulová",J214,0)</f>
        <v>0</v>
      </c>
      <c r="BJ214" s="17" t="s">
        <v>80</v>
      </c>
      <c r="BK214" s="143">
        <f>ROUND(I214*H214,2)</f>
        <v>0</v>
      </c>
      <c r="BL214" s="17" t="s">
        <v>188</v>
      </c>
      <c r="BM214" s="142" t="s">
        <v>6164</v>
      </c>
    </row>
    <row r="215" spans="2:51" s="12" customFormat="1" ht="12">
      <c r="B215" s="148"/>
      <c r="D215" s="149" t="s">
        <v>192</v>
      </c>
      <c r="F215" s="151" t="s">
        <v>6165</v>
      </c>
      <c r="H215" s="152">
        <v>5.075</v>
      </c>
      <c r="I215" s="153"/>
      <c r="L215" s="148"/>
      <c r="M215" s="154"/>
      <c r="T215" s="155"/>
      <c r="AT215" s="150" t="s">
        <v>192</v>
      </c>
      <c r="AU215" s="150" t="s">
        <v>82</v>
      </c>
      <c r="AV215" s="12" t="s">
        <v>82</v>
      </c>
      <c r="AW215" s="12" t="s">
        <v>4</v>
      </c>
      <c r="AX215" s="12" t="s">
        <v>80</v>
      </c>
      <c r="AY215" s="150" t="s">
        <v>181</v>
      </c>
    </row>
    <row r="216" spans="2:65" s="1" customFormat="1" ht="16.5" customHeight="1">
      <c r="B216" s="32"/>
      <c r="C216" s="131" t="s">
        <v>425</v>
      </c>
      <c r="D216" s="131" t="s">
        <v>183</v>
      </c>
      <c r="E216" s="132" t="s">
        <v>6166</v>
      </c>
      <c r="F216" s="133" t="s">
        <v>6167</v>
      </c>
      <c r="G216" s="134" t="s">
        <v>199</v>
      </c>
      <c r="H216" s="135">
        <v>1</v>
      </c>
      <c r="I216" s="136"/>
      <c r="J216" s="137">
        <f>ROUND(I216*H216,2)</f>
        <v>0</v>
      </c>
      <c r="K216" s="133" t="s">
        <v>187</v>
      </c>
      <c r="L216" s="32"/>
      <c r="M216" s="138" t="s">
        <v>19</v>
      </c>
      <c r="N216" s="139" t="s">
        <v>43</v>
      </c>
      <c r="P216" s="140">
        <f>O216*H216</f>
        <v>0</v>
      </c>
      <c r="Q216" s="140">
        <v>0.00067</v>
      </c>
      <c r="R216" s="140">
        <f>Q216*H216</f>
        <v>0.00067</v>
      </c>
      <c r="S216" s="140">
        <v>0</v>
      </c>
      <c r="T216" s="141">
        <f>S216*H216</f>
        <v>0</v>
      </c>
      <c r="AR216" s="142" t="s">
        <v>188</v>
      </c>
      <c r="AT216" s="142" t="s">
        <v>183</v>
      </c>
      <c r="AU216" s="142" t="s">
        <v>82</v>
      </c>
      <c r="AY216" s="17" t="s">
        <v>181</v>
      </c>
      <c r="BE216" s="143">
        <f>IF(N216="základní",J216,0)</f>
        <v>0</v>
      </c>
      <c r="BF216" s="143">
        <f>IF(N216="snížená",J216,0)</f>
        <v>0</v>
      </c>
      <c r="BG216" s="143">
        <f>IF(N216="zákl. přenesená",J216,0)</f>
        <v>0</v>
      </c>
      <c r="BH216" s="143">
        <f>IF(N216="sníž. přenesená",J216,0)</f>
        <v>0</v>
      </c>
      <c r="BI216" s="143">
        <f>IF(N216="nulová",J216,0)</f>
        <v>0</v>
      </c>
      <c r="BJ216" s="17" t="s">
        <v>80</v>
      </c>
      <c r="BK216" s="143">
        <f>ROUND(I216*H216,2)</f>
        <v>0</v>
      </c>
      <c r="BL216" s="17" t="s">
        <v>188</v>
      </c>
      <c r="BM216" s="142" t="s">
        <v>6168</v>
      </c>
    </row>
    <row r="217" spans="2:47" s="1" customFormat="1" ht="12">
      <c r="B217" s="32"/>
      <c r="D217" s="144" t="s">
        <v>190</v>
      </c>
      <c r="F217" s="145" t="s">
        <v>6169</v>
      </c>
      <c r="I217" s="146"/>
      <c r="L217" s="32"/>
      <c r="M217" s="147"/>
      <c r="T217" s="53"/>
      <c r="AT217" s="17" t="s">
        <v>190</v>
      </c>
      <c r="AU217" s="17" t="s">
        <v>82</v>
      </c>
    </row>
    <row r="218" spans="2:65" s="1" customFormat="1" ht="21.75" customHeight="1">
      <c r="B218" s="32"/>
      <c r="C218" s="131" t="s">
        <v>432</v>
      </c>
      <c r="D218" s="131" t="s">
        <v>183</v>
      </c>
      <c r="E218" s="132" t="s">
        <v>6170</v>
      </c>
      <c r="F218" s="133" t="s">
        <v>6171</v>
      </c>
      <c r="G218" s="134" t="s">
        <v>214</v>
      </c>
      <c r="H218" s="135">
        <v>1</v>
      </c>
      <c r="I218" s="136"/>
      <c r="J218" s="137">
        <f>ROUND(I218*H218,2)</f>
        <v>0</v>
      </c>
      <c r="K218" s="133" t="s">
        <v>19</v>
      </c>
      <c r="L218" s="32"/>
      <c r="M218" s="138" t="s">
        <v>19</v>
      </c>
      <c r="N218" s="139" t="s">
        <v>43</v>
      </c>
      <c r="P218" s="140">
        <f>O218*H218</f>
        <v>0</v>
      </c>
      <c r="Q218" s="140">
        <v>0</v>
      </c>
      <c r="R218" s="140">
        <f>Q218*H218</f>
        <v>0</v>
      </c>
      <c r="S218" s="140">
        <v>0</v>
      </c>
      <c r="T218" s="141">
        <f>S218*H218</f>
        <v>0</v>
      </c>
      <c r="AR218" s="142" t="s">
        <v>188</v>
      </c>
      <c r="AT218" s="142" t="s">
        <v>183</v>
      </c>
      <c r="AU218" s="142" t="s">
        <v>82</v>
      </c>
      <c r="AY218" s="17" t="s">
        <v>181</v>
      </c>
      <c r="BE218" s="143">
        <f>IF(N218="základní",J218,0)</f>
        <v>0</v>
      </c>
      <c r="BF218" s="143">
        <f>IF(N218="snížená",J218,0)</f>
        <v>0</v>
      </c>
      <c r="BG218" s="143">
        <f>IF(N218="zákl. přenesená",J218,0)</f>
        <v>0</v>
      </c>
      <c r="BH218" s="143">
        <f>IF(N218="sníž. přenesená",J218,0)</f>
        <v>0</v>
      </c>
      <c r="BI218" s="143">
        <f>IF(N218="nulová",J218,0)</f>
        <v>0</v>
      </c>
      <c r="BJ218" s="17" t="s">
        <v>80</v>
      </c>
      <c r="BK218" s="143">
        <f>ROUND(I218*H218,2)</f>
        <v>0</v>
      </c>
      <c r="BL218" s="17" t="s">
        <v>188</v>
      </c>
      <c r="BM218" s="142" t="s">
        <v>6172</v>
      </c>
    </row>
    <row r="219" spans="2:65" s="1" customFormat="1" ht="16.5" customHeight="1">
      <c r="B219" s="32"/>
      <c r="C219" s="131" t="s">
        <v>437</v>
      </c>
      <c r="D219" s="131" t="s">
        <v>183</v>
      </c>
      <c r="E219" s="132" t="s">
        <v>6173</v>
      </c>
      <c r="F219" s="133" t="s">
        <v>6174</v>
      </c>
      <c r="G219" s="134" t="s">
        <v>199</v>
      </c>
      <c r="H219" s="135">
        <v>1</v>
      </c>
      <c r="I219" s="136"/>
      <c r="J219" s="137">
        <f>ROUND(I219*H219,2)</f>
        <v>0</v>
      </c>
      <c r="K219" s="133" t="s">
        <v>187</v>
      </c>
      <c r="L219" s="32"/>
      <c r="M219" s="138" t="s">
        <v>19</v>
      </c>
      <c r="N219" s="139" t="s">
        <v>43</v>
      </c>
      <c r="P219" s="140">
        <f>O219*H219</f>
        <v>0</v>
      </c>
      <c r="Q219" s="140">
        <v>0.00136</v>
      </c>
      <c r="R219" s="140">
        <f>Q219*H219</f>
        <v>0.00136</v>
      </c>
      <c r="S219" s="140">
        <v>0</v>
      </c>
      <c r="T219" s="141">
        <f>S219*H219</f>
        <v>0</v>
      </c>
      <c r="AR219" s="142" t="s">
        <v>188</v>
      </c>
      <c r="AT219" s="142" t="s">
        <v>183</v>
      </c>
      <c r="AU219" s="142" t="s">
        <v>82</v>
      </c>
      <c r="AY219" s="17" t="s">
        <v>181</v>
      </c>
      <c r="BE219" s="143">
        <f>IF(N219="základní",J219,0)</f>
        <v>0</v>
      </c>
      <c r="BF219" s="143">
        <f>IF(N219="snížená",J219,0)</f>
        <v>0</v>
      </c>
      <c r="BG219" s="143">
        <f>IF(N219="zákl. přenesená",J219,0)</f>
        <v>0</v>
      </c>
      <c r="BH219" s="143">
        <f>IF(N219="sníž. přenesená",J219,0)</f>
        <v>0</v>
      </c>
      <c r="BI219" s="143">
        <f>IF(N219="nulová",J219,0)</f>
        <v>0</v>
      </c>
      <c r="BJ219" s="17" t="s">
        <v>80</v>
      </c>
      <c r="BK219" s="143">
        <f>ROUND(I219*H219,2)</f>
        <v>0</v>
      </c>
      <c r="BL219" s="17" t="s">
        <v>188</v>
      </c>
      <c r="BM219" s="142" t="s">
        <v>6175</v>
      </c>
    </row>
    <row r="220" spans="2:47" s="1" customFormat="1" ht="12">
      <c r="B220" s="32"/>
      <c r="D220" s="144" t="s">
        <v>190</v>
      </c>
      <c r="F220" s="145" t="s">
        <v>6176</v>
      </c>
      <c r="I220" s="146"/>
      <c r="L220" s="32"/>
      <c r="M220" s="147"/>
      <c r="T220" s="53"/>
      <c r="AT220" s="17" t="s">
        <v>190</v>
      </c>
      <c r="AU220" s="17" t="s">
        <v>82</v>
      </c>
    </row>
    <row r="221" spans="2:65" s="1" customFormat="1" ht="16.5" customHeight="1">
      <c r="B221" s="32"/>
      <c r="C221" s="180" t="s">
        <v>744</v>
      </c>
      <c r="D221" s="180" t="s">
        <v>561</v>
      </c>
      <c r="E221" s="181" t="s">
        <v>6177</v>
      </c>
      <c r="F221" s="182" t="s">
        <v>6178</v>
      </c>
      <c r="G221" s="183" t="s">
        <v>199</v>
      </c>
      <c r="H221" s="184">
        <v>1</v>
      </c>
      <c r="I221" s="185"/>
      <c r="J221" s="186">
        <f>ROUND(I221*H221,2)</f>
        <v>0</v>
      </c>
      <c r="K221" s="182" t="s">
        <v>187</v>
      </c>
      <c r="L221" s="187"/>
      <c r="M221" s="188" t="s">
        <v>19</v>
      </c>
      <c r="N221" s="189" t="s">
        <v>43</v>
      </c>
      <c r="P221" s="140">
        <f>O221*H221</f>
        <v>0</v>
      </c>
      <c r="Q221" s="140">
        <v>0.068</v>
      </c>
      <c r="R221" s="140">
        <f>Q221*H221</f>
        <v>0.068</v>
      </c>
      <c r="S221" s="140">
        <v>0</v>
      </c>
      <c r="T221" s="141">
        <f>S221*H221</f>
        <v>0</v>
      </c>
      <c r="AR221" s="142" t="s">
        <v>229</v>
      </c>
      <c r="AT221" s="142" t="s">
        <v>561</v>
      </c>
      <c r="AU221" s="142" t="s">
        <v>82</v>
      </c>
      <c r="AY221" s="17" t="s">
        <v>181</v>
      </c>
      <c r="BE221" s="143">
        <f>IF(N221="základní",J221,0)</f>
        <v>0</v>
      </c>
      <c r="BF221" s="143">
        <f>IF(N221="snížená",J221,0)</f>
        <v>0</v>
      </c>
      <c r="BG221" s="143">
        <f>IF(N221="zákl. přenesená",J221,0)</f>
        <v>0</v>
      </c>
      <c r="BH221" s="143">
        <f>IF(N221="sníž. přenesená",J221,0)</f>
        <v>0</v>
      </c>
      <c r="BI221" s="143">
        <f>IF(N221="nulová",J221,0)</f>
        <v>0</v>
      </c>
      <c r="BJ221" s="17" t="s">
        <v>80</v>
      </c>
      <c r="BK221" s="143">
        <f>ROUND(I221*H221,2)</f>
        <v>0</v>
      </c>
      <c r="BL221" s="17" t="s">
        <v>188</v>
      </c>
      <c r="BM221" s="142" t="s">
        <v>6179</v>
      </c>
    </row>
    <row r="222" spans="2:65" s="1" customFormat="1" ht="16.5" customHeight="1">
      <c r="B222" s="32"/>
      <c r="C222" s="131" t="s">
        <v>750</v>
      </c>
      <c r="D222" s="131" t="s">
        <v>183</v>
      </c>
      <c r="E222" s="132" t="s">
        <v>6180</v>
      </c>
      <c r="F222" s="133" t="s">
        <v>6181</v>
      </c>
      <c r="G222" s="134" t="s">
        <v>199</v>
      </c>
      <c r="H222" s="135">
        <v>1</v>
      </c>
      <c r="I222" s="136"/>
      <c r="J222" s="137">
        <f>ROUND(I222*H222,2)</f>
        <v>0</v>
      </c>
      <c r="K222" s="133" t="s">
        <v>187</v>
      </c>
      <c r="L222" s="32"/>
      <c r="M222" s="138" t="s">
        <v>19</v>
      </c>
      <c r="N222" s="139" t="s">
        <v>43</v>
      </c>
      <c r="P222" s="140">
        <f>O222*H222</f>
        <v>0</v>
      </c>
      <c r="Q222" s="140">
        <v>0.00136</v>
      </c>
      <c r="R222" s="140">
        <f>Q222*H222</f>
        <v>0.00136</v>
      </c>
      <c r="S222" s="140">
        <v>0.00816</v>
      </c>
      <c r="T222" s="141">
        <f>S222*H222</f>
        <v>0.00816</v>
      </c>
      <c r="AR222" s="142" t="s">
        <v>188</v>
      </c>
      <c r="AT222" s="142" t="s">
        <v>183</v>
      </c>
      <c r="AU222" s="142" t="s">
        <v>82</v>
      </c>
      <c r="AY222" s="17" t="s">
        <v>181</v>
      </c>
      <c r="BE222" s="143">
        <f>IF(N222="základní",J222,0)</f>
        <v>0</v>
      </c>
      <c r="BF222" s="143">
        <f>IF(N222="snížená",J222,0)</f>
        <v>0</v>
      </c>
      <c r="BG222" s="143">
        <f>IF(N222="zákl. přenesená",J222,0)</f>
        <v>0</v>
      </c>
      <c r="BH222" s="143">
        <f>IF(N222="sníž. přenesená",J222,0)</f>
        <v>0</v>
      </c>
      <c r="BI222" s="143">
        <f>IF(N222="nulová",J222,0)</f>
        <v>0</v>
      </c>
      <c r="BJ222" s="17" t="s">
        <v>80</v>
      </c>
      <c r="BK222" s="143">
        <f>ROUND(I222*H222,2)</f>
        <v>0</v>
      </c>
      <c r="BL222" s="17" t="s">
        <v>188</v>
      </c>
      <c r="BM222" s="142" t="s">
        <v>6182</v>
      </c>
    </row>
    <row r="223" spans="2:47" s="1" customFormat="1" ht="12">
      <c r="B223" s="32"/>
      <c r="D223" s="144" t="s">
        <v>190</v>
      </c>
      <c r="F223" s="145" t="s">
        <v>6183</v>
      </c>
      <c r="I223" s="146"/>
      <c r="L223" s="32"/>
      <c r="M223" s="147"/>
      <c r="T223" s="53"/>
      <c r="AT223" s="17" t="s">
        <v>190</v>
      </c>
      <c r="AU223" s="17" t="s">
        <v>82</v>
      </c>
    </row>
    <row r="224" spans="2:65" s="1" customFormat="1" ht="16.5" customHeight="1">
      <c r="B224" s="32"/>
      <c r="C224" s="131" t="s">
        <v>757</v>
      </c>
      <c r="D224" s="131" t="s">
        <v>183</v>
      </c>
      <c r="E224" s="132" t="s">
        <v>6184</v>
      </c>
      <c r="F224" s="133" t="s">
        <v>6185</v>
      </c>
      <c r="G224" s="134" t="s">
        <v>305</v>
      </c>
      <c r="H224" s="135">
        <v>13</v>
      </c>
      <c r="I224" s="136"/>
      <c r="J224" s="137">
        <f>ROUND(I224*H224,2)</f>
        <v>0</v>
      </c>
      <c r="K224" s="133" t="s">
        <v>187</v>
      </c>
      <c r="L224" s="32"/>
      <c r="M224" s="138" t="s">
        <v>19</v>
      </c>
      <c r="N224" s="139" t="s">
        <v>43</v>
      </c>
      <c r="P224" s="140">
        <f>O224*H224</f>
        <v>0</v>
      </c>
      <c r="Q224" s="140">
        <v>0</v>
      </c>
      <c r="R224" s="140">
        <f>Q224*H224</f>
        <v>0</v>
      </c>
      <c r="S224" s="140">
        <v>0</v>
      </c>
      <c r="T224" s="141">
        <f>S224*H224</f>
        <v>0</v>
      </c>
      <c r="AR224" s="142" t="s">
        <v>188</v>
      </c>
      <c r="AT224" s="142" t="s">
        <v>183</v>
      </c>
      <c r="AU224" s="142" t="s">
        <v>82</v>
      </c>
      <c r="AY224" s="17" t="s">
        <v>181</v>
      </c>
      <c r="BE224" s="143">
        <f>IF(N224="základní",J224,0)</f>
        <v>0</v>
      </c>
      <c r="BF224" s="143">
        <f>IF(N224="snížená",J224,0)</f>
        <v>0</v>
      </c>
      <c r="BG224" s="143">
        <f>IF(N224="zákl. přenesená",J224,0)</f>
        <v>0</v>
      </c>
      <c r="BH224" s="143">
        <f>IF(N224="sníž. přenesená",J224,0)</f>
        <v>0</v>
      </c>
      <c r="BI224" s="143">
        <f>IF(N224="nulová",J224,0)</f>
        <v>0</v>
      </c>
      <c r="BJ224" s="17" t="s">
        <v>80</v>
      </c>
      <c r="BK224" s="143">
        <f>ROUND(I224*H224,2)</f>
        <v>0</v>
      </c>
      <c r="BL224" s="17" t="s">
        <v>188</v>
      </c>
      <c r="BM224" s="142" t="s">
        <v>6186</v>
      </c>
    </row>
    <row r="225" spans="2:47" s="1" customFormat="1" ht="12">
      <c r="B225" s="32"/>
      <c r="D225" s="144" t="s">
        <v>190</v>
      </c>
      <c r="F225" s="145" t="s">
        <v>6187</v>
      </c>
      <c r="I225" s="146"/>
      <c r="L225" s="32"/>
      <c r="M225" s="147"/>
      <c r="T225" s="53"/>
      <c r="AT225" s="17" t="s">
        <v>190</v>
      </c>
      <c r="AU225" s="17" t="s">
        <v>82</v>
      </c>
    </row>
    <row r="226" spans="2:65" s="1" customFormat="1" ht="16.5" customHeight="1">
      <c r="B226" s="32"/>
      <c r="C226" s="131" t="s">
        <v>764</v>
      </c>
      <c r="D226" s="131" t="s">
        <v>183</v>
      </c>
      <c r="E226" s="132" t="s">
        <v>6188</v>
      </c>
      <c r="F226" s="133" t="s">
        <v>6189</v>
      </c>
      <c r="G226" s="134" t="s">
        <v>305</v>
      </c>
      <c r="H226" s="135">
        <v>13</v>
      </c>
      <c r="I226" s="136"/>
      <c r="J226" s="137">
        <f>ROUND(I226*H226,2)</f>
        <v>0</v>
      </c>
      <c r="K226" s="133" t="s">
        <v>187</v>
      </c>
      <c r="L226" s="32"/>
      <c r="M226" s="138" t="s">
        <v>19</v>
      </c>
      <c r="N226" s="139" t="s">
        <v>43</v>
      </c>
      <c r="P226" s="140">
        <f>O226*H226</f>
        <v>0</v>
      </c>
      <c r="Q226" s="140">
        <v>0</v>
      </c>
      <c r="R226" s="140">
        <f>Q226*H226</f>
        <v>0</v>
      </c>
      <c r="S226" s="140">
        <v>0</v>
      </c>
      <c r="T226" s="141">
        <f>S226*H226</f>
        <v>0</v>
      </c>
      <c r="AR226" s="142" t="s">
        <v>188</v>
      </c>
      <c r="AT226" s="142" t="s">
        <v>183</v>
      </c>
      <c r="AU226" s="142" t="s">
        <v>82</v>
      </c>
      <c r="AY226" s="17" t="s">
        <v>181</v>
      </c>
      <c r="BE226" s="143">
        <f>IF(N226="základní",J226,0)</f>
        <v>0</v>
      </c>
      <c r="BF226" s="143">
        <f>IF(N226="snížená",J226,0)</f>
        <v>0</v>
      </c>
      <c r="BG226" s="143">
        <f>IF(N226="zákl. přenesená",J226,0)</f>
        <v>0</v>
      </c>
      <c r="BH226" s="143">
        <f>IF(N226="sníž. přenesená",J226,0)</f>
        <v>0</v>
      </c>
      <c r="BI226" s="143">
        <f>IF(N226="nulová",J226,0)</f>
        <v>0</v>
      </c>
      <c r="BJ226" s="17" t="s">
        <v>80</v>
      </c>
      <c r="BK226" s="143">
        <f>ROUND(I226*H226,2)</f>
        <v>0</v>
      </c>
      <c r="BL226" s="17" t="s">
        <v>188</v>
      </c>
      <c r="BM226" s="142" t="s">
        <v>6190</v>
      </c>
    </row>
    <row r="227" spans="2:47" s="1" customFormat="1" ht="12">
      <c r="B227" s="32"/>
      <c r="D227" s="144" t="s">
        <v>190</v>
      </c>
      <c r="F227" s="145" t="s">
        <v>6191</v>
      </c>
      <c r="I227" s="146"/>
      <c r="L227" s="32"/>
      <c r="M227" s="147"/>
      <c r="T227" s="53"/>
      <c r="AT227" s="17" t="s">
        <v>190</v>
      </c>
      <c r="AU227" s="17" t="s">
        <v>82</v>
      </c>
    </row>
    <row r="228" spans="2:65" s="1" customFormat="1" ht="16.5" customHeight="1">
      <c r="B228" s="32"/>
      <c r="C228" s="131" t="s">
        <v>770</v>
      </c>
      <c r="D228" s="131" t="s">
        <v>183</v>
      </c>
      <c r="E228" s="132" t="s">
        <v>6192</v>
      </c>
      <c r="F228" s="133" t="s">
        <v>6193</v>
      </c>
      <c r="G228" s="134" t="s">
        <v>305</v>
      </c>
      <c r="H228" s="135">
        <v>39</v>
      </c>
      <c r="I228" s="136"/>
      <c r="J228" s="137">
        <f>ROUND(I228*H228,2)</f>
        <v>0</v>
      </c>
      <c r="K228" s="133" t="s">
        <v>187</v>
      </c>
      <c r="L228" s="32"/>
      <c r="M228" s="138" t="s">
        <v>19</v>
      </c>
      <c r="N228" s="139" t="s">
        <v>43</v>
      </c>
      <c r="P228" s="140">
        <f>O228*H228</f>
        <v>0</v>
      </c>
      <c r="Q228" s="140">
        <v>0</v>
      </c>
      <c r="R228" s="140">
        <f>Q228*H228</f>
        <v>0</v>
      </c>
      <c r="S228" s="140">
        <v>0</v>
      </c>
      <c r="T228" s="141">
        <f>S228*H228</f>
        <v>0</v>
      </c>
      <c r="AR228" s="142" t="s">
        <v>188</v>
      </c>
      <c r="AT228" s="142" t="s">
        <v>183</v>
      </c>
      <c r="AU228" s="142" t="s">
        <v>82</v>
      </c>
      <c r="AY228" s="17" t="s">
        <v>181</v>
      </c>
      <c r="BE228" s="143">
        <f>IF(N228="základní",J228,0)</f>
        <v>0</v>
      </c>
      <c r="BF228" s="143">
        <f>IF(N228="snížená",J228,0)</f>
        <v>0</v>
      </c>
      <c r="BG228" s="143">
        <f>IF(N228="zákl. přenesená",J228,0)</f>
        <v>0</v>
      </c>
      <c r="BH228" s="143">
        <f>IF(N228="sníž. přenesená",J228,0)</f>
        <v>0</v>
      </c>
      <c r="BI228" s="143">
        <f>IF(N228="nulová",J228,0)</f>
        <v>0</v>
      </c>
      <c r="BJ228" s="17" t="s">
        <v>80</v>
      </c>
      <c r="BK228" s="143">
        <f>ROUND(I228*H228,2)</f>
        <v>0</v>
      </c>
      <c r="BL228" s="17" t="s">
        <v>188</v>
      </c>
      <c r="BM228" s="142" t="s">
        <v>6194</v>
      </c>
    </row>
    <row r="229" spans="2:47" s="1" customFormat="1" ht="12">
      <c r="B229" s="32"/>
      <c r="D229" s="144" t="s">
        <v>190</v>
      </c>
      <c r="F229" s="145" t="s">
        <v>6195</v>
      </c>
      <c r="I229" s="146"/>
      <c r="L229" s="32"/>
      <c r="M229" s="147"/>
      <c r="T229" s="53"/>
      <c r="AT229" s="17" t="s">
        <v>190</v>
      </c>
      <c r="AU229" s="17" t="s">
        <v>82</v>
      </c>
    </row>
    <row r="230" spans="2:65" s="1" customFormat="1" ht="16.5" customHeight="1">
      <c r="B230" s="32"/>
      <c r="C230" s="131" t="s">
        <v>776</v>
      </c>
      <c r="D230" s="131" t="s">
        <v>183</v>
      </c>
      <c r="E230" s="132" t="s">
        <v>6196</v>
      </c>
      <c r="F230" s="133" t="s">
        <v>6197</v>
      </c>
      <c r="G230" s="134" t="s">
        <v>199</v>
      </c>
      <c r="H230" s="135">
        <v>4</v>
      </c>
      <c r="I230" s="136"/>
      <c r="J230" s="137">
        <f>ROUND(I230*H230,2)</f>
        <v>0</v>
      </c>
      <c r="K230" s="133" t="s">
        <v>187</v>
      </c>
      <c r="L230" s="32"/>
      <c r="M230" s="138" t="s">
        <v>19</v>
      </c>
      <c r="N230" s="139" t="s">
        <v>43</v>
      </c>
      <c r="P230" s="140">
        <f>O230*H230</f>
        <v>0</v>
      </c>
      <c r="Q230" s="140">
        <v>0.03573</v>
      </c>
      <c r="R230" s="140">
        <f>Q230*H230</f>
        <v>0.14292</v>
      </c>
      <c r="S230" s="140">
        <v>0</v>
      </c>
      <c r="T230" s="141">
        <f>S230*H230</f>
        <v>0</v>
      </c>
      <c r="AR230" s="142" t="s">
        <v>188</v>
      </c>
      <c r="AT230" s="142" t="s">
        <v>183</v>
      </c>
      <c r="AU230" s="142" t="s">
        <v>82</v>
      </c>
      <c r="AY230" s="17" t="s">
        <v>181</v>
      </c>
      <c r="BE230" s="143">
        <f>IF(N230="základní",J230,0)</f>
        <v>0</v>
      </c>
      <c r="BF230" s="143">
        <f>IF(N230="snížená",J230,0)</f>
        <v>0</v>
      </c>
      <c r="BG230" s="143">
        <f>IF(N230="zákl. přenesená",J230,0)</f>
        <v>0</v>
      </c>
      <c r="BH230" s="143">
        <f>IF(N230="sníž. přenesená",J230,0)</f>
        <v>0</v>
      </c>
      <c r="BI230" s="143">
        <f>IF(N230="nulová",J230,0)</f>
        <v>0</v>
      </c>
      <c r="BJ230" s="17" t="s">
        <v>80</v>
      </c>
      <c r="BK230" s="143">
        <f>ROUND(I230*H230,2)</f>
        <v>0</v>
      </c>
      <c r="BL230" s="17" t="s">
        <v>188</v>
      </c>
      <c r="BM230" s="142" t="s">
        <v>6198</v>
      </c>
    </row>
    <row r="231" spans="2:47" s="1" customFormat="1" ht="12">
      <c r="B231" s="32"/>
      <c r="D231" s="144" t="s">
        <v>190</v>
      </c>
      <c r="F231" s="145" t="s">
        <v>6199</v>
      </c>
      <c r="I231" s="146"/>
      <c r="L231" s="32"/>
      <c r="M231" s="147"/>
      <c r="T231" s="53"/>
      <c r="AT231" s="17" t="s">
        <v>190</v>
      </c>
      <c r="AU231" s="17" t="s">
        <v>82</v>
      </c>
    </row>
    <row r="232" spans="2:65" s="1" customFormat="1" ht="16.5" customHeight="1">
      <c r="B232" s="32"/>
      <c r="C232" s="180" t="s">
        <v>781</v>
      </c>
      <c r="D232" s="180" t="s">
        <v>561</v>
      </c>
      <c r="E232" s="181" t="s">
        <v>6200</v>
      </c>
      <c r="F232" s="182" t="s">
        <v>6201</v>
      </c>
      <c r="G232" s="183" t="s">
        <v>199</v>
      </c>
      <c r="H232" s="184">
        <v>3</v>
      </c>
      <c r="I232" s="185"/>
      <c r="J232" s="186">
        <f aca="true" t="shared" si="0" ref="J232:J240">ROUND(I232*H232,2)</f>
        <v>0</v>
      </c>
      <c r="K232" s="182" t="s">
        <v>187</v>
      </c>
      <c r="L232" s="187"/>
      <c r="M232" s="188" t="s">
        <v>19</v>
      </c>
      <c r="N232" s="189" t="s">
        <v>43</v>
      </c>
      <c r="P232" s="140">
        <f aca="true" t="shared" si="1" ref="P232:P240">O232*H232</f>
        <v>0</v>
      </c>
      <c r="Q232" s="140">
        <v>1.363</v>
      </c>
      <c r="R232" s="140">
        <f aca="true" t="shared" si="2" ref="R232:R240">Q232*H232</f>
        <v>4.089</v>
      </c>
      <c r="S232" s="140">
        <v>0</v>
      </c>
      <c r="T232" s="141">
        <f aca="true" t="shared" si="3" ref="T232:T240">S232*H232</f>
        <v>0</v>
      </c>
      <c r="AR232" s="142" t="s">
        <v>229</v>
      </c>
      <c r="AT232" s="142" t="s">
        <v>561</v>
      </c>
      <c r="AU232" s="142" t="s">
        <v>82</v>
      </c>
      <c r="AY232" s="17" t="s">
        <v>181</v>
      </c>
      <c r="BE232" s="143">
        <f aca="true" t="shared" si="4" ref="BE232:BE240">IF(N232="základní",J232,0)</f>
        <v>0</v>
      </c>
      <c r="BF232" s="143">
        <f aca="true" t="shared" si="5" ref="BF232:BF240">IF(N232="snížená",J232,0)</f>
        <v>0</v>
      </c>
      <c r="BG232" s="143">
        <f aca="true" t="shared" si="6" ref="BG232:BG240">IF(N232="zákl. přenesená",J232,0)</f>
        <v>0</v>
      </c>
      <c r="BH232" s="143">
        <f aca="true" t="shared" si="7" ref="BH232:BH240">IF(N232="sníž. přenesená",J232,0)</f>
        <v>0</v>
      </c>
      <c r="BI232" s="143">
        <f aca="true" t="shared" si="8" ref="BI232:BI240">IF(N232="nulová",J232,0)</f>
        <v>0</v>
      </c>
      <c r="BJ232" s="17" t="s">
        <v>80</v>
      </c>
      <c r="BK232" s="143">
        <f aca="true" t="shared" si="9" ref="BK232:BK240">ROUND(I232*H232,2)</f>
        <v>0</v>
      </c>
      <c r="BL232" s="17" t="s">
        <v>188</v>
      </c>
      <c r="BM232" s="142" t="s">
        <v>6202</v>
      </c>
    </row>
    <row r="233" spans="2:65" s="1" customFormat="1" ht="16.5" customHeight="1">
      <c r="B233" s="32"/>
      <c r="C233" s="180" t="s">
        <v>788</v>
      </c>
      <c r="D233" s="180" t="s">
        <v>561</v>
      </c>
      <c r="E233" s="181" t="s">
        <v>6203</v>
      </c>
      <c r="F233" s="182" t="s">
        <v>6204</v>
      </c>
      <c r="G233" s="183" t="s">
        <v>199</v>
      </c>
      <c r="H233" s="184">
        <v>3</v>
      </c>
      <c r="I233" s="185"/>
      <c r="J233" s="186">
        <f t="shared" si="0"/>
        <v>0</v>
      </c>
      <c r="K233" s="182" t="s">
        <v>187</v>
      </c>
      <c r="L233" s="187"/>
      <c r="M233" s="188" t="s">
        <v>19</v>
      </c>
      <c r="N233" s="189" t="s">
        <v>43</v>
      </c>
      <c r="P233" s="140">
        <f t="shared" si="1"/>
        <v>0</v>
      </c>
      <c r="Q233" s="140">
        <v>0.032</v>
      </c>
      <c r="R233" s="140">
        <f t="shared" si="2"/>
        <v>0.096</v>
      </c>
      <c r="S233" s="140">
        <v>0</v>
      </c>
      <c r="T233" s="141">
        <f t="shared" si="3"/>
        <v>0</v>
      </c>
      <c r="AR233" s="142" t="s">
        <v>229</v>
      </c>
      <c r="AT233" s="142" t="s">
        <v>561</v>
      </c>
      <c r="AU233" s="142" t="s">
        <v>82</v>
      </c>
      <c r="AY233" s="17" t="s">
        <v>181</v>
      </c>
      <c r="BE233" s="143">
        <f t="shared" si="4"/>
        <v>0</v>
      </c>
      <c r="BF233" s="143">
        <f t="shared" si="5"/>
        <v>0</v>
      </c>
      <c r="BG233" s="143">
        <f t="shared" si="6"/>
        <v>0</v>
      </c>
      <c r="BH233" s="143">
        <f t="shared" si="7"/>
        <v>0</v>
      </c>
      <c r="BI233" s="143">
        <f t="shared" si="8"/>
        <v>0</v>
      </c>
      <c r="BJ233" s="17" t="s">
        <v>80</v>
      </c>
      <c r="BK233" s="143">
        <f t="shared" si="9"/>
        <v>0</v>
      </c>
      <c r="BL233" s="17" t="s">
        <v>188</v>
      </c>
      <c r="BM233" s="142" t="s">
        <v>6205</v>
      </c>
    </row>
    <row r="234" spans="2:65" s="1" customFormat="1" ht="16.5" customHeight="1">
      <c r="B234" s="32"/>
      <c r="C234" s="180" t="s">
        <v>794</v>
      </c>
      <c r="D234" s="180" t="s">
        <v>561</v>
      </c>
      <c r="E234" s="181" t="s">
        <v>6206</v>
      </c>
      <c r="F234" s="182" t="s">
        <v>6207</v>
      </c>
      <c r="G234" s="183" t="s">
        <v>199</v>
      </c>
      <c r="H234" s="184">
        <v>4</v>
      </c>
      <c r="I234" s="185"/>
      <c r="J234" s="186">
        <f t="shared" si="0"/>
        <v>0</v>
      </c>
      <c r="K234" s="182" t="s">
        <v>187</v>
      </c>
      <c r="L234" s="187"/>
      <c r="M234" s="188" t="s">
        <v>19</v>
      </c>
      <c r="N234" s="189" t="s">
        <v>43</v>
      </c>
      <c r="P234" s="140">
        <f t="shared" si="1"/>
        <v>0</v>
      </c>
      <c r="Q234" s="140">
        <v>0.021</v>
      </c>
      <c r="R234" s="140">
        <f t="shared" si="2"/>
        <v>0.084</v>
      </c>
      <c r="S234" s="140">
        <v>0</v>
      </c>
      <c r="T234" s="141">
        <f t="shared" si="3"/>
        <v>0</v>
      </c>
      <c r="AR234" s="142" t="s">
        <v>229</v>
      </c>
      <c r="AT234" s="142" t="s">
        <v>561</v>
      </c>
      <c r="AU234" s="142" t="s">
        <v>82</v>
      </c>
      <c r="AY234" s="17" t="s">
        <v>181</v>
      </c>
      <c r="BE234" s="143">
        <f t="shared" si="4"/>
        <v>0</v>
      </c>
      <c r="BF234" s="143">
        <f t="shared" si="5"/>
        <v>0</v>
      </c>
      <c r="BG234" s="143">
        <f t="shared" si="6"/>
        <v>0</v>
      </c>
      <c r="BH234" s="143">
        <f t="shared" si="7"/>
        <v>0</v>
      </c>
      <c r="BI234" s="143">
        <f t="shared" si="8"/>
        <v>0</v>
      </c>
      <c r="BJ234" s="17" t="s">
        <v>80</v>
      </c>
      <c r="BK234" s="143">
        <f t="shared" si="9"/>
        <v>0</v>
      </c>
      <c r="BL234" s="17" t="s">
        <v>188</v>
      </c>
      <c r="BM234" s="142" t="s">
        <v>6208</v>
      </c>
    </row>
    <row r="235" spans="2:65" s="1" customFormat="1" ht="16.5" customHeight="1">
      <c r="B235" s="32"/>
      <c r="C235" s="180" t="s">
        <v>802</v>
      </c>
      <c r="D235" s="180" t="s">
        <v>561</v>
      </c>
      <c r="E235" s="181" t="s">
        <v>6209</v>
      </c>
      <c r="F235" s="182" t="s">
        <v>6210</v>
      </c>
      <c r="G235" s="183" t="s">
        <v>199</v>
      </c>
      <c r="H235" s="184">
        <v>3</v>
      </c>
      <c r="I235" s="185"/>
      <c r="J235" s="186">
        <f t="shared" si="0"/>
        <v>0</v>
      </c>
      <c r="K235" s="182" t="s">
        <v>187</v>
      </c>
      <c r="L235" s="187"/>
      <c r="M235" s="188" t="s">
        <v>19</v>
      </c>
      <c r="N235" s="189" t="s">
        <v>43</v>
      </c>
      <c r="P235" s="140">
        <f t="shared" si="1"/>
        <v>0</v>
      </c>
      <c r="Q235" s="140">
        <v>0.041</v>
      </c>
      <c r="R235" s="140">
        <f t="shared" si="2"/>
        <v>0.123</v>
      </c>
      <c r="S235" s="140">
        <v>0</v>
      </c>
      <c r="T235" s="141">
        <f t="shared" si="3"/>
        <v>0</v>
      </c>
      <c r="AR235" s="142" t="s">
        <v>229</v>
      </c>
      <c r="AT235" s="142" t="s">
        <v>561</v>
      </c>
      <c r="AU235" s="142" t="s">
        <v>82</v>
      </c>
      <c r="AY235" s="17" t="s">
        <v>181</v>
      </c>
      <c r="BE235" s="143">
        <f t="shared" si="4"/>
        <v>0</v>
      </c>
      <c r="BF235" s="143">
        <f t="shared" si="5"/>
        <v>0</v>
      </c>
      <c r="BG235" s="143">
        <f t="shared" si="6"/>
        <v>0</v>
      </c>
      <c r="BH235" s="143">
        <f t="shared" si="7"/>
        <v>0</v>
      </c>
      <c r="BI235" s="143">
        <f t="shared" si="8"/>
        <v>0</v>
      </c>
      <c r="BJ235" s="17" t="s">
        <v>80</v>
      </c>
      <c r="BK235" s="143">
        <f t="shared" si="9"/>
        <v>0</v>
      </c>
      <c r="BL235" s="17" t="s">
        <v>188</v>
      </c>
      <c r="BM235" s="142" t="s">
        <v>6211</v>
      </c>
    </row>
    <row r="236" spans="2:65" s="1" customFormat="1" ht="16.5" customHeight="1">
      <c r="B236" s="32"/>
      <c r="C236" s="180" t="s">
        <v>808</v>
      </c>
      <c r="D236" s="180" t="s">
        <v>561</v>
      </c>
      <c r="E236" s="181" t="s">
        <v>6212</v>
      </c>
      <c r="F236" s="182" t="s">
        <v>6213</v>
      </c>
      <c r="G236" s="183" t="s">
        <v>199</v>
      </c>
      <c r="H236" s="184">
        <v>3</v>
      </c>
      <c r="I236" s="185"/>
      <c r="J236" s="186">
        <f t="shared" si="0"/>
        <v>0</v>
      </c>
      <c r="K236" s="182" t="s">
        <v>187</v>
      </c>
      <c r="L236" s="187"/>
      <c r="M236" s="188" t="s">
        <v>19</v>
      </c>
      <c r="N236" s="189" t="s">
        <v>43</v>
      </c>
      <c r="P236" s="140">
        <f t="shared" si="1"/>
        <v>0</v>
      </c>
      <c r="Q236" s="140">
        <v>0.548</v>
      </c>
      <c r="R236" s="140">
        <f t="shared" si="2"/>
        <v>1.6440000000000001</v>
      </c>
      <c r="S236" s="140">
        <v>0</v>
      </c>
      <c r="T236" s="141">
        <f t="shared" si="3"/>
        <v>0</v>
      </c>
      <c r="AR236" s="142" t="s">
        <v>229</v>
      </c>
      <c r="AT236" s="142" t="s">
        <v>561</v>
      </c>
      <c r="AU236" s="142" t="s">
        <v>82</v>
      </c>
      <c r="AY236" s="17" t="s">
        <v>181</v>
      </c>
      <c r="BE236" s="143">
        <f t="shared" si="4"/>
        <v>0</v>
      </c>
      <c r="BF236" s="143">
        <f t="shared" si="5"/>
        <v>0</v>
      </c>
      <c r="BG236" s="143">
        <f t="shared" si="6"/>
        <v>0</v>
      </c>
      <c r="BH236" s="143">
        <f t="shared" si="7"/>
        <v>0</v>
      </c>
      <c r="BI236" s="143">
        <f t="shared" si="8"/>
        <v>0</v>
      </c>
      <c r="BJ236" s="17" t="s">
        <v>80</v>
      </c>
      <c r="BK236" s="143">
        <f t="shared" si="9"/>
        <v>0</v>
      </c>
      <c r="BL236" s="17" t="s">
        <v>188</v>
      </c>
      <c r="BM236" s="142" t="s">
        <v>6214</v>
      </c>
    </row>
    <row r="237" spans="2:65" s="1" customFormat="1" ht="16.5" customHeight="1">
      <c r="B237" s="32"/>
      <c r="C237" s="180" t="s">
        <v>813</v>
      </c>
      <c r="D237" s="180" t="s">
        <v>561</v>
      </c>
      <c r="E237" s="181" t="s">
        <v>6215</v>
      </c>
      <c r="F237" s="182" t="s">
        <v>6216</v>
      </c>
      <c r="G237" s="183" t="s">
        <v>199</v>
      </c>
      <c r="H237" s="184">
        <v>6</v>
      </c>
      <c r="I237" s="185"/>
      <c r="J237" s="186">
        <f t="shared" si="0"/>
        <v>0</v>
      </c>
      <c r="K237" s="182" t="s">
        <v>187</v>
      </c>
      <c r="L237" s="187"/>
      <c r="M237" s="188" t="s">
        <v>19</v>
      </c>
      <c r="N237" s="189" t="s">
        <v>43</v>
      </c>
      <c r="P237" s="140">
        <f t="shared" si="1"/>
        <v>0</v>
      </c>
      <c r="Q237" s="140">
        <v>0.254</v>
      </c>
      <c r="R237" s="140">
        <f t="shared" si="2"/>
        <v>1.524</v>
      </c>
      <c r="S237" s="140">
        <v>0</v>
      </c>
      <c r="T237" s="141">
        <f t="shared" si="3"/>
        <v>0</v>
      </c>
      <c r="AR237" s="142" t="s">
        <v>229</v>
      </c>
      <c r="AT237" s="142" t="s">
        <v>561</v>
      </c>
      <c r="AU237" s="142" t="s">
        <v>82</v>
      </c>
      <c r="AY237" s="17" t="s">
        <v>181</v>
      </c>
      <c r="BE237" s="143">
        <f t="shared" si="4"/>
        <v>0</v>
      </c>
      <c r="BF237" s="143">
        <f t="shared" si="5"/>
        <v>0</v>
      </c>
      <c r="BG237" s="143">
        <f t="shared" si="6"/>
        <v>0</v>
      </c>
      <c r="BH237" s="143">
        <f t="shared" si="7"/>
        <v>0</v>
      </c>
      <c r="BI237" s="143">
        <f t="shared" si="8"/>
        <v>0</v>
      </c>
      <c r="BJ237" s="17" t="s">
        <v>80</v>
      </c>
      <c r="BK237" s="143">
        <f t="shared" si="9"/>
        <v>0</v>
      </c>
      <c r="BL237" s="17" t="s">
        <v>188</v>
      </c>
      <c r="BM237" s="142" t="s">
        <v>6217</v>
      </c>
    </row>
    <row r="238" spans="2:65" s="1" customFormat="1" ht="16.5" customHeight="1">
      <c r="B238" s="32"/>
      <c r="C238" s="180" t="s">
        <v>820</v>
      </c>
      <c r="D238" s="180" t="s">
        <v>561</v>
      </c>
      <c r="E238" s="181" t="s">
        <v>6218</v>
      </c>
      <c r="F238" s="182" t="s">
        <v>6219</v>
      </c>
      <c r="G238" s="183" t="s">
        <v>199</v>
      </c>
      <c r="H238" s="184">
        <v>4</v>
      </c>
      <c r="I238" s="185"/>
      <c r="J238" s="186">
        <f t="shared" si="0"/>
        <v>0</v>
      </c>
      <c r="K238" s="182" t="s">
        <v>187</v>
      </c>
      <c r="L238" s="187"/>
      <c r="M238" s="188" t="s">
        <v>19</v>
      </c>
      <c r="N238" s="189" t="s">
        <v>43</v>
      </c>
      <c r="P238" s="140">
        <f t="shared" si="1"/>
        <v>0</v>
      </c>
      <c r="Q238" s="140">
        <v>0.506</v>
      </c>
      <c r="R238" s="140">
        <f t="shared" si="2"/>
        <v>2.024</v>
      </c>
      <c r="S238" s="140">
        <v>0</v>
      </c>
      <c r="T238" s="141">
        <f t="shared" si="3"/>
        <v>0</v>
      </c>
      <c r="AR238" s="142" t="s">
        <v>229</v>
      </c>
      <c r="AT238" s="142" t="s">
        <v>561</v>
      </c>
      <c r="AU238" s="142" t="s">
        <v>82</v>
      </c>
      <c r="AY238" s="17" t="s">
        <v>181</v>
      </c>
      <c r="BE238" s="143">
        <f t="shared" si="4"/>
        <v>0</v>
      </c>
      <c r="BF238" s="143">
        <f t="shared" si="5"/>
        <v>0</v>
      </c>
      <c r="BG238" s="143">
        <f t="shared" si="6"/>
        <v>0</v>
      </c>
      <c r="BH238" s="143">
        <f t="shared" si="7"/>
        <v>0</v>
      </c>
      <c r="BI238" s="143">
        <f t="shared" si="8"/>
        <v>0</v>
      </c>
      <c r="BJ238" s="17" t="s">
        <v>80</v>
      </c>
      <c r="BK238" s="143">
        <f t="shared" si="9"/>
        <v>0</v>
      </c>
      <c r="BL238" s="17" t="s">
        <v>188</v>
      </c>
      <c r="BM238" s="142" t="s">
        <v>6220</v>
      </c>
    </row>
    <row r="239" spans="2:65" s="1" customFormat="1" ht="16.5" customHeight="1">
      <c r="B239" s="32"/>
      <c r="C239" s="180" t="s">
        <v>825</v>
      </c>
      <c r="D239" s="180" t="s">
        <v>561</v>
      </c>
      <c r="E239" s="181" t="s">
        <v>6221</v>
      </c>
      <c r="F239" s="182" t="s">
        <v>6222</v>
      </c>
      <c r="G239" s="183" t="s">
        <v>199</v>
      </c>
      <c r="H239" s="184">
        <v>1</v>
      </c>
      <c r="I239" s="185"/>
      <c r="J239" s="186">
        <f t="shared" si="0"/>
        <v>0</v>
      </c>
      <c r="K239" s="182" t="s">
        <v>187</v>
      </c>
      <c r="L239" s="187"/>
      <c r="M239" s="188" t="s">
        <v>19</v>
      </c>
      <c r="N239" s="189" t="s">
        <v>43</v>
      </c>
      <c r="P239" s="140">
        <f t="shared" si="1"/>
        <v>0</v>
      </c>
      <c r="Q239" s="140">
        <v>1.013</v>
      </c>
      <c r="R239" s="140">
        <f t="shared" si="2"/>
        <v>1.013</v>
      </c>
      <c r="S239" s="140">
        <v>0</v>
      </c>
      <c r="T239" s="141">
        <f t="shared" si="3"/>
        <v>0</v>
      </c>
      <c r="AR239" s="142" t="s">
        <v>229</v>
      </c>
      <c r="AT239" s="142" t="s">
        <v>561</v>
      </c>
      <c r="AU239" s="142" t="s">
        <v>82</v>
      </c>
      <c r="AY239" s="17" t="s">
        <v>181</v>
      </c>
      <c r="BE239" s="143">
        <f t="shared" si="4"/>
        <v>0</v>
      </c>
      <c r="BF239" s="143">
        <f t="shared" si="5"/>
        <v>0</v>
      </c>
      <c r="BG239" s="143">
        <f t="shared" si="6"/>
        <v>0</v>
      </c>
      <c r="BH239" s="143">
        <f t="shared" si="7"/>
        <v>0</v>
      </c>
      <c r="BI239" s="143">
        <f t="shared" si="8"/>
        <v>0</v>
      </c>
      <c r="BJ239" s="17" t="s">
        <v>80</v>
      </c>
      <c r="BK239" s="143">
        <f t="shared" si="9"/>
        <v>0</v>
      </c>
      <c r="BL239" s="17" t="s">
        <v>188</v>
      </c>
      <c r="BM239" s="142" t="s">
        <v>6223</v>
      </c>
    </row>
    <row r="240" spans="2:65" s="1" customFormat="1" ht="24.1" customHeight="1">
      <c r="B240" s="32"/>
      <c r="C240" s="131" t="s">
        <v>830</v>
      </c>
      <c r="D240" s="131" t="s">
        <v>183</v>
      </c>
      <c r="E240" s="132" t="s">
        <v>6224</v>
      </c>
      <c r="F240" s="133" t="s">
        <v>6225</v>
      </c>
      <c r="G240" s="134" t="s">
        <v>199</v>
      </c>
      <c r="H240" s="135">
        <v>3</v>
      </c>
      <c r="I240" s="136"/>
      <c r="J240" s="137">
        <f t="shared" si="0"/>
        <v>0</v>
      </c>
      <c r="K240" s="133" t="s">
        <v>187</v>
      </c>
      <c r="L240" s="32"/>
      <c r="M240" s="138" t="s">
        <v>19</v>
      </c>
      <c r="N240" s="139" t="s">
        <v>43</v>
      </c>
      <c r="P240" s="140">
        <f t="shared" si="1"/>
        <v>0</v>
      </c>
      <c r="Q240" s="140">
        <v>1.92655</v>
      </c>
      <c r="R240" s="140">
        <f t="shared" si="2"/>
        <v>5.77965</v>
      </c>
      <c r="S240" s="140">
        <v>0</v>
      </c>
      <c r="T240" s="141">
        <f t="shared" si="3"/>
        <v>0</v>
      </c>
      <c r="AR240" s="142" t="s">
        <v>188</v>
      </c>
      <c r="AT240" s="142" t="s">
        <v>183</v>
      </c>
      <c r="AU240" s="142" t="s">
        <v>82</v>
      </c>
      <c r="AY240" s="17" t="s">
        <v>181</v>
      </c>
      <c r="BE240" s="143">
        <f t="shared" si="4"/>
        <v>0</v>
      </c>
      <c r="BF240" s="143">
        <f t="shared" si="5"/>
        <v>0</v>
      </c>
      <c r="BG240" s="143">
        <f t="shared" si="6"/>
        <v>0</v>
      </c>
      <c r="BH240" s="143">
        <f t="shared" si="7"/>
        <v>0</v>
      </c>
      <c r="BI240" s="143">
        <f t="shared" si="8"/>
        <v>0</v>
      </c>
      <c r="BJ240" s="17" t="s">
        <v>80</v>
      </c>
      <c r="BK240" s="143">
        <f t="shared" si="9"/>
        <v>0</v>
      </c>
      <c r="BL240" s="17" t="s">
        <v>188</v>
      </c>
      <c r="BM240" s="142" t="s">
        <v>6226</v>
      </c>
    </row>
    <row r="241" spans="2:47" s="1" customFormat="1" ht="12">
      <c r="B241" s="32"/>
      <c r="D241" s="144" t="s">
        <v>190</v>
      </c>
      <c r="F241" s="145" t="s">
        <v>6227</v>
      </c>
      <c r="I241" s="146"/>
      <c r="L241" s="32"/>
      <c r="M241" s="147"/>
      <c r="T241" s="53"/>
      <c r="AT241" s="17" t="s">
        <v>190</v>
      </c>
      <c r="AU241" s="17" t="s">
        <v>82</v>
      </c>
    </row>
    <row r="242" spans="2:65" s="1" customFormat="1" ht="24.1" customHeight="1">
      <c r="B242" s="32"/>
      <c r="C242" s="131" t="s">
        <v>837</v>
      </c>
      <c r="D242" s="131" t="s">
        <v>183</v>
      </c>
      <c r="E242" s="132" t="s">
        <v>6228</v>
      </c>
      <c r="F242" s="133" t="s">
        <v>6229</v>
      </c>
      <c r="G242" s="134" t="s">
        <v>225</v>
      </c>
      <c r="H242" s="135">
        <v>18</v>
      </c>
      <c r="I242" s="136"/>
      <c r="J242" s="137">
        <f>ROUND(I242*H242,2)</f>
        <v>0</v>
      </c>
      <c r="K242" s="133" t="s">
        <v>187</v>
      </c>
      <c r="L242" s="32"/>
      <c r="M242" s="138" t="s">
        <v>19</v>
      </c>
      <c r="N242" s="139" t="s">
        <v>43</v>
      </c>
      <c r="P242" s="140">
        <f>O242*H242</f>
        <v>0</v>
      </c>
      <c r="Q242" s="140">
        <v>0.0612</v>
      </c>
      <c r="R242" s="140">
        <f>Q242*H242</f>
        <v>1.1016</v>
      </c>
      <c r="S242" s="140">
        <v>0</v>
      </c>
      <c r="T242" s="141">
        <f>S242*H242</f>
        <v>0</v>
      </c>
      <c r="AR242" s="142" t="s">
        <v>188</v>
      </c>
      <c r="AT242" s="142" t="s">
        <v>183</v>
      </c>
      <c r="AU242" s="142" t="s">
        <v>82</v>
      </c>
      <c r="AY242" s="17" t="s">
        <v>181</v>
      </c>
      <c r="BE242" s="143">
        <f>IF(N242="základní",J242,0)</f>
        <v>0</v>
      </c>
      <c r="BF242" s="143">
        <f>IF(N242="snížená",J242,0)</f>
        <v>0</v>
      </c>
      <c r="BG242" s="143">
        <f>IF(N242="zákl. přenesená",J242,0)</f>
        <v>0</v>
      </c>
      <c r="BH242" s="143">
        <f>IF(N242="sníž. přenesená",J242,0)</f>
        <v>0</v>
      </c>
      <c r="BI242" s="143">
        <f>IF(N242="nulová",J242,0)</f>
        <v>0</v>
      </c>
      <c r="BJ242" s="17" t="s">
        <v>80</v>
      </c>
      <c r="BK242" s="143">
        <f>ROUND(I242*H242,2)</f>
        <v>0</v>
      </c>
      <c r="BL242" s="17" t="s">
        <v>188</v>
      </c>
      <c r="BM242" s="142" t="s">
        <v>6230</v>
      </c>
    </row>
    <row r="243" spans="2:47" s="1" customFormat="1" ht="12">
      <c r="B243" s="32"/>
      <c r="D243" s="144" t="s">
        <v>190</v>
      </c>
      <c r="F243" s="145" t="s">
        <v>6231</v>
      </c>
      <c r="I243" s="146"/>
      <c r="L243" s="32"/>
      <c r="M243" s="147"/>
      <c r="T243" s="53"/>
      <c r="AT243" s="17" t="s">
        <v>190</v>
      </c>
      <c r="AU243" s="17" t="s">
        <v>82</v>
      </c>
    </row>
    <row r="244" spans="2:65" s="1" customFormat="1" ht="24.1" customHeight="1">
      <c r="B244" s="32"/>
      <c r="C244" s="131" t="s">
        <v>852</v>
      </c>
      <c r="D244" s="131" t="s">
        <v>183</v>
      </c>
      <c r="E244" s="132" t="s">
        <v>6232</v>
      </c>
      <c r="F244" s="133" t="s">
        <v>6233</v>
      </c>
      <c r="G244" s="134" t="s">
        <v>199</v>
      </c>
      <c r="H244" s="135">
        <v>1</v>
      </c>
      <c r="I244" s="136"/>
      <c r="J244" s="137">
        <f>ROUND(I244*H244,2)</f>
        <v>0</v>
      </c>
      <c r="K244" s="133" t="s">
        <v>187</v>
      </c>
      <c r="L244" s="32"/>
      <c r="M244" s="138" t="s">
        <v>19</v>
      </c>
      <c r="N244" s="139" t="s">
        <v>43</v>
      </c>
      <c r="P244" s="140">
        <f>O244*H244</f>
        <v>0</v>
      </c>
      <c r="Q244" s="140">
        <v>0.0585</v>
      </c>
      <c r="R244" s="140">
        <f>Q244*H244</f>
        <v>0.0585</v>
      </c>
      <c r="S244" s="140">
        <v>0</v>
      </c>
      <c r="T244" s="141">
        <f>S244*H244</f>
        <v>0</v>
      </c>
      <c r="AR244" s="142" t="s">
        <v>188</v>
      </c>
      <c r="AT244" s="142" t="s">
        <v>183</v>
      </c>
      <c r="AU244" s="142" t="s">
        <v>82</v>
      </c>
      <c r="AY244" s="17" t="s">
        <v>181</v>
      </c>
      <c r="BE244" s="143">
        <f>IF(N244="základní",J244,0)</f>
        <v>0</v>
      </c>
      <c r="BF244" s="143">
        <f>IF(N244="snížená",J244,0)</f>
        <v>0</v>
      </c>
      <c r="BG244" s="143">
        <f>IF(N244="zákl. přenesená",J244,0)</f>
        <v>0</v>
      </c>
      <c r="BH244" s="143">
        <f>IF(N244="sníž. přenesená",J244,0)</f>
        <v>0</v>
      </c>
      <c r="BI244" s="143">
        <f>IF(N244="nulová",J244,0)</f>
        <v>0</v>
      </c>
      <c r="BJ244" s="17" t="s">
        <v>80</v>
      </c>
      <c r="BK244" s="143">
        <f>ROUND(I244*H244,2)</f>
        <v>0</v>
      </c>
      <c r="BL244" s="17" t="s">
        <v>188</v>
      </c>
      <c r="BM244" s="142" t="s">
        <v>6234</v>
      </c>
    </row>
    <row r="245" spans="2:47" s="1" customFormat="1" ht="12">
      <c r="B245" s="32"/>
      <c r="D245" s="144" t="s">
        <v>190</v>
      </c>
      <c r="F245" s="145" t="s">
        <v>6235</v>
      </c>
      <c r="I245" s="146"/>
      <c r="L245" s="32"/>
      <c r="M245" s="147"/>
      <c r="T245" s="53"/>
      <c r="AT245" s="17" t="s">
        <v>190</v>
      </c>
      <c r="AU245" s="17" t="s">
        <v>82</v>
      </c>
    </row>
    <row r="246" spans="2:65" s="1" customFormat="1" ht="21.75" customHeight="1">
      <c r="B246" s="32"/>
      <c r="C246" s="131" t="s">
        <v>860</v>
      </c>
      <c r="D246" s="131" t="s">
        <v>183</v>
      </c>
      <c r="E246" s="132" t="s">
        <v>6236</v>
      </c>
      <c r="F246" s="133" t="s">
        <v>6237</v>
      </c>
      <c r="G246" s="134" t="s">
        <v>199</v>
      </c>
      <c r="H246" s="135">
        <v>3</v>
      </c>
      <c r="I246" s="136"/>
      <c r="J246" s="137">
        <f>ROUND(I246*H246,2)</f>
        <v>0</v>
      </c>
      <c r="K246" s="133" t="s">
        <v>187</v>
      </c>
      <c r="L246" s="32"/>
      <c r="M246" s="138" t="s">
        <v>19</v>
      </c>
      <c r="N246" s="139" t="s">
        <v>43</v>
      </c>
      <c r="P246" s="140">
        <f>O246*H246</f>
        <v>0</v>
      </c>
      <c r="Q246" s="140">
        <v>0.09</v>
      </c>
      <c r="R246" s="140">
        <f>Q246*H246</f>
        <v>0.27</v>
      </c>
      <c r="S246" s="140">
        <v>0</v>
      </c>
      <c r="T246" s="141">
        <f>S246*H246</f>
        <v>0</v>
      </c>
      <c r="AR246" s="142" t="s">
        <v>188</v>
      </c>
      <c r="AT246" s="142" t="s">
        <v>183</v>
      </c>
      <c r="AU246" s="142" t="s">
        <v>82</v>
      </c>
      <c r="AY246" s="17" t="s">
        <v>181</v>
      </c>
      <c r="BE246" s="143">
        <f>IF(N246="základní",J246,0)</f>
        <v>0</v>
      </c>
      <c r="BF246" s="143">
        <f>IF(N246="snížená",J246,0)</f>
        <v>0</v>
      </c>
      <c r="BG246" s="143">
        <f>IF(N246="zákl. přenesená",J246,0)</f>
        <v>0</v>
      </c>
      <c r="BH246" s="143">
        <f>IF(N246="sníž. přenesená",J246,0)</f>
        <v>0</v>
      </c>
      <c r="BI246" s="143">
        <f>IF(N246="nulová",J246,0)</f>
        <v>0</v>
      </c>
      <c r="BJ246" s="17" t="s">
        <v>80</v>
      </c>
      <c r="BK246" s="143">
        <f>ROUND(I246*H246,2)</f>
        <v>0</v>
      </c>
      <c r="BL246" s="17" t="s">
        <v>188</v>
      </c>
      <c r="BM246" s="142" t="s">
        <v>6238</v>
      </c>
    </row>
    <row r="247" spans="2:47" s="1" customFormat="1" ht="12">
      <c r="B247" s="32"/>
      <c r="D247" s="144" t="s">
        <v>190</v>
      </c>
      <c r="F247" s="145" t="s">
        <v>6239</v>
      </c>
      <c r="I247" s="146"/>
      <c r="L247" s="32"/>
      <c r="M247" s="147"/>
      <c r="T247" s="53"/>
      <c r="AT247" s="17" t="s">
        <v>190</v>
      </c>
      <c r="AU247" s="17" t="s">
        <v>82</v>
      </c>
    </row>
    <row r="248" spans="2:65" s="1" customFormat="1" ht="16.5" customHeight="1">
      <c r="B248" s="32"/>
      <c r="C248" s="180" t="s">
        <v>870</v>
      </c>
      <c r="D248" s="180" t="s">
        <v>561</v>
      </c>
      <c r="E248" s="181" t="s">
        <v>6240</v>
      </c>
      <c r="F248" s="182" t="s">
        <v>6241</v>
      </c>
      <c r="G248" s="183" t="s">
        <v>199</v>
      </c>
      <c r="H248" s="184">
        <v>3</v>
      </c>
      <c r="I248" s="185"/>
      <c r="J248" s="186">
        <f>ROUND(I248*H248,2)</f>
        <v>0</v>
      </c>
      <c r="K248" s="182" t="s">
        <v>19</v>
      </c>
      <c r="L248" s="187"/>
      <c r="M248" s="188" t="s">
        <v>19</v>
      </c>
      <c r="N248" s="189" t="s">
        <v>43</v>
      </c>
      <c r="P248" s="140">
        <f>O248*H248</f>
        <v>0</v>
      </c>
      <c r="Q248" s="140">
        <v>0.156</v>
      </c>
      <c r="R248" s="140">
        <f>Q248*H248</f>
        <v>0.46799999999999997</v>
      </c>
      <c r="S248" s="140">
        <v>0</v>
      </c>
      <c r="T248" s="141">
        <f>S248*H248</f>
        <v>0</v>
      </c>
      <c r="AR248" s="142" t="s">
        <v>229</v>
      </c>
      <c r="AT248" s="142" t="s">
        <v>561</v>
      </c>
      <c r="AU248" s="142" t="s">
        <v>82</v>
      </c>
      <c r="AY248" s="17" t="s">
        <v>181</v>
      </c>
      <c r="BE248" s="143">
        <f>IF(N248="základní",J248,0)</f>
        <v>0</v>
      </c>
      <c r="BF248" s="143">
        <f>IF(N248="snížená",J248,0)</f>
        <v>0</v>
      </c>
      <c r="BG248" s="143">
        <f>IF(N248="zákl. přenesená",J248,0)</f>
        <v>0</v>
      </c>
      <c r="BH248" s="143">
        <f>IF(N248="sníž. přenesená",J248,0)</f>
        <v>0</v>
      </c>
      <c r="BI248" s="143">
        <f>IF(N248="nulová",J248,0)</f>
        <v>0</v>
      </c>
      <c r="BJ248" s="17" t="s">
        <v>80</v>
      </c>
      <c r="BK248" s="143">
        <f>ROUND(I248*H248,2)</f>
        <v>0</v>
      </c>
      <c r="BL248" s="17" t="s">
        <v>188</v>
      </c>
      <c r="BM248" s="142" t="s">
        <v>6242</v>
      </c>
    </row>
    <row r="249" spans="2:65" s="1" customFormat="1" ht="24.1" customHeight="1">
      <c r="B249" s="32"/>
      <c r="C249" s="131" t="s">
        <v>879</v>
      </c>
      <c r="D249" s="131" t="s">
        <v>183</v>
      </c>
      <c r="E249" s="132" t="s">
        <v>6243</v>
      </c>
      <c r="F249" s="133" t="s">
        <v>6244</v>
      </c>
      <c r="G249" s="134" t="s">
        <v>199</v>
      </c>
      <c r="H249" s="135">
        <v>1</v>
      </c>
      <c r="I249" s="136"/>
      <c r="J249" s="137">
        <f>ROUND(I249*H249,2)</f>
        <v>0</v>
      </c>
      <c r="K249" s="133" t="s">
        <v>187</v>
      </c>
      <c r="L249" s="32"/>
      <c r="M249" s="138" t="s">
        <v>19</v>
      </c>
      <c r="N249" s="139" t="s">
        <v>43</v>
      </c>
      <c r="P249" s="140">
        <f>O249*H249</f>
        <v>0</v>
      </c>
      <c r="Q249" s="140">
        <v>0.62248</v>
      </c>
      <c r="R249" s="140">
        <f>Q249*H249</f>
        <v>0.62248</v>
      </c>
      <c r="S249" s="140">
        <v>0.62</v>
      </c>
      <c r="T249" s="141">
        <f>S249*H249</f>
        <v>0.62</v>
      </c>
      <c r="AR249" s="142" t="s">
        <v>188</v>
      </c>
      <c r="AT249" s="142" t="s">
        <v>183</v>
      </c>
      <c r="AU249" s="142" t="s">
        <v>82</v>
      </c>
      <c r="AY249" s="17" t="s">
        <v>181</v>
      </c>
      <c r="BE249" s="143">
        <f>IF(N249="základní",J249,0)</f>
        <v>0</v>
      </c>
      <c r="BF249" s="143">
        <f>IF(N249="snížená",J249,0)</f>
        <v>0</v>
      </c>
      <c r="BG249" s="143">
        <f>IF(N249="zákl. přenesená",J249,0)</f>
        <v>0</v>
      </c>
      <c r="BH249" s="143">
        <f>IF(N249="sníž. přenesená",J249,0)</f>
        <v>0</v>
      </c>
      <c r="BI249" s="143">
        <f>IF(N249="nulová",J249,0)</f>
        <v>0</v>
      </c>
      <c r="BJ249" s="17" t="s">
        <v>80</v>
      </c>
      <c r="BK249" s="143">
        <f>ROUND(I249*H249,2)</f>
        <v>0</v>
      </c>
      <c r="BL249" s="17" t="s">
        <v>188</v>
      </c>
      <c r="BM249" s="142" t="s">
        <v>6245</v>
      </c>
    </row>
    <row r="250" spans="2:47" s="1" customFormat="1" ht="12">
      <c r="B250" s="32"/>
      <c r="D250" s="144" t="s">
        <v>190</v>
      </c>
      <c r="F250" s="145" t="s">
        <v>6246</v>
      </c>
      <c r="I250" s="146"/>
      <c r="L250" s="32"/>
      <c r="M250" s="147"/>
      <c r="T250" s="53"/>
      <c r="AT250" s="17" t="s">
        <v>190</v>
      </c>
      <c r="AU250" s="17" t="s">
        <v>82</v>
      </c>
    </row>
    <row r="251" spans="2:65" s="1" customFormat="1" ht="16.5" customHeight="1">
      <c r="B251" s="32"/>
      <c r="C251" s="131" t="s">
        <v>890</v>
      </c>
      <c r="D251" s="131" t="s">
        <v>183</v>
      </c>
      <c r="E251" s="132" t="s">
        <v>6247</v>
      </c>
      <c r="F251" s="133" t="s">
        <v>6248</v>
      </c>
      <c r="G251" s="134" t="s">
        <v>225</v>
      </c>
      <c r="H251" s="135">
        <v>1</v>
      </c>
      <c r="I251" s="136"/>
      <c r="J251" s="137">
        <f>ROUND(I251*H251,2)</f>
        <v>0</v>
      </c>
      <c r="K251" s="133" t="s">
        <v>187</v>
      </c>
      <c r="L251" s="32"/>
      <c r="M251" s="138" t="s">
        <v>19</v>
      </c>
      <c r="N251" s="139" t="s">
        <v>43</v>
      </c>
      <c r="P251" s="140">
        <f>O251*H251</f>
        <v>0</v>
      </c>
      <c r="Q251" s="140">
        <v>2.50187</v>
      </c>
      <c r="R251" s="140">
        <f>Q251*H251</f>
        <v>2.50187</v>
      </c>
      <c r="S251" s="140">
        <v>0</v>
      </c>
      <c r="T251" s="141">
        <f>S251*H251</f>
        <v>0</v>
      </c>
      <c r="AR251" s="142" t="s">
        <v>188</v>
      </c>
      <c r="AT251" s="142" t="s">
        <v>183</v>
      </c>
      <c r="AU251" s="142" t="s">
        <v>82</v>
      </c>
      <c r="AY251" s="17" t="s">
        <v>181</v>
      </c>
      <c r="BE251" s="143">
        <f>IF(N251="základní",J251,0)</f>
        <v>0</v>
      </c>
      <c r="BF251" s="143">
        <f>IF(N251="snížená",J251,0)</f>
        <v>0</v>
      </c>
      <c r="BG251" s="143">
        <f>IF(N251="zákl. přenesená",J251,0)</f>
        <v>0</v>
      </c>
      <c r="BH251" s="143">
        <f>IF(N251="sníž. přenesená",J251,0)</f>
        <v>0</v>
      </c>
      <c r="BI251" s="143">
        <f>IF(N251="nulová",J251,0)</f>
        <v>0</v>
      </c>
      <c r="BJ251" s="17" t="s">
        <v>80</v>
      </c>
      <c r="BK251" s="143">
        <f>ROUND(I251*H251,2)</f>
        <v>0</v>
      </c>
      <c r="BL251" s="17" t="s">
        <v>188</v>
      </c>
      <c r="BM251" s="142" t="s">
        <v>6249</v>
      </c>
    </row>
    <row r="252" spans="2:47" s="1" customFormat="1" ht="12">
      <c r="B252" s="32"/>
      <c r="D252" s="144" t="s">
        <v>190</v>
      </c>
      <c r="F252" s="145" t="s">
        <v>6250</v>
      </c>
      <c r="I252" s="146"/>
      <c r="L252" s="32"/>
      <c r="M252" s="147"/>
      <c r="T252" s="53"/>
      <c r="AT252" s="17" t="s">
        <v>190</v>
      </c>
      <c r="AU252" s="17" t="s">
        <v>82</v>
      </c>
    </row>
    <row r="253" spans="2:65" s="1" customFormat="1" ht="16.5" customHeight="1">
      <c r="B253" s="32"/>
      <c r="C253" s="131" t="s">
        <v>908</v>
      </c>
      <c r="D253" s="131" t="s">
        <v>183</v>
      </c>
      <c r="E253" s="132" t="s">
        <v>6251</v>
      </c>
      <c r="F253" s="133" t="s">
        <v>6252</v>
      </c>
      <c r="G253" s="134" t="s">
        <v>199</v>
      </c>
      <c r="H253" s="135">
        <v>1</v>
      </c>
      <c r="I253" s="136"/>
      <c r="J253" s="137">
        <f>ROUND(I253*H253,2)</f>
        <v>0</v>
      </c>
      <c r="K253" s="133" t="s">
        <v>187</v>
      </c>
      <c r="L253" s="32"/>
      <c r="M253" s="138" t="s">
        <v>19</v>
      </c>
      <c r="N253" s="139" t="s">
        <v>43</v>
      </c>
      <c r="P253" s="140">
        <f>O253*H253</f>
        <v>0</v>
      </c>
      <c r="Q253" s="140">
        <v>0.00016</v>
      </c>
      <c r="R253" s="140">
        <f>Q253*H253</f>
        <v>0.00016</v>
      </c>
      <c r="S253" s="140">
        <v>0</v>
      </c>
      <c r="T253" s="141">
        <f>S253*H253</f>
        <v>0</v>
      </c>
      <c r="AR253" s="142" t="s">
        <v>188</v>
      </c>
      <c r="AT253" s="142" t="s">
        <v>183</v>
      </c>
      <c r="AU253" s="142" t="s">
        <v>82</v>
      </c>
      <c r="AY253" s="17" t="s">
        <v>181</v>
      </c>
      <c r="BE253" s="143">
        <f>IF(N253="základní",J253,0)</f>
        <v>0</v>
      </c>
      <c r="BF253" s="143">
        <f>IF(N253="snížená",J253,0)</f>
        <v>0</v>
      </c>
      <c r="BG253" s="143">
        <f>IF(N253="zákl. přenesená",J253,0)</f>
        <v>0</v>
      </c>
      <c r="BH253" s="143">
        <f>IF(N253="sníž. přenesená",J253,0)</f>
        <v>0</v>
      </c>
      <c r="BI253" s="143">
        <f>IF(N253="nulová",J253,0)</f>
        <v>0</v>
      </c>
      <c r="BJ253" s="17" t="s">
        <v>80</v>
      </c>
      <c r="BK253" s="143">
        <f>ROUND(I253*H253,2)</f>
        <v>0</v>
      </c>
      <c r="BL253" s="17" t="s">
        <v>188</v>
      </c>
      <c r="BM253" s="142" t="s">
        <v>6253</v>
      </c>
    </row>
    <row r="254" spans="2:47" s="1" customFormat="1" ht="12">
      <c r="B254" s="32"/>
      <c r="D254" s="144" t="s">
        <v>190</v>
      </c>
      <c r="F254" s="145" t="s">
        <v>6254</v>
      </c>
      <c r="I254" s="146"/>
      <c r="L254" s="32"/>
      <c r="M254" s="147"/>
      <c r="T254" s="53"/>
      <c r="AT254" s="17" t="s">
        <v>190</v>
      </c>
      <c r="AU254" s="17" t="s">
        <v>82</v>
      </c>
    </row>
    <row r="255" spans="2:65" s="1" customFormat="1" ht="16.5" customHeight="1">
      <c r="B255" s="32"/>
      <c r="C255" s="131" t="s">
        <v>923</v>
      </c>
      <c r="D255" s="131" t="s">
        <v>183</v>
      </c>
      <c r="E255" s="132" t="s">
        <v>6255</v>
      </c>
      <c r="F255" s="133" t="s">
        <v>6256</v>
      </c>
      <c r="G255" s="134" t="s">
        <v>305</v>
      </c>
      <c r="H255" s="135">
        <v>14</v>
      </c>
      <c r="I255" s="136"/>
      <c r="J255" s="137">
        <f>ROUND(I255*H255,2)</f>
        <v>0</v>
      </c>
      <c r="K255" s="133" t="s">
        <v>187</v>
      </c>
      <c r="L255" s="32"/>
      <c r="M255" s="138" t="s">
        <v>19</v>
      </c>
      <c r="N255" s="139" t="s">
        <v>43</v>
      </c>
      <c r="P255" s="140">
        <f>O255*H255</f>
        <v>0</v>
      </c>
      <c r="Q255" s="140">
        <v>0.0002</v>
      </c>
      <c r="R255" s="140">
        <f>Q255*H255</f>
        <v>0.0028</v>
      </c>
      <c r="S255" s="140">
        <v>0</v>
      </c>
      <c r="T255" s="141">
        <f>S255*H255</f>
        <v>0</v>
      </c>
      <c r="AR255" s="142" t="s">
        <v>188</v>
      </c>
      <c r="AT255" s="142" t="s">
        <v>183</v>
      </c>
      <c r="AU255" s="142" t="s">
        <v>82</v>
      </c>
      <c r="AY255" s="17" t="s">
        <v>181</v>
      </c>
      <c r="BE255" s="143">
        <f>IF(N255="základní",J255,0)</f>
        <v>0</v>
      </c>
      <c r="BF255" s="143">
        <f>IF(N255="snížená",J255,0)</f>
        <v>0</v>
      </c>
      <c r="BG255" s="143">
        <f>IF(N255="zákl. přenesená",J255,0)</f>
        <v>0</v>
      </c>
      <c r="BH255" s="143">
        <f>IF(N255="sníž. přenesená",J255,0)</f>
        <v>0</v>
      </c>
      <c r="BI255" s="143">
        <f>IF(N255="nulová",J255,0)</f>
        <v>0</v>
      </c>
      <c r="BJ255" s="17" t="s">
        <v>80</v>
      </c>
      <c r="BK255" s="143">
        <f>ROUND(I255*H255,2)</f>
        <v>0</v>
      </c>
      <c r="BL255" s="17" t="s">
        <v>188</v>
      </c>
      <c r="BM255" s="142" t="s">
        <v>6257</v>
      </c>
    </row>
    <row r="256" spans="2:47" s="1" customFormat="1" ht="12">
      <c r="B256" s="32"/>
      <c r="D256" s="144" t="s">
        <v>190</v>
      </c>
      <c r="F256" s="145" t="s">
        <v>6258</v>
      </c>
      <c r="I256" s="146"/>
      <c r="L256" s="32"/>
      <c r="M256" s="147"/>
      <c r="T256" s="53"/>
      <c r="AT256" s="17" t="s">
        <v>190</v>
      </c>
      <c r="AU256" s="17" t="s">
        <v>82</v>
      </c>
    </row>
    <row r="257" spans="2:65" s="1" customFormat="1" ht="16.5" customHeight="1">
      <c r="B257" s="32"/>
      <c r="C257" s="131" t="s">
        <v>928</v>
      </c>
      <c r="D257" s="131" t="s">
        <v>183</v>
      </c>
      <c r="E257" s="132" t="s">
        <v>6259</v>
      </c>
      <c r="F257" s="133" t="s">
        <v>6260</v>
      </c>
      <c r="G257" s="134" t="s">
        <v>305</v>
      </c>
      <c r="H257" s="135">
        <v>55</v>
      </c>
      <c r="I257" s="136"/>
      <c r="J257" s="137">
        <f>ROUND(I257*H257,2)</f>
        <v>0</v>
      </c>
      <c r="K257" s="133" t="s">
        <v>187</v>
      </c>
      <c r="L257" s="32"/>
      <c r="M257" s="138" t="s">
        <v>19</v>
      </c>
      <c r="N257" s="139" t="s">
        <v>43</v>
      </c>
      <c r="P257" s="140">
        <f>O257*H257</f>
        <v>0</v>
      </c>
      <c r="Q257" s="140">
        <v>0.00013</v>
      </c>
      <c r="R257" s="140">
        <f>Q257*H257</f>
        <v>0.007149999999999999</v>
      </c>
      <c r="S257" s="140">
        <v>0</v>
      </c>
      <c r="T257" s="141">
        <f>S257*H257</f>
        <v>0</v>
      </c>
      <c r="AR257" s="142" t="s">
        <v>188</v>
      </c>
      <c r="AT257" s="142" t="s">
        <v>183</v>
      </c>
      <c r="AU257" s="142" t="s">
        <v>82</v>
      </c>
      <c r="AY257" s="17" t="s">
        <v>181</v>
      </c>
      <c r="BE257" s="143">
        <f>IF(N257="základní",J257,0)</f>
        <v>0</v>
      </c>
      <c r="BF257" s="143">
        <f>IF(N257="snížená",J257,0)</f>
        <v>0</v>
      </c>
      <c r="BG257" s="143">
        <f>IF(N257="zákl. přenesená",J257,0)</f>
        <v>0</v>
      </c>
      <c r="BH257" s="143">
        <f>IF(N257="sníž. přenesená",J257,0)</f>
        <v>0</v>
      </c>
      <c r="BI257" s="143">
        <f>IF(N257="nulová",J257,0)</f>
        <v>0</v>
      </c>
      <c r="BJ257" s="17" t="s">
        <v>80</v>
      </c>
      <c r="BK257" s="143">
        <f>ROUND(I257*H257,2)</f>
        <v>0</v>
      </c>
      <c r="BL257" s="17" t="s">
        <v>188</v>
      </c>
      <c r="BM257" s="142" t="s">
        <v>6261</v>
      </c>
    </row>
    <row r="258" spans="2:47" s="1" customFormat="1" ht="12">
      <c r="B258" s="32"/>
      <c r="D258" s="144" t="s">
        <v>190</v>
      </c>
      <c r="F258" s="145" t="s">
        <v>6262</v>
      </c>
      <c r="I258" s="146"/>
      <c r="L258" s="32"/>
      <c r="M258" s="147"/>
      <c r="T258" s="53"/>
      <c r="AT258" s="17" t="s">
        <v>190</v>
      </c>
      <c r="AU258" s="17" t="s">
        <v>82</v>
      </c>
    </row>
    <row r="259" spans="2:65" s="1" customFormat="1" ht="21.75" customHeight="1">
      <c r="B259" s="32"/>
      <c r="C259" s="131" t="s">
        <v>941</v>
      </c>
      <c r="D259" s="131" t="s">
        <v>183</v>
      </c>
      <c r="E259" s="132" t="s">
        <v>6263</v>
      </c>
      <c r="F259" s="133" t="s">
        <v>6264</v>
      </c>
      <c r="G259" s="134" t="s">
        <v>214</v>
      </c>
      <c r="H259" s="135">
        <v>2</v>
      </c>
      <c r="I259" s="136"/>
      <c r="J259" s="137">
        <f>ROUND(I259*H259,2)</f>
        <v>0</v>
      </c>
      <c r="K259" s="133" t="s">
        <v>19</v>
      </c>
      <c r="L259" s="32"/>
      <c r="M259" s="138" t="s">
        <v>19</v>
      </c>
      <c r="N259" s="139" t="s">
        <v>43</v>
      </c>
      <c r="P259" s="140">
        <f>O259*H259</f>
        <v>0</v>
      </c>
      <c r="Q259" s="140">
        <v>0</v>
      </c>
      <c r="R259" s="140">
        <f>Q259*H259</f>
        <v>0</v>
      </c>
      <c r="S259" s="140">
        <v>0</v>
      </c>
      <c r="T259" s="141">
        <f>S259*H259</f>
        <v>0</v>
      </c>
      <c r="AR259" s="142" t="s">
        <v>188</v>
      </c>
      <c r="AT259" s="142" t="s">
        <v>183</v>
      </c>
      <c r="AU259" s="142" t="s">
        <v>82</v>
      </c>
      <c r="AY259" s="17" t="s">
        <v>181</v>
      </c>
      <c r="BE259" s="143">
        <f>IF(N259="základní",J259,0)</f>
        <v>0</v>
      </c>
      <c r="BF259" s="143">
        <f>IF(N259="snížená",J259,0)</f>
        <v>0</v>
      </c>
      <c r="BG259" s="143">
        <f>IF(N259="zákl. přenesená",J259,0)</f>
        <v>0</v>
      </c>
      <c r="BH259" s="143">
        <f>IF(N259="sníž. přenesená",J259,0)</f>
        <v>0</v>
      </c>
      <c r="BI259" s="143">
        <f>IF(N259="nulová",J259,0)</f>
        <v>0</v>
      </c>
      <c r="BJ259" s="17" t="s">
        <v>80</v>
      </c>
      <c r="BK259" s="143">
        <f>ROUND(I259*H259,2)</f>
        <v>0</v>
      </c>
      <c r="BL259" s="17" t="s">
        <v>188</v>
      </c>
      <c r="BM259" s="142" t="s">
        <v>6265</v>
      </c>
    </row>
    <row r="260" spans="2:65" s="1" customFormat="1" ht="16.5" customHeight="1">
      <c r="B260" s="32"/>
      <c r="C260" s="131" t="s">
        <v>946</v>
      </c>
      <c r="D260" s="131" t="s">
        <v>183</v>
      </c>
      <c r="E260" s="132" t="s">
        <v>6266</v>
      </c>
      <c r="F260" s="133" t="s">
        <v>6267</v>
      </c>
      <c r="G260" s="134" t="s">
        <v>214</v>
      </c>
      <c r="H260" s="135">
        <v>3</v>
      </c>
      <c r="I260" s="136"/>
      <c r="J260" s="137">
        <f>ROUND(I260*H260,2)</f>
        <v>0</v>
      </c>
      <c r="K260" s="133" t="s">
        <v>19</v>
      </c>
      <c r="L260" s="32"/>
      <c r="M260" s="138" t="s">
        <v>19</v>
      </c>
      <c r="N260" s="139" t="s">
        <v>43</v>
      </c>
      <c r="P260" s="140">
        <f>O260*H260</f>
        <v>0</v>
      </c>
      <c r="Q260" s="140">
        <v>0</v>
      </c>
      <c r="R260" s="140">
        <f>Q260*H260</f>
        <v>0</v>
      </c>
      <c r="S260" s="140">
        <v>0</v>
      </c>
      <c r="T260" s="141">
        <f>S260*H260</f>
        <v>0</v>
      </c>
      <c r="AR260" s="142" t="s">
        <v>188</v>
      </c>
      <c r="AT260" s="142" t="s">
        <v>183</v>
      </c>
      <c r="AU260" s="142" t="s">
        <v>82</v>
      </c>
      <c r="AY260" s="17" t="s">
        <v>181</v>
      </c>
      <c r="BE260" s="143">
        <f>IF(N260="základní",J260,0)</f>
        <v>0</v>
      </c>
      <c r="BF260" s="143">
        <f>IF(N260="snížená",J260,0)</f>
        <v>0</v>
      </c>
      <c r="BG260" s="143">
        <f>IF(N260="zákl. přenesená",J260,0)</f>
        <v>0</v>
      </c>
      <c r="BH260" s="143">
        <f>IF(N260="sníž. přenesená",J260,0)</f>
        <v>0</v>
      </c>
      <c r="BI260" s="143">
        <f>IF(N260="nulová",J260,0)</f>
        <v>0</v>
      </c>
      <c r="BJ260" s="17" t="s">
        <v>80</v>
      </c>
      <c r="BK260" s="143">
        <f>ROUND(I260*H260,2)</f>
        <v>0</v>
      </c>
      <c r="BL260" s="17" t="s">
        <v>188</v>
      </c>
      <c r="BM260" s="142" t="s">
        <v>6268</v>
      </c>
    </row>
    <row r="261" spans="2:65" s="1" customFormat="1" ht="21.75" customHeight="1">
      <c r="B261" s="32"/>
      <c r="C261" s="131" t="s">
        <v>952</v>
      </c>
      <c r="D261" s="131" t="s">
        <v>183</v>
      </c>
      <c r="E261" s="132" t="s">
        <v>6269</v>
      </c>
      <c r="F261" s="133" t="s">
        <v>6270</v>
      </c>
      <c r="G261" s="134" t="s">
        <v>214</v>
      </c>
      <c r="H261" s="135">
        <v>1</v>
      </c>
      <c r="I261" s="136"/>
      <c r="J261" s="137">
        <f>ROUND(I261*H261,2)</f>
        <v>0</v>
      </c>
      <c r="K261" s="133" t="s">
        <v>19</v>
      </c>
      <c r="L261" s="32"/>
      <c r="M261" s="138" t="s">
        <v>19</v>
      </c>
      <c r="N261" s="139" t="s">
        <v>43</v>
      </c>
      <c r="P261" s="140">
        <f>O261*H261</f>
        <v>0</v>
      </c>
      <c r="Q261" s="140">
        <v>0</v>
      </c>
      <c r="R261" s="140">
        <f>Q261*H261</f>
        <v>0</v>
      </c>
      <c r="S261" s="140">
        <v>0</v>
      </c>
      <c r="T261" s="141">
        <f>S261*H261</f>
        <v>0</v>
      </c>
      <c r="AR261" s="142" t="s">
        <v>188</v>
      </c>
      <c r="AT261" s="142" t="s">
        <v>183</v>
      </c>
      <c r="AU261" s="142" t="s">
        <v>82</v>
      </c>
      <c r="AY261" s="17" t="s">
        <v>181</v>
      </c>
      <c r="BE261" s="143">
        <f>IF(N261="základní",J261,0)</f>
        <v>0</v>
      </c>
      <c r="BF261" s="143">
        <f>IF(N261="snížená",J261,0)</f>
        <v>0</v>
      </c>
      <c r="BG261" s="143">
        <f>IF(N261="zákl. přenesená",J261,0)</f>
        <v>0</v>
      </c>
      <c r="BH261" s="143">
        <f>IF(N261="sníž. přenesená",J261,0)</f>
        <v>0</v>
      </c>
      <c r="BI261" s="143">
        <f>IF(N261="nulová",J261,0)</f>
        <v>0</v>
      </c>
      <c r="BJ261" s="17" t="s">
        <v>80</v>
      </c>
      <c r="BK261" s="143">
        <f>ROUND(I261*H261,2)</f>
        <v>0</v>
      </c>
      <c r="BL261" s="17" t="s">
        <v>188</v>
      </c>
      <c r="BM261" s="142" t="s">
        <v>6271</v>
      </c>
    </row>
    <row r="262" spans="2:65" s="1" customFormat="1" ht="16.5" customHeight="1">
      <c r="B262" s="32"/>
      <c r="C262" s="131" t="s">
        <v>966</v>
      </c>
      <c r="D262" s="131" t="s">
        <v>183</v>
      </c>
      <c r="E262" s="132" t="s">
        <v>6272</v>
      </c>
      <c r="F262" s="133" t="s">
        <v>6273</v>
      </c>
      <c r="G262" s="134" t="s">
        <v>3202</v>
      </c>
      <c r="H262" s="135">
        <v>24</v>
      </c>
      <c r="I262" s="136"/>
      <c r="J262" s="137">
        <f>ROUND(I262*H262,2)</f>
        <v>0</v>
      </c>
      <c r="K262" s="133" t="s">
        <v>19</v>
      </c>
      <c r="L262" s="32"/>
      <c r="M262" s="138" t="s">
        <v>19</v>
      </c>
      <c r="N262" s="139" t="s">
        <v>43</v>
      </c>
      <c r="P262" s="140">
        <f>O262*H262</f>
        <v>0</v>
      </c>
      <c r="Q262" s="140">
        <v>0</v>
      </c>
      <c r="R262" s="140">
        <f>Q262*H262</f>
        <v>0</v>
      </c>
      <c r="S262" s="140">
        <v>0</v>
      </c>
      <c r="T262" s="141">
        <f>S262*H262</f>
        <v>0</v>
      </c>
      <c r="AR262" s="142" t="s">
        <v>188</v>
      </c>
      <c r="AT262" s="142" t="s">
        <v>183</v>
      </c>
      <c r="AU262" s="142" t="s">
        <v>82</v>
      </c>
      <c r="AY262" s="17" t="s">
        <v>181</v>
      </c>
      <c r="BE262" s="143">
        <f>IF(N262="základní",J262,0)</f>
        <v>0</v>
      </c>
      <c r="BF262" s="143">
        <f>IF(N262="snížená",J262,0)</f>
        <v>0</v>
      </c>
      <c r="BG262" s="143">
        <f>IF(N262="zákl. přenesená",J262,0)</f>
        <v>0</v>
      </c>
      <c r="BH262" s="143">
        <f>IF(N262="sníž. přenesená",J262,0)</f>
        <v>0</v>
      </c>
      <c r="BI262" s="143">
        <f>IF(N262="nulová",J262,0)</f>
        <v>0</v>
      </c>
      <c r="BJ262" s="17" t="s">
        <v>80</v>
      </c>
      <c r="BK262" s="143">
        <f>ROUND(I262*H262,2)</f>
        <v>0</v>
      </c>
      <c r="BL262" s="17" t="s">
        <v>188</v>
      </c>
      <c r="BM262" s="142" t="s">
        <v>6274</v>
      </c>
    </row>
    <row r="263" spans="2:65" s="1" customFormat="1" ht="33.05" customHeight="1">
      <c r="B263" s="32"/>
      <c r="C263" s="131" t="s">
        <v>975</v>
      </c>
      <c r="D263" s="131" t="s">
        <v>183</v>
      </c>
      <c r="E263" s="132" t="s">
        <v>6275</v>
      </c>
      <c r="F263" s="133" t="s">
        <v>6276</v>
      </c>
      <c r="G263" s="134" t="s">
        <v>214</v>
      </c>
      <c r="H263" s="135">
        <v>1</v>
      </c>
      <c r="I263" s="136"/>
      <c r="J263" s="137">
        <f>ROUND(I263*H263,2)</f>
        <v>0</v>
      </c>
      <c r="K263" s="133" t="s">
        <v>19</v>
      </c>
      <c r="L263" s="32"/>
      <c r="M263" s="138" t="s">
        <v>19</v>
      </c>
      <c r="N263" s="139" t="s">
        <v>43</v>
      </c>
      <c r="P263" s="140">
        <f>O263*H263</f>
        <v>0</v>
      </c>
      <c r="Q263" s="140">
        <v>0</v>
      </c>
      <c r="R263" s="140">
        <f>Q263*H263</f>
        <v>0</v>
      </c>
      <c r="S263" s="140">
        <v>0</v>
      </c>
      <c r="T263" s="141">
        <f>S263*H263</f>
        <v>0</v>
      </c>
      <c r="AR263" s="142" t="s">
        <v>188</v>
      </c>
      <c r="AT263" s="142" t="s">
        <v>183</v>
      </c>
      <c r="AU263" s="142" t="s">
        <v>82</v>
      </c>
      <c r="AY263" s="17" t="s">
        <v>181</v>
      </c>
      <c r="BE263" s="143">
        <f>IF(N263="základní",J263,0)</f>
        <v>0</v>
      </c>
      <c r="BF263" s="143">
        <f>IF(N263="snížená",J263,0)</f>
        <v>0</v>
      </c>
      <c r="BG263" s="143">
        <f>IF(N263="zákl. přenesená",J263,0)</f>
        <v>0</v>
      </c>
      <c r="BH263" s="143">
        <f>IF(N263="sníž. přenesená",J263,0)</f>
        <v>0</v>
      </c>
      <c r="BI263" s="143">
        <f>IF(N263="nulová",J263,0)</f>
        <v>0</v>
      </c>
      <c r="BJ263" s="17" t="s">
        <v>80</v>
      </c>
      <c r="BK263" s="143">
        <f>ROUND(I263*H263,2)</f>
        <v>0</v>
      </c>
      <c r="BL263" s="17" t="s">
        <v>188</v>
      </c>
      <c r="BM263" s="142" t="s">
        <v>6277</v>
      </c>
    </row>
    <row r="264" spans="2:63" s="11" customFormat="1" ht="22.8" customHeight="1">
      <c r="B264" s="119"/>
      <c r="D264" s="120" t="s">
        <v>71</v>
      </c>
      <c r="E264" s="129" t="s">
        <v>236</v>
      </c>
      <c r="F264" s="129" t="s">
        <v>3078</v>
      </c>
      <c r="I264" s="122"/>
      <c r="J264" s="130">
        <f>BK264</f>
        <v>0</v>
      </c>
      <c r="L264" s="119"/>
      <c r="M264" s="124"/>
      <c r="P264" s="125">
        <f>SUM(P265:P272)</f>
        <v>0</v>
      </c>
      <c r="R264" s="125">
        <f>SUM(R265:R272)</f>
        <v>6.921640000000001</v>
      </c>
      <c r="T264" s="126">
        <f>SUM(T265:T272)</f>
        <v>0</v>
      </c>
      <c r="AR264" s="120" t="s">
        <v>80</v>
      </c>
      <c r="AT264" s="127" t="s">
        <v>71</v>
      </c>
      <c r="AU264" s="127" t="s">
        <v>80</v>
      </c>
      <c r="AY264" s="120" t="s">
        <v>181</v>
      </c>
      <c r="BK264" s="128">
        <f>SUM(BK265:BK272)</f>
        <v>0</v>
      </c>
    </row>
    <row r="265" spans="2:65" s="1" customFormat="1" ht="21.75" customHeight="1">
      <c r="B265" s="32"/>
      <c r="C265" s="131" t="s">
        <v>980</v>
      </c>
      <c r="D265" s="131" t="s">
        <v>183</v>
      </c>
      <c r="E265" s="132" t="s">
        <v>6278</v>
      </c>
      <c r="F265" s="133" t="s">
        <v>6279</v>
      </c>
      <c r="G265" s="134" t="s">
        <v>305</v>
      </c>
      <c r="H265" s="135">
        <v>15</v>
      </c>
      <c r="I265" s="136"/>
      <c r="J265" s="137">
        <f>ROUND(I265*H265,2)</f>
        <v>0</v>
      </c>
      <c r="K265" s="133" t="s">
        <v>187</v>
      </c>
      <c r="L265" s="32"/>
      <c r="M265" s="138" t="s">
        <v>19</v>
      </c>
      <c r="N265" s="139" t="s">
        <v>43</v>
      </c>
      <c r="P265" s="140">
        <f>O265*H265</f>
        <v>0</v>
      </c>
      <c r="Q265" s="140">
        <v>0.4354</v>
      </c>
      <c r="R265" s="140">
        <f>Q265*H265</f>
        <v>6.531000000000001</v>
      </c>
      <c r="S265" s="140">
        <v>0</v>
      </c>
      <c r="T265" s="141">
        <f>S265*H265</f>
        <v>0</v>
      </c>
      <c r="AR265" s="142" t="s">
        <v>188</v>
      </c>
      <c r="AT265" s="142" t="s">
        <v>183</v>
      </c>
      <c r="AU265" s="142" t="s">
        <v>82</v>
      </c>
      <c r="AY265" s="17" t="s">
        <v>181</v>
      </c>
      <c r="BE265" s="143">
        <f>IF(N265="základní",J265,0)</f>
        <v>0</v>
      </c>
      <c r="BF265" s="143">
        <f>IF(N265="snížená",J265,0)</f>
        <v>0</v>
      </c>
      <c r="BG265" s="143">
        <f>IF(N265="zákl. přenesená",J265,0)</f>
        <v>0</v>
      </c>
      <c r="BH265" s="143">
        <f>IF(N265="sníž. přenesená",J265,0)</f>
        <v>0</v>
      </c>
      <c r="BI265" s="143">
        <f>IF(N265="nulová",J265,0)</f>
        <v>0</v>
      </c>
      <c r="BJ265" s="17" t="s">
        <v>80</v>
      </c>
      <c r="BK265" s="143">
        <f>ROUND(I265*H265,2)</f>
        <v>0</v>
      </c>
      <c r="BL265" s="17" t="s">
        <v>188</v>
      </c>
      <c r="BM265" s="142" t="s">
        <v>6280</v>
      </c>
    </row>
    <row r="266" spans="2:47" s="1" customFormat="1" ht="12">
      <c r="B266" s="32"/>
      <c r="D266" s="144" t="s">
        <v>190</v>
      </c>
      <c r="F266" s="145" t="s">
        <v>6281</v>
      </c>
      <c r="I266" s="146"/>
      <c r="L266" s="32"/>
      <c r="M266" s="147"/>
      <c r="T266" s="53"/>
      <c r="AT266" s="17" t="s">
        <v>190</v>
      </c>
      <c r="AU266" s="17" t="s">
        <v>82</v>
      </c>
    </row>
    <row r="267" spans="2:65" s="1" customFormat="1" ht="16.5" customHeight="1">
      <c r="B267" s="32"/>
      <c r="C267" s="131" t="s">
        <v>986</v>
      </c>
      <c r="D267" s="131" t="s">
        <v>183</v>
      </c>
      <c r="E267" s="132" t="s">
        <v>6282</v>
      </c>
      <c r="F267" s="133" t="s">
        <v>6283</v>
      </c>
      <c r="G267" s="134" t="s">
        <v>199</v>
      </c>
      <c r="H267" s="135">
        <v>2</v>
      </c>
      <c r="I267" s="136"/>
      <c r="J267" s="137">
        <f>ROUND(I267*H267,2)</f>
        <v>0</v>
      </c>
      <c r="K267" s="133" t="s">
        <v>187</v>
      </c>
      <c r="L267" s="32"/>
      <c r="M267" s="138" t="s">
        <v>19</v>
      </c>
      <c r="N267" s="139" t="s">
        <v>43</v>
      </c>
      <c r="P267" s="140">
        <f>O267*H267</f>
        <v>0</v>
      </c>
      <c r="Q267" s="140">
        <v>0.19504</v>
      </c>
      <c r="R267" s="140">
        <f>Q267*H267</f>
        <v>0.39008</v>
      </c>
      <c r="S267" s="140">
        <v>0</v>
      </c>
      <c r="T267" s="141">
        <f>S267*H267</f>
        <v>0</v>
      </c>
      <c r="AR267" s="142" t="s">
        <v>188</v>
      </c>
      <c r="AT267" s="142" t="s">
        <v>183</v>
      </c>
      <c r="AU267" s="142" t="s">
        <v>82</v>
      </c>
      <c r="AY267" s="17" t="s">
        <v>181</v>
      </c>
      <c r="BE267" s="143">
        <f>IF(N267="základní",J267,0)</f>
        <v>0</v>
      </c>
      <c r="BF267" s="143">
        <f>IF(N267="snížená",J267,0)</f>
        <v>0</v>
      </c>
      <c r="BG267" s="143">
        <f>IF(N267="zákl. přenesená",J267,0)</f>
        <v>0</v>
      </c>
      <c r="BH267" s="143">
        <f>IF(N267="sníž. přenesená",J267,0)</f>
        <v>0</v>
      </c>
      <c r="BI267" s="143">
        <f>IF(N267="nulová",J267,0)</f>
        <v>0</v>
      </c>
      <c r="BJ267" s="17" t="s">
        <v>80</v>
      </c>
      <c r="BK267" s="143">
        <f>ROUND(I267*H267,2)</f>
        <v>0</v>
      </c>
      <c r="BL267" s="17" t="s">
        <v>188</v>
      </c>
      <c r="BM267" s="142" t="s">
        <v>6284</v>
      </c>
    </row>
    <row r="268" spans="2:47" s="1" customFormat="1" ht="12">
      <c r="B268" s="32"/>
      <c r="D268" s="144" t="s">
        <v>190</v>
      </c>
      <c r="F268" s="145" t="s">
        <v>6285</v>
      </c>
      <c r="I268" s="146"/>
      <c r="L268" s="32"/>
      <c r="M268" s="147"/>
      <c r="T268" s="53"/>
      <c r="AT268" s="17" t="s">
        <v>190</v>
      </c>
      <c r="AU268" s="17" t="s">
        <v>82</v>
      </c>
    </row>
    <row r="269" spans="2:65" s="1" customFormat="1" ht="16.5" customHeight="1">
      <c r="B269" s="32"/>
      <c r="C269" s="131" t="s">
        <v>991</v>
      </c>
      <c r="D269" s="131" t="s">
        <v>183</v>
      </c>
      <c r="E269" s="132" t="s">
        <v>6286</v>
      </c>
      <c r="F269" s="133" t="s">
        <v>6287</v>
      </c>
      <c r="G269" s="134" t="s">
        <v>199</v>
      </c>
      <c r="H269" s="135">
        <v>2</v>
      </c>
      <c r="I269" s="136"/>
      <c r="J269" s="137">
        <f>ROUND(I269*H269,2)</f>
        <v>0</v>
      </c>
      <c r="K269" s="133" t="s">
        <v>187</v>
      </c>
      <c r="L269" s="32"/>
      <c r="M269" s="138" t="s">
        <v>19</v>
      </c>
      <c r="N269" s="139" t="s">
        <v>43</v>
      </c>
      <c r="P269" s="140">
        <f>O269*H269</f>
        <v>0</v>
      </c>
      <c r="Q269" s="140">
        <v>8E-05</v>
      </c>
      <c r="R269" s="140">
        <f>Q269*H269</f>
        <v>0.00016</v>
      </c>
      <c r="S269" s="140">
        <v>0</v>
      </c>
      <c r="T269" s="141">
        <f>S269*H269</f>
        <v>0</v>
      </c>
      <c r="AR269" s="142" t="s">
        <v>188</v>
      </c>
      <c r="AT269" s="142" t="s">
        <v>183</v>
      </c>
      <c r="AU269" s="142" t="s">
        <v>82</v>
      </c>
      <c r="AY269" s="17" t="s">
        <v>181</v>
      </c>
      <c r="BE269" s="143">
        <f>IF(N269="základní",J269,0)</f>
        <v>0</v>
      </c>
      <c r="BF269" s="143">
        <f>IF(N269="snížená",J269,0)</f>
        <v>0</v>
      </c>
      <c r="BG269" s="143">
        <f>IF(N269="zákl. přenesená",J269,0)</f>
        <v>0</v>
      </c>
      <c r="BH269" s="143">
        <f>IF(N269="sníž. přenesená",J269,0)</f>
        <v>0</v>
      </c>
      <c r="BI269" s="143">
        <f>IF(N269="nulová",J269,0)</f>
        <v>0</v>
      </c>
      <c r="BJ269" s="17" t="s">
        <v>80</v>
      </c>
      <c r="BK269" s="143">
        <f>ROUND(I269*H269,2)</f>
        <v>0</v>
      </c>
      <c r="BL269" s="17" t="s">
        <v>188</v>
      </c>
      <c r="BM269" s="142" t="s">
        <v>6288</v>
      </c>
    </row>
    <row r="270" spans="2:47" s="1" customFormat="1" ht="12">
      <c r="B270" s="32"/>
      <c r="D270" s="144" t="s">
        <v>190</v>
      </c>
      <c r="F270" s="145" t="s">
        <v>6289</v>
      </c>
      <c r="I270" s="146"/>
      <c r="L270" s="32"/>
      <c r="M270" s="147"/>
      <c r="T270" s="53"/>
      <c r="AT270" s="17" t="s">
        <v>190</v>
      </c>
      <c r="AU270" s="17" t="s">
        <v>82</v>
      </c>
    </row>
    <row r="271" spans="2:65" s="1" customFormat="1" ht="16.5" customHeight="1">
      <c r="B271" s="32"/>
      <c r="C271" s="131" t="s">
        <v>1002</v>
      </c>
      <c r="D271" s="131" t="s">
        <v>183</v>
      </c>
      <c r="E271" s="132" t="s">
        <v>6290</v>
      </c>
      <c r="F271" s="133" t="s">
        <v>6291</v>
      </c>
      <c r="G271" s="134" t="s">
        <v>199</v>
      </c>
      <c r="H271" s="135">
        <v>2</v>
      </c>
      <c r="I271" s="136"/>
      <c r="J271" s="137">
        <f>ROUND(I271*H271,2)</f>
        <v>0</v>
      </c>
      <c r="K271" s="133" t="s">
        <v>187</v>
      </c>
      <c r="L271" s="32"/>
      <c r="M271" s="138" t="s">
        <v>19</v>
      </c>
      <c r="N271" s="139" t="s">
        <v>43</v>
      </c>
      <c r="P271" s="140">
        <f>O271*H271</f>
        <v>0</v>
      </c>
      <c r="Q271" s="140">
        <v>0.0002</v>
      </c>
      <c r="R271" s="140">
        <f>Q271*H271</f>
        <v>0.0004</v>
      </c>
      <c r="S271" s="140">
        <v>0</v>
      </c>
      <c r="T271" s="141">
        <f>S271*H271</f>
        <v>0</v>
      </c>
      <c r="AR271" s="142" t="s">
        <v>188</v>
      </c>
      <c r="AT271" s="142" t="s">
        <v>183</v>
      </c>
      <c r="AU271" s="142" t="s">
        <v>82</v>
      </c>
      <c r="AY271" s="17" t="s">
        <v>181</v>
      </c>
      <c r="BE271" s="143">
        <f>IF(N271="základní",J271,0)</f>
        <v>0</v>
      </c>
      <c r="BF271" s="143">
        <f>IF(N271="snížená",J271,0)</f>
        <v>0</v>
      </c>
      <c r="BG271" s="143">
        <f>IF(N271="zákl. přenesená",J271,0)</f>
        <v>0</v>
      </c>
      <c r="BH271" s="143">
        <f>IF(N271="sníž. přenesená",J271,0)</f>
        <v>0</v>
      </c>
      <c r="BI271" s="143">
        <f>IF(N271="nulová",J271,0)</f>
        <v>0</v>
      </c>
      <c r="BJ271" s="17" t="s">
        <v>80</v>
      </c>
      <c r="BK271" s="143">
        <f>ROUND(I271*H271,2)</f>
        <v>0</v>
      </c>
      <c r="BL271" s="17" t="s">
        <v>188</v>
      </c>
      <c r="BM271" s="142" t="s">
        <v>6292</v>
      </c>
    </row>
    <row r="272" spans="2:47" s="1" customFormat="1" ht="12">
      <c r="B272" s="32"/>
      <c r="D272" s="144" t="s">
        <v>190</v>
      </c>
      <c r="F272" s="145" t="s">
        <v>6293</v>
      </c>
      <c r="I272" s="146"/>
      <c r="L272" s="32"/>
      <c r="M272" s="147"/>
      <c r="T272" s="53"/>
      <c r="AT272" s="17" t="s">
        <v>190</v>
      </c>
      <c r="AU272" s="17" t="s">
        <v>82</v>
      </c>
    </row>
    <row r="273" spans="2:63" s="11" customFormat="1" ht="22.8" customHeight="1">
      <c r="B273" s="119"/>
      <c r="D273" s="120" t="s">
        <v>71</v>
      </c>
      <c r="E273" s="129" t="s">
        <v>1770</v>
      </c>
      <c r="F273" s="129" t="s">
        <v>1771</v>
      </c>
      <c r="I273" s="122"/>
      <c r="J273" s="130">
        <f>BK273</f>
        <v>0</v>
      </c>
      <c r="L273" s="119"/>
      <c r="M273" s="124"/>
      <c r="P273" s="125">
        <f>SUM(P274:P277)</f>
        <v>0</v>
      </c>
      <c r="R273" s="125">
        <f>SUM(R274:R277)</f>
        <v>0</v>
      </c>
      <c r="T273" s="126">
        <f>SUM(T274:T277)</f>
        <v>0</v>
      </c>
      <c r="AR273" s="120" t="s">
        <v>80</v>
      </c>
      <c r="AT273" s="127" t="s">
        <v>71</v>
      </c>
      <c r="AU273" s="127" t="s">
        <v>80</v>
      </c>
      <c r="AY273" s="120" t="s">
        <v>181</v>
      </c>
      <c r="BK273" s="128">
        <f>SUM(BK274:BK277)</f>
        <v>0</v>
      </c>
    </row>
    <row r="274" spans="2:65" s="1" customFormat="1" ht="24.1" customHeight="1">
      <c r="B274" s="32"/>
      <c r="C274" s="131" t="s">
        <v>1009</v>
      </c>
      <c r="D274" s="131" t="s">
        <v>183</v>
      </c>
      <c r="E274" s="132" t="s">
        <v>6294</v>
      </c>
      <c r="F274" s="133" t="s">
        <v>6295</v>
      </c>
      <c r="G274" s="134" t="s">
        <v>344</v>
      </c>
      <c r="H274" s="135">
        <v>255</v>
      </c>
      <c r="I274" s="136"/>
      <c r="J274" s="137">
        <f>ROUND(I274*H274,2)</f>
        <v>0</v>
      </c>
      <c r="K274" s="133" t="s">
        <v>187</v>
      </c>
      <c r="L274" s="32"/>
      <c r="M274" s="138" t="s">
        <v>19</v>
      </c>
      <c r="N274" s="139" t="s">
        <v>43</v>
      </c>
      <c r="P274" s="140">
        <f>O274*H274</f>
        <v>0</v>
      </c>
      <c r="Q274" s="140">
        <v>0</v>
      </c>
      <c r="R274" s="140">
        <f>Q274*H274</f>
        <v>0</v>
      </c>
      <c r="S274" s="140">
        <v>0</v>
      </c>
      <c r="T274" s="141">
        <f>S274*H274</f>
        <v>0</v>
      </c>
      <c r="AR274" s="142" t="s">
        <v>188</v>
      </c>
      <c r="AT274" s="142" t="s">
        <v>183</v>
      </c>
      <c r="AU274" s="142" t="s">
        <v>82</v>
      </c>
      <c r="AY274" s="17" t="s">
        <v>181</v>
      </c>
      <c r="BE274" s="143">
        <f>IF(N274="základní",J274,0)</f>
        <v>0</v>
      </c>
      <c r="BF274" s="143">
        <f>IF(N274="snížená",J274,0)</f>
        <v>0</v>
      </c>
      <c r="BG274" s="143">
        <f>IF(N274="zákl. přenesená",J274,0)</f>
        <v>0</v>
      </c>
      <c r="BH274" s="143">
        <f>IF(N274="sníž. přenesená",J274,0)</f>
        <v>0</v>
      </c>
      <c r="BI274" s="143">
        <f>IF(N274="nulová",J274,0)</f>
        <v>0</v>
      </c>
      <c r="BJ274" s="17" t="s">
        <v>80</v>
      </c>
      <c r="BK274" s="143">
        <f>ROUND(I274*H274,2)</f>
        <v>0</v>
      </c>
      <c r="BL274" s="17" t="s">
        <v>188</v>
      </c>
      <c r="BM274" s="142" t="s">
        <v>6296</v>
      </c>
    </row>
    <row r="275" spans="2:47" s="1" customFormat="1" ht="12">
      <c r="B275" s="32"/>
      <c r="D275" s="144" t="s">
        <v>190</v>
      </c>
      <c r="F275" s="145" t="s">
        <v>6297</v>
      </c>
      <c r="I275" s="146"/>
      <c r="L275" s="32"/>
      <c r="M275" s="147"/>
      <c r="T275" s="53"/>
      <c r="AT275" s="17" t="s">
        <v>190</v>
      </c>
      <c r="AU275" s="17" t="s">
        <v>82</v>
      </c>
    </row>
    <row r="276" spans="2:65" s="1" customFormat="1" ht="24.1" customHeight="1">
      <c r="B276" s="32"/>
      <c r="C276" s="131" t="s">
        <v>1014</v>
      </c>
      <c r="D276" s="131" t="s">
        <v>183</v>
      </c>
      <c r="E276" s="132" t="s">
        <v>6298</v>
      </c>
      <c r="F276" s="133" t="s">
        <v>6299</v>
      </c>
      <c r="G276" s="134" t="s">
        <v>344</v>
      </c>
      <c r="H276" s="135">
        <v>22.5</v>
      </c>
      <c r="I276" s="136"/>
      <c r="J276" s="137">
        <f>ROUND(I276*H276,2)</f>
        <v>0</v>
      </c>
      <c r="K276" s="133" t="s">
        <v>187</v>
      </c>
      <c r="L276" s="32"/>
      <c r="M276" s="138" t="s">
        <v>19</v>
      </c>
      <c r="N276" s="139" t="s">
        <v>43</v>
      </c>
      <c r="P276" s="140">
        <f>O276*H276</f>
        <v>0</v>
      </c>
      <c r="Q276" s="140">
        <v>0</v>
      </c>
      <c r="R276" s="140">
        <f>Q276*H276</f>
        <v>0</v>
      </c>
      <c r="S276" s="140">
        <v>0</v>
      </c>
      <c r="T276" s="141">
        <f>S276*H276</f>
        <v>0</v>
      </c>
      <c r="AR276" s="142" t="s">
        <v>188</v>
      </c>
      <c r="AT276" s="142" t="s">
        <v>183</v>
      </c>
      <c r="AU276" s="142" t="s">
        <v>82</v>
      </c>
      <c r="AY276" s="17" t="s">
        <v>181</v>
      </c>
      <c r="BE276" s="143">
        <f>IF(N276="základní",J276,0)</f>
        <v>0</v>
      </c>
      <c r="BF276" s="143">
        <f>IF(N276="snížená",J276,0)</f>
        <v>0</v>
      </c>
      <c r="BG276" s="143">
        <f>IF(N276="zákl. přenesená",J276,0)</f>
        <v>0</v>
      </c>
      <c r="BH276" s="143">
        <f>IF(N276="sníž. přenesená",J276,0)</f>
        <v>0</v>
      </c>
      <c r="BI276" s="143">
        <f>IF(N276="nulová",J276,0)</f>
        <v>0</v>
      </c>
      <c r="BJ276" s="17" t="s">
        <v>80</v>
      </c>
      <c r="BK276" s="143">
        <f>ROUND(I276*H276,2)</f>
        <v>0</v>
      </c>
      <c r="BL276" s="17" t="s">
        <v>188</v>
      </c>
      <c r="BM276" s="142" t="s">
        <v>6300</v>
      </c>
    </row>
    <row r="277" spans="2:47" s="1" customFormat="1" ht="12">
      <c r="B277" s="32"/>
      <c r="D277" s="144" t="s">
        <v>190</v>
      </c>
      <c r="F277" s="145" t="s">
        <v>6301</v>
      </c>
      <c r="I277" s="146"/>
      <c r="L277" s="32"/>
      <c r="M277" s="147"/>
      <c r="T277" s="53"/>
      <c r="AT277" s="17" t="s">
        <v>190</v>
      </c>
      <c r="AU277" s="17" t="s">
        <v>82</v>
      </c>
    </row>
    <row r="278" spans="2:63" s="11" customFormat="1" ht="25.9" customHeight="1">
      <c r="B278" s="119"/>
      <c r="D278" s="120" t="s">
        <v>71</v>
      </c>
      <c r="E278" s="121" t="s">
        <v>1777</v>
      </c>
      <c r="F278" s="121" t="s">
        <v>1778</v>
      </c>
      <c r="I278" s="122"/>
      <c r="J278" s="123">
        <f>BK278</f>
        <v>0</v>
      </c>
      <c r="L278" s="119"/>
      <c r="M278" s="124"/>
      <c r="P278" s="125">
        <f>P279+P282</f>
        <v>0</v>
      </c>
      <c r="R278" s="125">
        <f>R279+R282</f>
        <v>0.0015</v>
      </c>
      <c r="T278" s="126">
        <f>T279+T282</f>
        <v>0</v>
      </c>
      <c r="AR278" s="120" t="s">
        <v>82</v>
      </c>
      <c r="AT278" s="127" t="s">
        <v>71</v>
      </c>
      <c r="AU278" s="127" t="s">
        <v>72</v>
      </c>
      <c r="AY278" s="120" t="s">
        <v>181</v>
      </c>
      <c r="BK278" s="128">
        <f>BK279+BK282</f>
        <v>0</v>
      </c>
    </row>
    <row r="279" spans="2:63" s="11" customFormat="1" ht="22.8" customHeight="1">
      <c r="B279" s="119"/>
      <c r="D279" s="120" t="s">
        <v>71</v>
      </c>
      <c r="E279" s="129" t="s">
        <v>3098</v>
      </c>
      <c r="F279" s="129" t="s">
        <v>3099</v>
      </c>
      <c r="I279" s="122"/>
      <c r="J279" s="130">
        <f>BK279</f>
        <v>0</v>
      </c>
      <c r="L279" s="119"/>
      <c r="M279" s="124"/>
      <c r="P279" s="125">
        <f>SUM(P280:P281)</f>
        <v>0</v>
      </c>
      <c r="R279" s="125">
        <f>SUM(R280:R281)</f>
        <v>0.0015</v>
      </c>
      <c r="T279" s="126">
        <f>SUM(T280:T281)</f>
        <v>0</v>
      </c>
      <c r="AR279" s="120" t="s">
        <v>82</v>
      </c>
      <c r="AT279" s="127" t="s">
        <v>71</v>
      </c>
      <c r="AU279" s="127" t="s">
        <v>80</v>
      </c>
      <c r="AY279" s="120" t="s">
        <v>181</v>
      </c>
      <c r="BK279" s="128">
        <f>SUM(BK280:BK281)</f>
        <v>0</v>
      </c>
    </row>
    <row r="280" spans="2:65" s="1" customFormat="1" ht="16.5" customHeight="1">
      <c r="B280" s="32"/>
      <c r="C280" s="131" t="s">
        <v>1056</v>
      </c>
      <c r="D280" s="131" t="s">
        <v>183</v>
      </c>
      <c r="E280" s="132" t="s">
        <v>6302</v>
      </c>
      <c r="F280" s="133" t="s">
        <v>6303</v>
      </c>
      <c r="G280" s="134" t="s">
        <v>199</v>
      </c>
      <c r="H280" s="135">
        <v>1</v>
      </c>
      <c r="I280" s="136"/>
      <c r="J280" s="137">
        <f>ROUND(I280*H280,2)</f>
        <v>0</v>
      </c>
      <c r="K280" s="133" t="s">
        <v>187</v>
      </c>
      <c r="L280" s="32"/>
      <c r="M280" s="138" t="s">
        <v>19</v>
      </c>
      <c r="N280" s="139" t="s">
        <v>43</v>
      </c>
      <c r="P280" s="140">
        <f>O280*H280</f>
        <v>0</v>
      </c>
      <c r="Q280" s="140">
        <v>0.0015</v>
      </c>
      <c r="R280" s="140">
        <f>Q280*H280</f>
        <v>0.0015</v>
      </c>
      <c r="S280" s="140">
        <v>0</v>
      </c>
      <c r="T280" s="141">
        <f>S280*H280</f>
        <v>0</v>
      </c>
      <c r="AR280" s="142" t="s">
        <v>286</v>
      </c>
      <c r="AT280" s="142" t="s">
        <v>183</v>
      </c>
      <c r="AU280" s="142" t="s">
        <v>82</v>
      </c>
      <c r="AY280" s="17" t="s">
        <v>181</v>
      </c>
      <c r="BE280" s="143">
        <f>IF(N280="základní",J280,0)</f>
        <v>0</v>
      </c>
      <c r="BF280" s="143">
        <f>IF(N280="snížená",J280,0)</f>
        <v>0</v>
      </c>
      <c r="BG280" s="143">
        <f>IF(N280="zákl. přenesená",J280,0)</f>
        <v>0</v>
      </c>
      <c r="BH280" s="143">
        <f>IF(N280="sníž. přenesená",J280,0)</f>
        <v>0</v>
      </c>
      <c r="BI280" s="143">
        <f>IF(N280="nulová",J280,0)</f>
        <v>0</v>
      </c>
      <c r="BJ280" s="17" t="s">
        <v>80</v>
      </c>
      <c r="BK280" s="143">
        <f>ROUND(I280*H280,2)</f>
        <v>0</v>
      </c>
      <c r="BL280" s="17" t="s">
        <v>286</v>
      </c>
      <c r="BM280" s="142" t="s">
        <v>6304</v>
      </c>
    </row>
    <row r="281" spans="2:47" s="1" customFormat="1" ht="12">
      <c r="B281" s="32"/>
      <c r="D281" s="144" t="s">
        <v>190</v>
      </c>
      <c r="F281" s="145" t="s">
        <v>6305</v>
      </c>
      <c r="I281" s="146"/>
      <c r="L281" s="32"/>
      <c r="M281" s="147"/>
      <c r="T281" s="53"/>
      <c r="AT281" s="17" t="s">
        <v>190</v>
      </c>
      <c r="AU281" s="17" t="s">
        <v>82</v>
      </c>
    </row>
    <row r="282" spans="2:63" s="11" customFormat="1" ht="22.8" customHeight="1">
      <c r="B282" s="119"/>
      <c r="D282" s="120" t="s">
        <v>71</v>
      </c>
      <c r="E282" s="129" t="s">
        <v>3235</v>
      </c>
      <c r="F282" s="129" t="s">
        <v>3236</v>
      </c>
      <c r="I282" s="122"/>
      <c r="J282" s="130">
        <f>BK282</f>
        <v>0</v>
      </c>
      <c r="L282" s="119"/>
      <c r="M282" s="124"/>
      <c r="P282" s="125">
        <f>P283</f>
        <v>0</v>
      </c>
      <c r="R282" s="125">
        <f>R283</f>
        <v>0</v>
      </c>
      <c r="T282" s="126">
        <f>T283</f>
        <v>0</v>
      </c>
      <c r="AR282" s="120" t="s">
        <v>82</v>
      </c>
      <c r="AT282" s="127" t="s">
        <v>71</v>
      </c>
      <c r="AU282" s="127" t="s">
        <v>80</v>
      </c>
      <c r="AY282" s="120" t="s">
        <v>181</v>
      </c>
      <c r="BK282" s="128">
        <f>BK283</f>
        <v>0</v>
      </c>
    </row>
    <row r="283" spans="2:65" s="1" customFormat="1" ht="16.5" customHeight="1">
      <c r="B283" s="32"/>
      <c r="C283" s="131" t="s">
        <v>1063</v>
      </c>
      <c r="D283" s="131" t="s">
        <v>183</v>
      </c>
      <c r="E283" s="132" t="s">
        <v>6306</v>
      </c>
      <c r="F283" s="133" t="s">
        <v>6307</v>
      </c>
      <c r="G283" s="134" t="s">
        <v>305</v>
      </c>
      <c r="H283" s="135">
        <v>3</v>
      </c>
      <c r="I283" s="136"/>
      <c r="J283" s="137">
        <f>ROUND(I283*H283,2)</f>
        <v>0</v>
      </c>
      <c r="K283" s="133" t="s">
        <v>19</v>
      </c>
      <c r="L283" s="32"/>
      <c r="M283" s="190" t="s">
        <v>19</v>
      </c>
      <c r="N283" s="191" t="s">
        <v>43</v>
      </c>
      <c r="O283" s="192"/>
      <c r="P283" s="193">
        <f>O283*H283</f>
        <v>0</v>
      </c>
      <c r="Q283" s="193">
        <v>0</v>
      </c>
      <c r="R283" s="193">
        <f>Q283*H283</f>
        <v>0</v>
      </c>
      <c r="S283" s="193">
        <v>0</v>
      </c>
      <c r="T283" s="194">
        <f>S283*H283</f>
        <v>0</v>
      </c>
      <c r="AR283" s="142" t="s">
        <v>286</v>
      </c>
      <c r="AT283" s="142" t="s">
        <v>183</v>
      </c>
      <c r="AU283" s="142" t="s">
        <v>82</v>
      </c>
      <c r="AY283" s="17" t="s">
        <v>181</v>
      </c>
      <c r="BE283" s="143">
        <f>IF(N283="základní",J283,0)</f>
        <v>0</v>
      </c>
      <c r="BF283" s="143">
        <f>IF(N283="snížená",J283,0)</f>
        <v>0</v>
      </c>
      <c r="BG283" s="143">
        <f>IF(N283="zákl. přenesená",J283,0)</f>
        <v>0</v>
      </c>
      <c r="BH283" s="143">
        <f>IF(N283="sníž. přenesená",J283,0)</f>
        <v>0</v>
      </c>
      <c r="BI283" s="143">
        <f>IF(N283="nulová",J283,0)</f>
        <v>0</v>
      </c>
      <c r="BJ283" s="17" t="s">
        <v>80</v>
      </c>
      <c r="BK283" s="143">
        <f>ROUND(I283*H283,2)</f>
        <v>0</v>
      </c>
      <c r="BL283" s="17" t="s">
        <v>286</v>
      </c>
      <c r="BM283" s="142" t="s">
        <v>6308</v>
      </c>
    </row>
    <row r="284" spans="2:12" s="1" customFormat="1" ht="7" customHeight="1">
      <c r="B284" s="41"/>
      <c r="C284" s="42"/>
      <c r="D284" s="42"/>
      <c r="E284" s="42"/>
      <c r="F284" s="42"/>
      <c r="G284" s="42"/>
      <c r="H284" s="42"/>
      <c r="I284" s="42"/>
      <c r="J284" s="42"/>
      <c r="K284" s="42"/>
      <c r="L284" s="32"/>
    </row>
  </sheetData>
  <sheetProtection algorithmName="SHA-512" hashValue="4i7r3rewTTNOKDrRkfZdPabZ6OC62LCr6ubJTrmxAB5i3OreS1xkqxkFE1D2OtC2p8KRD00Y3voGfXybrMvioQ==" saltValue="cVy4wPS/8iu5oQl0VO0ss8GwuyIfthX3SRXxF79sXSRVW7++fgPDlxonSYTvmZ6v/YI6ZDr58M02oMgLyzovMw==" spinCount="100000" sheet="1" objects="1" scenarios="1" formatColumns="0" formatRows="0" autoFilter="0"/>
  <autoFilter ref="C89:K283"/>
  <mergeCells count="9">
    <mergeCell ref="E50:H50"/>
    <mergeCell ref="E80:H80"/>
    <mergeCell ref="E82:H82"/>
    <mergeCell ref="L2:V2"/>
    <mergeCell ref="E7:H7"/>
    <mergeCell ref="E9:H9"/>
    <mergeCell ref="E18:H18"/>
    <mergeCell ref="E27:H27"/>
    <mergeCell ref="E48:H48"/>
  </mergeCells>
  <hyperlinks>
    <hyperlink ref="F94" r:id="rId1" display="https://podminky.urs.cz/item/CS_URS_2024_01/115101202"/>
    <hyperlink ref="F97" r:id="rId2" display="https://podminky.urs.cz/item/CS_URS_2024_01/119001401"/>
    <hyperlink ref="F99" r:id="rId3" display="https://podminky.urs.cz/item/CS_URS_2024_01/119001405"/>
    <hyperlink ref="F101" r:id="rId4" display="https://podminky.urs.cz/item/CS_URS_2024_01/119001411"/>
    <hyperlink ref="F103" r:id="rId5" display="https://podminky.urs.cz/item/CS_URS_2024_01/119001412"/>
    <hyperlink ref="F105" r:id="rId6" display="https://podminky.urs.cz/item/CS_URS_2024_01/119001423"/>
    <hyperlink ref="F107" r:id="rId7" display="https://podminky.urs.cz/item/CS_URS_2024_01/129001101"/>
    <hyperlink ref="F109" r:id="rId8" display="https://podminky.urs.cz/item/CS_URS_2024_01/132351253"/>
    <hyperlink ref="F117" r:id="rId9" display="https://podminky.urs.cz/item/CS_URS_2024_01/133351104"/>
    <hyperlink ref="F123" r:id="rId10" display="https://podminky.urs.cz/item/CS_URS_2024_01/151101102"/>
    <hyperlink ref="F132" r:id="rId11" display="https://podminky.urs.cz/item/CS_URS_2024_01/151101112"/>
    <hyperlink ref="F134" r:id="rId12" display="https://podminky.urs.cz/item/CS_URS_2024_01/162251122"/>
    <hyperlink ref="F137" r:id="rId13" display="https://podminky.urs.cz/item/CS_URS_2024_01/162751137"/>
    <hyperlink ref="F142" r:id="rId14" display="https://podminky.urs.cz/item/CS_URS_2024_01/162751139"/>
    <hyperlink ref="F144" r:id="rId15" display="https://podminky.urs.cz/item/CS_URS_2024_01/171201231"/>
    <hyperlink ref="F147" r:id="rId16" display="https://podminky.urs.cz/item/CS_URS_2024_01/171251201"/>
    <hyperlink ref="F149" r:id="rId17" display="https://podminky.urs.cz/item/CS_URS_2024_01/174151101"/>
    <hyperlink ref="F154" r:id="rId18" display="https://podminky.urs.cz/item/CS_URS_2024_01/175151101"/>
    <hyperlink ref="F176" r:id="rId19" display="https://podminky.urs.cz/item/CS_URS_2024_01/212752111"/>
    <hyperlink ref="F179" r:id="rId20" display="https://podminky.urs.cz/item/CS_URS_2024_01/359901111"/>
    <hyperlink ref="F181" r:id="rId21" display="https://podminky.urs.cz/item/CS_URS_2024_01/359901211"/>
    <hyperlink ref="F184" r:id="rId22" display="https://podminky.urs.cz/item/CS_URS_2024_01/451572111"/>
    <hyperlink ref="F192" r:id="rId23" display="https://podminky.urs.cz/item/CS_URS_2024_01/452311161"/>
    <hyperlink ref="F196" r:id="rId24" display="https://podminky.urs.cz/item/CS_URS_2024_01/452312151"/>
    <hyperlink ref="F198" r:id="rId25" display="https://podminky.urs.cz/item/CS_URS_2024_01/452368211"/>
    <hyperlink ref="F201" r:id="rId26" display="https://podminky.urs.cz/item/CS_URS_2024_01/871181141"/>
    <hyperlink ref="F205" r:id="rId27" display="https://podminky.urs.cz/item/CS_URS_2024_01/871270310"/>
    <hyperlink ref="F209" r:id="rId28" display="https://podminky.urs.cz/item/CS_URS_2024_01/871310310"/>
    <hyperlink ref="F213" r:id="rId29" display="https://podminky.urs.cz/item/CS_URS_2024_01/871350310"/>
    <hyperlink ref="F217" r:id="rId30" display="https://podminky.urs.cz/item/CS_URS_2024_01/879181111"/>
    <hyperlink ref="F220" r:id="rId31" display="https://podminky.urs.cz/item/CS_URS_2024_01/891247212"/>
    <hyperlink ref="F223" r:id="rId32" display="https://podminky.urs.cz/item/CS_URS_2024_01/891247922"/>
    <hyperlink ref="F225" r:id="rId33" display="https://podminky.urs.cz/item/CS_URS_2024_01/892233122"/>
    <hyperlink ref="F227" r:id="rId34" display="https://podminky.urs.cz/item/CS_URS_2024_01/892241111"/>
    <hyperlink ref="F229" r:id="rId35" display="https://podminky.urs.cz/item/CS_URS_2024_01/892351111"/>
    <hyperlink ref="F231" r:id="rId36" display="https://podminky.urs.cz/item/CS_URS_2024_01/894118001"/>
    <hyperlink ref="F241" r:id="rId37" display="https://podminky.urs.cz/item/CS_URS_2024_01/894411111"/>
    <hyperlink ref="F243" r:id="rId38" display="https://podminky.urs.cz/item/CS_URS_2024_01/897172112"/>
    <hyperlink ref="F245" r:id="rId39" display="https://podminky.urs.cz/item/CS_URS_2024_01/897173112"/>
    <hyperlink ref="F247" r:id="rId40" display="https://podminky.urs.cz/item/CS_URS_2024_01/899104112"/>
    <hyperlink ref="F250" r:id="rId41" display="https://podminky.urs.cz/item/CS_URS_2024_01/899132111"/>
    <hyperlink ref="F252" r:id="rId42" display="https://podminky.urs.cz/item/CS_URS_2024_01/899623171"/>
    <hyperlink ref="F254" r:id="rId43" display="https://podminky.urs.cz/item/CS_URS_2024_01/899713111"/>
    <hyperlink ref="F256" r:id="rId44" display="https://podminky.urs.cz/item/CS_URS_2024_01/899721112"/>
    <hyperlink ref="F258" r:id="rId45" display="https://podminky.urs.cz/item/CS_URS_2024_01/899722114"/>
    <hyperlink ref="F266" r:id="rId46" display="https://podminky.urs.cz/item/CS_URS_2024_01/935932418"/>
    <hyperlink ref="F268" r:id="rId47" display="https://podminky.urs.cz/item/CS_URS_2024_01/935932611"/>
    <hyperlink ref="F270" r:id="rId48" display="https://podminky.urs.cz/item/CS_URS_2024_01/935932626"/>
    <hyperlink ref="F272" r:id="rId49" display="https://podminky.urs.cz/item/CS_URS_2024_01/935932632"/>
    <hyperlink ref="F275" r:id="rId50" display="https://podminky.urs.cz/item/CS_URS_2024_01/998225111"/>
    <hyperlink ref="F277" r:id="rId51" display="https://podminky.urs.cz/item/CS_URS_2024_01/998276101"/>
    <hyperlink ref="F281" r:id="rId52" display="https://podminky.urs.cz/item/CS_URS_2024_01/721242106"/>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BM96"/>
  <sheetViews>
    <sheetView showGridLines="0" workbookViewId="0" topLeftCell="A1">
      <selection activeCell="I84" sqref="I84"/>
    </sheetView>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145</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s="1" customFormat="1" ht="12.05" customHeight="1" hidden="1">
      <c r="B8" s="32"/>
      <c r="D8" s="27" t="s">
        <v>154</v>
      </c>
      <c r="L8" s="32"/>
    </row>
    <row r="9" spans="2:12" s="1" customFormat="1" ht="16.5" customHeight="1" hidden="1">
      <c r="B9" s="32"/>
      <c r="E9" s="207" t="s">
        <v>6309</v>
      </c>
      <c r="F9" s="249"/>
      <c r="G9" s="249"/>
      <c r="H9" s="249"/>
      <c r="L9" s="32"/>
    </row>
    <row r="10" spans="2:12" s="1" customFormat="1" ht="12" hidden="1">
      <c r="B10" s="32"/>
      <c r="L10" s="32"/>
    </row>
    <row r="11" spans="2:12" s="1" customFormat="1" ht="12.05" customHeight="1" hidden="1">
      <c r="B11" s="32"/>
      <c r="D11" s="27" t="s">
        <v>18</v>
      </c>
      <c r="F11" s="25" t="s">
        <v>19</v>
      </c>
      <c r="I11" s="27" t="s">
        <v>20</v>
      </c>
      <c r="J11" s="25" t="s">
        <v>19</v>
      </c>
      <c r="L11" s="32"/>
    </row>
    <row r="12" spans="2:12" s="1" customFormat="1" ht="12.05" customHeight="1" hidden="1">
      <c r="B12" s="32"/>
      <c r="D12" s="27" t="s">
        <v>21</v>
      </c>
      <c r="F12" s="25" t="s">
        <v>22</v>
      </c>
      <c r="I12" s="27" t="s">
        <v>23</v>
      </c>
      <c r="J12" s="49" t="str">
        <f>'Rekapitulace stavby'!AN8</f>
        <v>12. 4. 2024</v>
      </c>
      <c r="L12" s="32"/>
    </row>
    <row r="13" spans="2:12" s="1" customFormat="1" ht="10.75" customHeight="1" hidden="1">
      <c r="B13" s="32"/>
      <c r="L13" s="32"/>
    </row>
    <row r="14" spans="2:12" s="1" customFormat="1" ht="12.05" customHeight="1" hidden="1">
      <c r="B14" s="32"/>
      <c r="D14" s="27" t="s">
        <v>25</v>
      </c>
      <c r="I14" s="27" t="s">
        <v>26</v>
      </c>
      <c r="J14" s="25" t="s">
        <v>19</v>
      </c>
      <c r="L14" s="32"/>
    </row>
    <row r="15" spans="2:12" s="1" customFormat="1" ht="18" customHeight="1" hidden="1">
      <c r="B15" s="32"/>
      <c r="E15" s="25" t="s">
        <v>27</v>
      </c>
      <c r="I15" s="27" t="s">
        <v>28</v>
      </c>
      <c r="J15" s="25" t="s">
        <v>19</v>
      </c>
      <c r="L15" s="32"/>
    </row>
    <row r="16" spans="2:12" s="1" customFormat="1" ht="7" customHeight="1" hidden="1">
      <c r="B16" s="32"/>
      <c r="L16" s="32"/>
    </row>
    <row r="17" spans="2:12" s="1" customFormat="1" ht="12.05" customHeight="1" hidden="1">
      <c r="B17" s="32"/>
      <c r="D17" s="27" t="s">
        <v>29</v>
      </c>
      <c r="I17" s="27" t="s">
        <v>26</v>
      </c>
      <c r="J17" s="28" t="str">
        <f>'Rekapitulace stavby'!AN13</f>
        <v>Vyplň údaj</v>
      </c>
      <c r="L17" s="32"/>
    </row>
    <row r="18" spans="2:12" s="1" customFormat="1" ht="18" customHeight="1" hidden="1">
      <c r="B18" s="32"/>
      <c r="E18" s="252" t="str">
        <f>'Rekapitulace stavby'!E14</f>
        <v>Vyplň údaj</v>
      </c>
      <c r="F18" s="240"/>
      <c r="G18" s="240"/>
      <c r="H18" s="240"/>
      <c r="I18" s="27" t="s">
        <v>28</v>
      </c>
      <c r="J18" s="28" t="str">
        <f>'Rekapitulace stavby'!AN14</f>
        <v>Vyplň údaj</v>
      </c>
      <c r="L18" s="32"/>
    </row>
    <row r="19" spans="2:12" s="1" customFormat="1" ht="7" customHeight="1" hidden="1">
      <c r="B19" s="32"/>
      <c r="L19" s="32"/>
    </row>
    <row r="20" spans="2:12" s="1" customFormat="1" ht="12.05" customHeight="1" hidden="1">
      <c r="B20" s="32"/>
      <c r="D20" s="27" t="s">
        <v>31</v>
      </c>
      <c r="I20" s="27" t="s">
        <v>26</v>
      </c>
      <c r="J20" s="25" t="s">
        <v>19</v>
      </c>
      <c r="L20" s="32"/>
    </row>
    <row r="21" spans="2:12" s="1" customFormat="1" ht="18" customHeight="1" hidden="1">
      <c r="B21" s="32"/>
      <c r="E21" s="25" t="s">
        <v>32</v>
      </c>
      <c r="I21" s="27" t="s">
        <v>28</v>
      </c>
      <c r="J21" s="25" t="s">
        <v>19</v>
      </c>
      <c r="L21" s="32"/>
    </row>
    <row r="22" spans="2:12" s="1" customFormat="1" ht="7" customHeight="1" hidden="1">
      <c r="B22" s="32"/>
      <c r="L22" s="32"/>
    </row>
    <row r="23" spans="2:12" s="1" customFormat="1" ht="12.05" customHeight="1" hidden="1">
      <c r="B23" s="32"/>
      <c r="D23" s="27" t="s">
        <v>34</v>
      </c>
      <c r="I23" s="27" t="s">
        <v>26</v>
      </c>
      <c r="J23" s="25" t="s">
        <v>19</v>
      </c>
      <c r="L23" s="32"/>
    </row>
    <row r="24" spans="2:12" s="1" customFormat="1" ht="18" customHeight="1" hidden="1">
      <c r="B24" s="32"/>
      <c r="E24" s="25" t="s">
        <v>35</v>
      </c>
      <c r="I24" s="27" t="s">
        <v>28</v>
      </c>
      <c r="J24" s="25" t="s">
        <v>19</v>
      </c>
      <c r="L24" s="32"/>
    </row>
    <row r="25" spans="2:12" s="1" customFormat="1" ht="7" customHeight="1" hidden="1">
      <c r="B25" s="32"/>
      <c r="L25" s="32"/>
    </row>
    <row r="26" spans="2:12" s="1" customFormat="1" ht="12.05" customHeight="1" hidden="1">
      <c r="B26" s="32"/>
      <c r="D26" s="27" t="s">
        <v>36</v>
      </c>
      <c r="L26" s="32"/>
    </row>
    <row r="27" spans="2:12" s="7" customFormat="1" ht="16.5" customHeight="1" hidden="1">
      <c r="B27" s="91"/>
      <c r="E27" s="245" t="s">
        <v>19</v>
      </c>
      <c r="F27" s="245"/>
      <c r="G27" s="245"/>
      <c r="H27" s="245"/>
      <c r="L27" s="91"/>
    </row>
    <row r="28" spans="2:12" s="1" customFormat="1" ht="7" customHeight="1" hidden="1">
      <c r="B28" s="32"/>
      <c r="L28" s="32"/>
    </row>
    <row r="29" spans="2:12" s="1" customFormat="1" ht="7" customHeight="1" hidden="1">
      <c r="B29" s="32"/>
      <c r="D29" s="50"/>
      <c r="E29" s="50"/>
      <c r="F29" s="50"/>
      <c r="G29" s="50"/>
      <c r="H29" s="50"/>
      <c r="I29" s="50"/>
      <c r="J29" s="50"/>
      <c r="K29" s="50"/>
      <c r="L29" s="32"/>
    </row>
    <row r="30" spans="2:12" s="1" customFormat="1" ht="25.4" customHeight="1" hidden="1">
      <c r="B30" s="32"/>
      <c r="D30" s="92" t="s">
        <v>38</v>
      </c>
      <c r="J30" s="63">
        <f>ROUND(J81,2)</f>
        <v>0</v>
      </c>
      <c r="L30" s="32"/>
    </row>
    <row r="31" spans="2:12" s="1" customFormat="1" ht="7" customHeight="1" hidden="1">
      <c r="B31" s="32"/>
      <c r="D31" s="50"/>
      <c r="E31" s="50"/>
      <c r="F31" s="50"/>
      <c r="G31" s="50"/>
      <c r="H31" s="50"/>
      <c r="I31" s="50"/>
      <c r="J31" s="50"/>
      <c r="K31" s="50"/>
      <c r="L31" s="32"/>
    </row>
    <row r="32" spans="2:12" s="1" customFormat="1" ht="14.4" customHeight="1" hidden="1">
      <c r="B32" s="32"/>
      <c r="F32" s="35" t="s">
        <v>40</v>
      </c>
      <c r="I32" s="35" t="s">
        <v>39</v>
      </c>
      <c r="J32" s="35" t="s">
        <v>41</v>
      </c>
      <c r="L32" s="32"/>
    </row>
    <row r="33" spans="2:12" s="1" customFormat="1" ht="14.4" customHeight="1" hidden="1">
      <c r="B33" s="32"/>
      <c r="D33" s="52" t="s">
        <v>42</v>
      </c>
      <c r="E33" s="27" t="s">
        <v>43</v>
      </c>
      <c r="F33" s="83">
        <f>ROUND((SUM(BE81:BE95)),2)</f>
        <v>0</v>
      </c>
      <c r="I33" s="93">
        <v>0.21</v>
      </c>
      <c r="J33" s="83">
        <f>ROUND(((SUM(BE81:BE95))*I33),2)</f>
        <v>0</v>
      </c>
      <c r="L33" s="32"/>
    </row>
    <row r="34" spans="2:12" s="1" customFormat="1" ht="14.4" customHeight="1" hidden="1">
      <c r="B34" s="32"/>
      <c r="E34" s="27" t="s">
        <v>44</v>
      </c>
      <c r="F34" s="83">
        <f>ROUND((SUM(BF81:BF95)),2)</f>
        <v>0</v>
      </c>
      <c r="I34" s="93">
        <v>0.15</v>
      </c>
      <c r="J34" s="83">
        <f>ROUND(((SUM(BF81:BF95))*I34),2)</f>
        <v>0</v>
      </c>
      <c r="L34" s="32"/>
    </row>
    <row r="35" spans="2:12" s="1" customFormat="1" ht="14.4" customHeight="1" hidden="1">
      <c r="B35" s="32"/>
      <c r="E35" s="27" t="s">
        <v>45</v>
      </c>
      <c r="F35" s="83">
        <f>ROUND((SUM(BG81:BG95)),2)</f>
        <v>0</v>
      </c>
      <c r="I35" s="93">
        <v>0.21</v>
      </c>
      <c r="J35" s="83">
        <f>0</f>
        <v>0</v>
      </c>
      <c r="L35" s="32"/>
    </row>
    <row r="36" spans="2:12" s="1" customFormat="1" ht="14.4" customHeight="1" hidden="1">
      <c r="B36" s="32"/>
      <c r="E36" s="27" t="s">
        <v>46</v>
      </c>
      <c r="F36" s="83">
        <f>ROUND((SUM(BH81:BH95)),2)</f>
        <v>0</v>
      </c>
      <c r="I36" s="93">
        <v>0.15</v>
      </c>
      <c r="J36" s="83">
        <f>0</f>
        <v>0</v>
      </c>
      <c r="L36" s="32"/>
    </row>
    <row r="37" spans="2:12" s="1" customFormat="1" ht="14.4" customHeight="1" hidden="1">
      <c r="B37" s="32"/>
      <c r="E37" s="27" t="s">
        <v>47</v>
      </c>
      <c r="F37" s="83">
        <f>ROUND((SUM(BI81:BI95)),2)</f>
        <v>0</v>
      </c>
      <c r="I37" s="93">
        <v>0</v>
      </c>
      <c r="J37" s="83">
        <f>0</f>
        <v>0</v>
      </c>
      <c r="L37" s="32"/>
    </row>
    <row r="38" spans="2:12" s="1" customFormat="1" ht="7" customHeight="1" hidden="1">
      <c r="B38" s="32"/>
      <c r="L38" s="32"/>
    </row>
    <row r="39" spans="2:12" s="1" customFormat="1" ht="25.4" customHeight="1" hidden="1">
      <c r="B39" s="32"/>
      <c r="C39" s="94"/>
      <c r="D39" s="95" t="s">
        <v>48</v>
      </c>
      <c r="E39" s="54"/>
      <c r="F39" s="54"/>
      <c r="G39" s="96" t="s">
        <v>49</v>
      </c>
      <c r="H39" s="97" t="s">
        <v>50</v>
      </c>
      <c r="I39" s="54"/>
      <c r="J39" s="98">
        <f>SUM(J30:J37)</f>
        <v>0</v>
      </c>
      <c r="K39" s="99"/>
      <c r="L39" s="32"/>
    </row>
    <row r="40" spans="2:12" s="1" customFormat="1" ht="14.4" customHeight="1" hidden="1">
      <c r="B40" s="41"/>
      <c r="C40" s="42"/>
      <c r="D40" s="42"/>
      <c r="E40" s="42"/>
      <c r="F40" s="42"/>
      <c r="G40" s="42"/>
      <c r="H40" s="42"/>
      <c r="I40" s="42"/>
      <c r="J40" s="42"/>
      <c r="K40" s="42"/>
      <c r="L40" s="32"/>
    </row>
    <row r="41" ht="12" hidden="1"/>
    <row r="42" ht="12" hidden="1"/>
    <row r="43" ht="12" hidden="1"/>
    <row r="44" spans="2:12" s="1" customFormat="1" ht="7" customHeight="1">
      <c r="B44" s="43"/>
      <c r="C44" s="44"/>
      <c r="D44" s="44"/>
      <c r="E44" s="44"/>
      <c r="F44" s="44"/>
      <c r="G44" s="44"/>
      <c r="H44" s="44"/>
      <c r="I44" s="44"/>
      <c r="J44" s="44"/>
      <c r="K44" s="44"/>
      <c r="L44" s="32"/>
    </row>
    <row r="45" spans="2:12" s="1" customFormat="1" ht="25" customHeight="1">
      <c r="B45" s="32"/>
      <c r="C45" s="21" t="s">
        <v>156</v>
      </c>
      <c r="L45" s="32"/>
    </row>
    <row r="46" spans="2:12" s="1" customFormat="1" ht="7" customHeight="1">
      <c r="B46" s="32"/>
      <c r="L46" s="32"/>
    </row>
    <row r="47" spans="2:12" s="1" customFormat="1" ht="12.05" customHeight="1">
      <c r="B47" s="32"/>
      <c r="C47" s="27" t="s">
        <v>16</v>
      </c>
      <c r="L47" s="32"/>
    </row>
    <row r="48" spans="2:12" s="1" customFormat="1" ht="16.5" customHeight="1">
      <c r="B48" s="32"/>
      <c r="E48" s="250" t="str">
        <f>E7</f>
        <v>Stavební úpravy, přístavba a nástavba č.p.1994, ul.Dobenínská, Náchod</v>
      </c>
      <c r="F48" s="251"/>
      <c r="G48" s="251"/>
      <c r="H48" s="251"/>
      <c r="L48" s="32"/>
    </row>
    <row r="49" spans="2:12" s="1" customFormat="1" ht="12.05" customHeight="1">
      <c r="B49" s="32"/>
      <c r="C49" s="27" t="s">
        <v>154</v>
      </c>
      <c r="L49" s="32"/>
    </row>
    <row r="50" spans="2:12" s="1" customFormat="1" ht="16.5" customHeight="1">
      <c r="B50" s="32"/>
      <c r="E50" s="207" t="str">
        <f>E9</f>
        <v>03 - SO 01 Stavební úpravy - část 2. - venkovní žaluzie</v>
      </c>
      <c r="F50" s="249"/>
      <c r="G50" s="249"/>
      <c r="H50" s="249"/>
      <c r="L50" s="32"/>
    </row>
    <row r="51" spans="2:12" s="1" customFormat="1" ht="7" customHeight="1">
      <c r="B51" s="32"/>
      <c r="L51" s="32"/>
    </row>
    <row r="52" spans="2:12" s="1" customFormat="1" ht="12.05" customHeight="1">
      <c r="B52" s="32"/>
      <c r="C52" s="27" t="s">
        <v>21</v>
      </c>
      <c r="F52" s="25" t="str">
        <f>F12</f>
        <v>Náchod</v>
      </c>
      <c r="I52" s="27" t="s">
        <v>23</v>
      </c>
      <c r="J52" s="49" t="str">
        <f>IF(J12="","",J12)</f>
        <v>12. 4. 2024</v>
      </c>
      <c r="L52" s="32"/>
    </row>
    <row r="53" spans="2:12" s="1" customFormat="1" ht="7" customHeight="1">
      <c r="B53" s="32"/>
      <c r="L53" s="32"/>
    </row>
    <row r="54" spans="2:12" s="1" customFormat="1" ht="25.65" customHeight="1">
      <c r="B54" s="32"/>
      <c r="C54" s="27" t="s">
        <v>25</v>
      </c>
      <c r="F54" s="25" t="str">
        <f>E15</f>
        <v>Oblastní charita Náchod, Mlýnská 189, Náchod</v>
      </c>
      <c r="I54" s="27" t="s">
        <v>31</v>
      </c>
      <c r="J54" s="30" t="str">
        <f>E21</f>
        <v>Libor Klubal DiS., Náchod</v>
      </c>
      <c r="L54" s="32"/>
    </row>
    <row r="55" spans="2:12" s="1" customFormat="1" ht="15.15" customHeight="1">
      <c r="B55" s="32"/>
      <c r="C55" s="27" t="s">
        <v>29</v>
      </c>
      <c r="F55" s="25" t="str">
        <f>IF(E18="","",E18)</f>
        <v>Vyplň údaj</v>
      </c>
      <c r="I55" s="27" t="s">
        <v>34</v>
      </c>
      <c r="J55" s="30" t="str">
        <f>E24</f>
        <v>Arnošt Gerhart</v>
      </c>
      <c r="L55" s="32"/>
    </row>
    <row r="56" spans="2:12" s="1" customFormat="1" ht="10.25" customHeight="1">
      <c r="B56" s="32"/>
      <c r="L56" s="32"/>
    </row>
    <row r="57" spans="2:12" s="1" customFormat="1" ht="29.3" customHeight="1">
      <c r="B57" s="32"/>
      <c r="C57" s="100" t="s">
        <v>157</v>
      </c>
      <c r="D57" s="94"/>
      <c r="E57" s="94"/>
      <c r="F57" s="94"/>
      <c r="G57" s="94"/>
      <c r="H57" s="94"/>
      <c r="I57" s="94"/>
      <c r="J57" s="101" t="s">
        <v>158</v>
      </c>
      <c r="K57" s="94"/>
      <c r="L57" s="32"/>
    </row>
    <row r="58" spans="2:12" s="1" customFormat="1" ht="10.25" customHeight="1">
      <c r="B58" s="32"/>
      <c r="L58" s="32"/>
    </row>
    <row r="59" spans="2:47" s="1" customFormat="1" ht="22.8" customHeight="1">
      <c r="B59" s="32"/>
      <c r="C59" s="102" t="s">
        <v>70</v>
      </c>
      <c r="J59" s="63">
        <f>J81</f>
        <v>0</v>
      </c>
      <c r="L59" s="32"/>
      <c r="AU59" s="17" t="s">
        <v>159</v>
      </c>
    </row>
    <row r="60" spans="2:12" s="8" customFormat="1" ht="25" customHeight="1">
      <c r="B60" s="103"/>
      <c r="D60" s="104" t="s">
        <v>457</v>
      </c>
      <c r="E60" s="105"/>
      <c r="F60" s="105"/>
      <c r="G60" s="105"/>
      <c r="H60" s="105"/>
      <c r="I60" s="105"/>
      <c r="J60" s="106">
        <f>J82</f>
        <v>0</v>
      </c>
      <c r="L60" s="103"/>
    </row>
    <row r="61" spans="2:12" s="9" customFormat="1" ht="19.95" customHeight="1">
      <c r="B61" s="107"/>
      <c r="D61" s="108" t="s">
        <v>474</v>
      </c>
      <c r="E61" s="109"/>
      <c r="F61" s="109"/>
      <c r="G61" s="109"/>
      <c r="H61" s="109"/>
      <c r="I61" s="109"/>
      <c r="J61" s="110">
        <f>J83</f>
        <v>0</v>
      </c>
      <c r="L61" s="107"/>
    </row>
    <row r="62" spans="2:12" s="1" customFormat="1" ht="21.75" customHeight="1">
      <c r="B62" s="32"/>
      <c r="L62" s="32"/>
    </row>
    <row r="63" spans="2:12" s="1" customFormat="1" ht="7" customHeight="1">
      <c r="B63" s="41"/>
      <c r="C63" s="42"/>
      <c r="D63" s="42"/>
      <c r="E63" s="42"/>
      <c r="F63" s="42"/>
      <c r="G63" s="42"/>
      <c r="H63" s="42"/>
      <c r="I63" s="42"/>
      <c r="J63" s="42"/>
      <c r="K63" s="42"/>
      <c r="L63" s="32"/>
    </row>
    <row r="67" spans="2:12" s="1" customFormat="1" ht="7" customHeight="1">
      <c r="B67" s="43"/>
      <c r="C67" s="44"/>
      <c r="D67" s="44"/>
      <c r="E67" s="44"/>
      <c r="F67" s="44"/>
      <c r="G67" s="44"/>
      <c r="H67" s="44"/>
      <c r="I67" s="44"/>
      <c r="J67" s="44"/>
      <c r="K67" s="44"/>
      <c r="L67" s="32"/>
    </row>
    <row r="68" spans="2:12" s="1" customFormat="1" ht="25" customHeight="1">
      <c r="B68" s="32"/>
      <c r="C68" s="21" t="s">
        <v>166</v>
      </c>
      <c r="L68" s="32"/>
    </row>
    <row r="69" spans="2:12" s="1" customFormat="1" ht="7" customHeight="1">
      <c r="B69" s="32"/>
      <c r="L69" s="32"/>
    </row>
    <row r="70" spans="2:12" s="1" customFormat="1" ht="12.05" customHeight="1">
      <c r="B70" s="32"/>
      <c r="C70" s="27" t="s">
        <v>16</v>
      </c>
      <c r="L70" s="32"/>
    </row>
    <row r="71" spans="2:12" s="1" customFormat="1" ht="16.5" customHeight="1">
      <c r="B71" s="32"/>
      <c r="E71" s="250" t="str">
        <f>E7</f>
        <v>Stavební úpravy, přístavba a nástavba č.p.1994, ul.Dobenínská, Náchod</v>
      </c>
      <c r="F71" s="251"/>
      <c r="G71" s="251"/>
      <c r="H71" s="251"/>
      <c r="L71" s="32"/>
    </row>
    <row r="72" spans="2:12" s="1" customFormat="1" ht="12.05" customHeight="1">
      <c r="B72" s="32"/>
      <c r="C72" s="27" t="s">
        <v>154</v>
      </c>
      <c r="L72" s="32"/>
    </row>
    <row r="73" spans="2:12" s="1" customFormat="1" ht="16.5" customHeight="1">
      <c r="B73" s="32"/>
      <c r="E73" s="207" t="str">
        <f>E9</f>
        <v>03 - SO 01 Stavební úpravy - část 2. - venkovní žaluzie</v>
      </c>
      <c r="F73" s="249"/>
      <c r="G73" s="249"/>
      <c r="H73" s="249"/>
      <c r="L73" s="32"/>
    </row>
    <row r="74" spans="2:12" s="1" customFormat="1" ht="7" customHeight="1">
      <c r="B74" s="32"/>
      <c r="L74" s="32"/>
    </row>
    <row r="75" spans="2:12" s="1" customFormat="1" ht="12.05" customHeight="1">
      <c r="B75" s="32"/>
      <c r="C75" s="27" t="s">
        <v>21</v>
      </c>
      <c r="F75" s="25" t="str">
        <f>F12</f>
        <v>Náchod</v>
      </c>
      <c r="I75" s="27" t="s">
        <v>23</v>
      </c>
      <c r="J75" s="49" t="str">
        <f>IF(J12="","",J12)</f>
        <v>12. 4. 2024</v>
      </c>
      <c r="L75" s="32"/>
    </row>
    <row r="76" spans="2:12" s="1" customFormat="1" ht="7" customHeight="1">
      <c r="B76" s="32"/>
      <c r="L76" s="32"/>
    </row>
    <row r="77" spans="2:12" s="1" customFormat="1" ht="25.65" customHeight="1">
      <c r="B77" s="32"/>
      <c r="C77" s="27" t="s">
        <v>25</v>
      </c>
      <c r="F77" s="25" t="str">
        <f>E15</f>
        <v>Oblastní charita Náchod, Mlýnská 189, Náchod</v>
      </c>
      <c r="I77" s="27" t="s">
        <v>31</v>
      </c>
      <c r="J77" s="30" t="str">
        <f>E21</f>
        <v>Libor Klubal DiS., Náchod</v>
      </c>
      <c r="L77" s="32"/>
    </row>
    <row r="78" spans="2:12" s="1" customFormat="1" ht="15.15" customHeight="1">
      <c r="B78" s="32"/>
      <c r="C78" s="27" t="s">
        <v>29</v>
      </c>
      <c r="F78" s="25" t="str">
        <f>IF(E18="","",E18)</f>
        <v>Vyplň údaj</v>
      </c>
      <c r="I78" s="27" t="s">
        <v>34</v>
      </c>
      <c r="J78" s="30" t="str">
        <f>E24</f>
        <v>Arnošt Gerhart</v>
      </c>
      <c r="L78" s="32"/>
    </row>
    <row r="79" spans="2:12" s="1" customFormat="1" ht="10.25" customHeight="1">
      <c r="B79" s="32"/>
      <c r="L79" s="32"/>
    </row>
    <row r="80" spans="2:20" s="10" customFormat="1" ht="29.3" customHeight="1">
      <c r="B80" s="111"/>
      <c r="C80" s="112" t="s">
        <v>167</v>
      </c>
      <c r="D80" s="113" t="s">
        <v>57</v>
      </c>
      <c r="E80" s="113" t="s">
        <v>53</v>
      </c>
      <c r="F80" s="113" t="s">
        <v>54</v>
      </c>
      <c r="G80" s="113" t="s">
        <v>168</v>
      </c>
      <c r="H80" s="113" t="s">
        <v>169</v>
      </c>
      <c r="I80" s="113" t="s">
        <v>170</v>
      </c>
      <c r="J80" s="113" t="s">
        <v>158</v>
      </c>
      <c r="K80" s="114" t="s">
        <v>171</v>
      </c>
      <c r="L80" s="111"/>
      <c r="M80" s="56" t="s">
        <v>19</v>
      </c>
      <c r="N80" s="57" t="s">
        <v>42</v>
      </c>
      <c r="O80" s="57" t="s">
        <v>172</v>
      </c>
      <c r="P80" s="57" t="s">
        <v>173</v>
      </c>
      <c r="Q80" s="57" t="s">
        <v>174</v>
      </c>
      <c r="R80" s="57" t="s">
        <v>175</v>
      </c>
      <c r="S80" s="57" t="s">
        <v>176</v>
      </c>
      <c r="T80" s="58" t="s">
        <v>177</v>
      </c>
    </row>
    <row r="81" spans="2:63" s="1" customFormat="1" ht="22.8" customHeight="1">
      <c r="B81" s="32"/>
      <c r="C81" s="61" t="s">
        <v>178</v>
      </c>
      <c r="J81" s="115">
        <f>BK81</f>
        <v>0</v>
      </c>
      <c r="L81" s="32"/>
      <c r="M81" s="59"/>
      <c r="N81" s="50"/>
      <c r="O81" s="50"/>
      <c r="P81" s="116">
        <f>P82</f>
        <v>0</v>
      </c>
      <c r="Q81" s="50"/>
      <c r="R81" s="116">
        <f>R82</f>
        <v>0.07513800000000001</v>
      </c>
      <c r="S81" s="50"/>
      <c r="T81" s="117">
        <f>T82</f>
        <v>0</v>
      </c>
      <c r="AT81" s="17" t="s">
        <v>71</v>
      </c>
      <c r="AU81" s="17" t="s">
        <v>159</v>
      </c>
      <c r="BK81" s="118">
        <f>BK82</f>
        <v>0</v>
      </c>
    </row>
    <row r="82" spans="2:63" s="11" customFormat="1" ht="25.9" customHeight="1">
      <c r="B82" s="119"/>
      <c r="D82" s="120" t="s">
        <v>71</v>
      </c>
      <c r="E82" s="121" t="s">
        <v>1777</v>
      </c>
      <c r="F82" s="121" t="s">
        <v>1778</v>
      </c>
      <c r="I82" s="122"/>
      <c r="J82" s="123">
        <f>BK82</f>
        <v>0</v>
      </c>
      <c r="L82" s="119"/>
      <c r="M82" s="124"/>
      <c r="P82" s="125">
        <f>P83</f>
        <v>0</v>
      </c>
      <c r="R82" s="125">
        <f>R83</f>
        <v>0.07513800000000001</v>
      </c>
      <c r="T82" s="126">
        <f>T83</f>
        <v>0</v>
      </c>
      <c r="AR82" s="120" t="s">
        <v>82</v>
      </c>
      <c r="AT82" s="127" t="s">
        <v>71</v>
      </c>
      <c r="AU82" s="127" t="s">
        <v>72</v>
      </c>
      <c r="AY82" s="120" t="s">
        <v>181</v>
      </c>
      <c r="BK82" s="128">
        <f>BK83</f>
        <v>0</v>
      </c>
    </row>
    <row r="83" spans="2:63" s="11" customFormat="1" ht="22.8" customHeight="1">
      <c r="B83" s="119"/>
      <c r="D83" s="120" t="s">
        <v>71</v>
      </c>
      <c r="E83" s="129" t="s">
        <v>3021</v>
      </c>
      <c r="F83" s="129" t="s">
        <v>3022</v>
      </c>
      <c r="I83" s="122"/>
      <c r="J83" s="130">
        <f>BK83</f>
        <v>0</v>
      </c>
      <c r="L83" s="119"/>
      <c r="M83" s="124"/>
      <c r="P83" s="125">
        <f>SUM(P84:P95)</f>
        <v>0</v>
      </c>
      <c r="R83" s="125">
        <f>SUM(R84:R95)</f>
        <v>0.07513800000000001</v>
      </c>
      <c r="T83" s="126">
        <f>SUM(T84:T95)</f>
        <v>0</v>
      </c>
      <c r="AR83" s="120" t="s">
        <v>82</v>
      </c>
      <c r="AT83" s="127" t="s">
        <v>71</v>
      </c>
      <c r="AU83" s="127" t="s">
        <v>80</v>
      </c>
      <c r="AY83" s="120" t="s">
        <v>181</v>
      </c>
      <c r="BK83" s="128">
        <f>SUM(BK84:BK95)</f>
        <v>0</v>
      </c>
    </row>
    <row r="84" spans="2:65" s="1" customFormat="1" ht="24.1" customHeight="1">
      <c r="B84" s="32"/>
      <c r="C84" s="131" t="s">
        <v>80</v>
      </c>
      <c r="D84" s="131" t="s">
        <v>183</v>
      </c>
      <c r="E84" s="132" t="s">
        <v>6310</v>
      </c>
      <c r="F84" s="133" t="s">
        <v>6311</v>
      </c>
      <c r="G84" s="134" t="s">
        <v>199</v>
      </c>
      <c r="H84" s="135">
        <v>29</v>
      </c>
      <c r="I84" s="136"/>
      <c r="J84" s="137">
        <f>ROUND(I84*H84,2)</f>
        <v>0</v>
      </c>
      <c r="K84" s="133" t="s">
        <v>187</v>
      </c>
      <c r="L84" s="32"/>
      <c r="M84" s="138" t="s">
        <v>19</v>
      </c>
      <c r="N84" s="139" t="s">
        <v>43</v>
      </c>
      <c r="P84" s="140">
        <f>O84*H84</f>
        <v>0</v>
      </c>
      <c r="Q84" s="140">
        <v>0</v>
      </c>
      <c r="R84" s="140">
        <f>Q84*H84</f>
        <v>0</v>
      </c>
      <c r="S84" s="140">
        <v>0</v>
      </c>
      <c r="T84" s="141">
        <f>S84*H84</f>
        <v>0</v>
      </c>
      <c r="AR84" s="142" t="s">
        <v>286</v>
      </c>
      <c r="AT84" s="142" t="s">
        <v>183</v>
      </c>
      <c r="AU84" s="142" t="s">
        <v>82</v>
      </c>
      <c r="AY84" s="17" t="s">
        <v>181</v>
      </c>
      <c r="BE84" s="143">
        <f>IF(N84="základní",J84,0)</f>
        <v>0</v>
      </c>
      <c r="BF84" s="143">
        <f>IF(N84="snížená",J84,0)</f>
        <v>0</v>
      </c>
      <c r="BG84" s="143">
        <f>IF(N84="zákl. přenesená",J84,0)</f>
        <v>0</v>
      </c>
      <c r="BH84" s="143">
        <f>IF(N84="sníž. přenesená",J84,0)</f>
        <v>0</v>
      </c>
      <c r="BI84" s="143">
        <f>IF(N84="nulová",J84,0)</f>
        <v>0</v>
      </c>
      <c r="BJ84" s="17" t="s">
        <v>80</v>
      </c>
      <c r="BK84" s="143">
        <f>ROUND(I84*H84,2)</f>
        <v>0</v>
      </c>
      <c r="BL84" s="17" t="s">
        <v>286</v>
      </c>
      <c r="BM84" s="142" t="s">
        <v>6312</v>
      </c>
    </row>
    <row r="85" spans="2:47" s="1" customFormat="1" ht="12">
      <c r="B85" s="32"/>
      <c r="D85" s="144" t="s">
        <v>190</v>
      </c>
      <c r="F85" s="145" t="s">
        <v>6313</v>
      </c>
      <c r="I85" s="146"/>
      <c r="L85" s="32"/>
      <c r="M85" s="147"/>
      <c r="T85" s="53"/>
      <c r="AT85" s="17" t="s">
        <v>190</v>
      </c>
      <c r="AU85" s="17" t="s">
        <v>82</v>
      </c>
    </row>
    <row r="86" spans="2:51" s="12" customFormat="1" ht="12">
      <c r="B86" s="148"/>
      <c r="D86" s="149" t="s">
        <v>192</v>
      </c>
      <c r="E86" s="150" t="s">
        <v>19</v>
      </c>
      <c r="F86" s="151" t="s">
        <v>6525</v>
      </c>
      <c r="H86" s="152">
        <v>29</v>
      </c>
      <c r="I86" s="153"/>
      <c r="L86" s="148"/>
      <c r="M86" s="154"/>
      <c r="T86" s="155"/>
      <c r="AT86" s="150" t="s">
        <v>192</v>
      </c>
      <c r="AU86" s="150" t="s">
        <v>82</v>
      </c>
      <c r="AV86" s="12" t="s">
        <v>82</v>
      </c>
      <c r="AW86" s="12" t="s">
        <v>33</v>
      </c>
      <c r="AX86" s="12" t="s">
        <v>80</v>
      </c>
      <c r="AY86" s="150" t="s">
        <v>181</v>
      </c>
    </row>
    <row r="87" spans="2:65" s="1" customFormat="1" ht="24.1" customHeight="1">
      <c r="B87" s="32"/>
      <c r="C87" s="131" t="s">
        <v>82</v>
      </c>
      <c r="D87" s="131" t="s">
        <v>183</v>
      </c>
      <c r="E87" s="132" t="s">
        <v>6314</v>
      </c>
      <c r="F87" s="133" t="s">
        <v>6315</v>
      </c>
      <c r="G87" s="134" t="s">
        <v>199</v>
      </c>
      <c r="H87" s="135">
        <v>2</v>
      </c>
      <c r="I87" s="136"/>
      <c r="J87" s="137">
        <f>ROUND(I87*H87,2)</f>
        <v>0</v>
      </c>
      <c r="K87" s="133" t="s">
        <v>187</v>
      </c>
      <c r="L87" s="32"/>
      <c r="M87" s="138" t="s">
        <v>19</v>
      </c>
      <c r="N87" s="139" t="s">
        <v>43</v>
      </c>
      <c r="P87" s="140">
        <f>O87*H87</f>
        <v>0</v>
      </c>
      <c r="Q87" s="140">
        <v>0</v>
      </c>
      <c r="R87" s="140">
        <f>Q87*H87</f>
        <v>0</v>
      </c>
      <c r="S87" s="140">
        <v>0</v>
      </c>
      <c r="T87" s="141">
        <f>S87*H87</f>
        <v>0</v>
      </c>
      <c r="AR87" s="142" t="s">
        <v>286</v>
      </c>
      <c r="AT87" s="142" t="s">
        <v>183</v>
      </c>
      <c r="AU87" s="142" t="s">
        <v>82</v>
      </c>
      <c r="AY87" s="17" t="s">
        <v>181</v>
      </c>
      <c r="BE87" s="143">
        <f>IF(N87="základní",J87,0)</f>
        <v>0</v>
      </c>
      <c r="BF87" s="143">
        <f>IF(N87="snížená",J87,0)</f>
        <v>0</v>
      </c>
      <c r="BG87" s="143">
        <f>IF(N87="zákl. přenesená",J87,0)</f>
        <v>0</v>
      </c>
      <c r="BH87" s="143">
        <f>IF(N87="sníž. přenesená",J87,0)</f>
        <v>0</v>
      </c>
      <c r="BI87" s="143">
        <f>IF(N87="nulová",J87,0)</f>
        <v>0</v>
      </c>
      <c r="BJ87" s="17" t="s">
        <v>80</v>
      </c>
      <c r="BK87" s="143">
        <f>ROUND(I87*H87,2)</f>
        <v>0</v>
      </c>
      <c r="BL87" s="17" t="s">
        <v>286</v>
      </c>
      <c r="BM87" s="142" t="s">
        <v>6316</v>
      </c>
    </row>
    <row r="88" spans="2:47" s="1" customFormat="1" ht="12">
      <c r="B88" s="32"/>
      <c r="D88" s="144" t="s">
        <v>190</v>
      </c>
      <c r="F88" s="145" t="s">
        <v>6317</v>
      </c>
      <c r="I88" s="146"/>
      <c r="L88" s="32"/>
      <c r="M88" s="147"/>
      <c r="T88" s="53"/>
      <c r="AT88" s="17" t="s">
        <v>190</v>
      </c>
      <c r="AU88" s="17" t="s">
        <v>82</v>
      </c>
    </row>
    <row r="89" spans="2:51" s="12" customFormat="1" ht="12">
      <c r="B89" s="148"/>
      <c r="D89" s="149" t="s">
        <v>192</v>
      </c>
      <c r="E89" s="150" t="s">
        <v>19</v>
      </c>
      <c r="F89" s="151" t="s">
        <v>6318</v>
      </c>
      <c r="H89" s="152">
        <v>2</v>
      </c>
      <c r="I89" s="153"/>
      <c r="L89" s="148"/>
      <c r="M89" s="154"/>
      <c r="T89" s="155"/>
      <c r="AT89" s="150" t="s">
        <v>192</v>
      </c>
      <c r="AU89" s="150" t="s">
        <v>82</v>
      </c>
      <c r="AV89" s="12" t="s">
        <v>82</v>
      </c>
      <c r="AW89" s="12" t="s">
        <v>33</v>
      </c>
      <c r="AX89" s="12" t="s">
        <v>80</v>
      </c>
      <c r="AY89" s="150" t="s">
        <v>181</v>
      </c>
    </row>
    <row r="90" spans="2:65" s="1" customFormat="1" ht="21.75" customHeight="1">
      <c r="B90" s="32"/>
      <c r="C90" s="180" t="s">
        <v>94</v>
      </c>
      <c r="D90" s="180" t="s">
        <v>561</v>
      </c>
      <c r="E90" s="181" t="s">
        <v>6319</v>
      </c>
      <c r="F90" s="182" t="s">
        <v>6320</v>
      </c>
      <c r="G90" s="183" t="s">
        <v>186</v>
      </c>
      <c r="H90" s="184">
        <v>75.138</v>
      </c>
      <c r="I90" s="185"/>
      <c r="J90" s="186">
        <f>ROUND(I90*H90,2)</f>
        <v>0</v>
      </c>
      <c r="K90" s="182" t="s">
        <v>19</v>
      </c>
      <c r="L90" s="187"/>
      <c r="M90" s="188" t="s">
        <v>19</v>
      </c>
      <c r="N90" s="189" t="s">
        <v>43</v>
      </c>
      <c r="P90" s="140">
        <f>O90*H90</f>
        <v>0</v>
      </c>
      <c r="Q90" s="140">
        <v>0.001</v>
      </c>
      <c r="R90" s="140">
        <f>Q90*H90</f>
        <v>0.07513800000000001</v>
      </c>
      <c r="S90" s="140">
        <v>0</v>
      </c>
      <c r="T90" s="141">
        <f>S90*H90</f>
        <v>0</v>
      </c>
      <c r="AR90" s="142" t="s">
        <v>394</v>
      </c>
      <c r="AT90" s="142" t="s">
        <v>561</v>
      </c>
      <c r="AU90" s="142" t="s">
        <v>82</v>
      </c>
      <c r="AY90" s="17" t="s">
        <v>181</v>
      </c>
      <c r="BE90" s="143">
        <f>IF(N90="základní",J90,0)</f>
        <v>0</v>
      </c>
      <c r="BF90" s="143">
        <f>IF(N90="snížená",J90,0)</f>
        <v>0</v>
      </c>
      <c r="BG90" s="143">
        <f>IF(N90="zákl. přenesená",J90,0)</f>
        <v>0</v>
      </c>
      <c r="BH90" s="143">
        <f>IF(N90="sníž. přenesená",J90,0)</f>
        <v>0</v>
      </c>
      <c r="BI90" s="143">
        <f>IF(N90="nulová",J90,0)</f>
        <v>0</v>
      </c>
      <c r="BJ90" s="17" t="s">
        <v>80</v>
      </c>
      <c r="BK90" s="143">
        <f>ROUND(I90*H90,2)</f>
        <v>0</v>
      </c>
      <c r="BL90" s="17" t="s">
        <v>286</v>
      </c>
      <c r="BM90" s="142" t="s">
        <v>6321</v>
      </c>
    </row>
    <row r="91" spans="2:51" s="12" customFormat="1" ht="12">
      <c r="B91" s="148"/>
      <c r="D91" s="149" t="s">
        <v>192</v>
      </c>
      <c r="E91" s="150" t="s">
        <v>19</v>
      </c>
      <c r="F91" s="151" t="s">
        <v>6526</v>
      </c>
      <c r="H91" s="152">
        <v>37.975</v>
      </c>
      <c r="I91" s="153"/>
      <c r="L91" s="148"/>
      <c r="M91" s="154"/>
      <c r="T91" s="155"/>
      <c r="AT91" s="150" t="s">
        <v>192</v>
      </c>
      <c r="AU91" s="150" t="s">
        <v>82</v>
      </c>
      <c r="AV91" s="12" t="s">
        <v>82</v>
      </c>
      <c r="AW91" s="12" t="s">
        <v>33</v>
      </c>
      <c r="AX91" s="12" t="s">
        <v>72</v>
      </c>
      <c r="AY91" s="150" t="s">
        <v>181</v>
      </c>
    </row>
    <row r="92" spans="2:51" s="12" customFormat="1" ht="12">
      <c r="B92" s="148"/>
      <c r="D92" s="149" t="s">
        <v>192</v>
      </c>
      <c r="E92" s="150" t="s">
        <v>19</v>
      </c>
      <c r="F92" s="151" t="s">
        <v>6527</v>
      </c>
      <c r="H92" s="152">
        <v>37.163</v>
      </c>
      <c r="I92" s="153"/>
      <c r="L92" s="148"/>
      <c r="M92" s="154"/>
      <c r="T92" s="155"/>
      <c r="AT92" s="150" t="s">
        <v>192</v>
      </c>
      <c r="AU92" s="150" t="s">
        <v>82</v>
      </c>
      <c r="AV92" s="12" t="s">
        <v>82</v>
      </c>
      <c r="AW92" s="12" t="s">
        <v>33</v>
      </c>
      <c r="AX92" s="12" t="s">
        <v>72</v>
      </c>
      <c r="AY92" s="150" t="s">
        <v>181</v>
      </c>
    </row>
    <row r="93" spans="2:51" s="13" customFormat="1" ht="12">
      <c r="B93" s="156"/>
      <c r="D93" s="149" t="s">
        <v>192</v>
      </c>
      <c r="E93" s="157" t="s">
        <v>19</v>
      </c>
      <c r="F93" s="158" t="s">
        <v>196</v>
      </c>
      <c r="H93" s="159">
        <v>75.138</v>
      </c>
      <c r="I93" s="160"/>
      <c r="L93" s="156"/>
      <c r="M93" s="161"/>
      <c r="T93" s="162"/>
      <c r="AT93" s="157" t="s">
        <v>192</v>
      </c>
      <c r="AU93" s="157" t="s">
        <v>82</v>
      </c>
      <c r="AV93" s="13" t="s">
        <v>188</v>
      </c>
      <c r="AW93" s="13" t="s">
        <v>33</v>
      </c>
      <c r="AX93" s="13" t="s">
        <v>80</v>
      </c>
      <c r="AY93" s="157" t="s">
        <v>181</v>
      </c>
    </row>
    <row r="94" spans="2:65" s="1" customFormat="1" ht="24.1" customHeight="1">
      <c r="B94" s="32"/>
      <c r="C94" s="131" t="s">
        <v>188</v>
      </c>
      <c r="D94" s="131" t="s">
        <v>183</v>
      </c>
      <c r="E94" s="132" t="s">
        <v>3041</v>
      </c>
      <c r="F94" s="133" t="s">
        <v>3042</v>
      </c>
      <c r="G94" s="134" t="s">
        <v>344</v>
      </c>
      <c r="H94" s="135">
        <v>0.075</v>
      </c>
      <c r="I94" s="136"/>
      <c r="J94" s="137">
        <f>ROUND(I94*H94,2)</f>
        <v>0</v>
      </c>
      <c r="K94" s="133" t="s">
        <v>187</v>
      </c>
      <c r="L94" s="32"/>
      <c r="M94" s="138" t="s">
        <v>19</v>
      </c>
      <c r="N94" s="139" t="s">
        <v>43</v>
      </c>
      <c r="P94" s="140">
        <f>O94*H94</f>
        <v>0</v>
      </c>
      <c r="Q94" s="140">
        <v>0</v>
      </c>
      <c r="R94" s="140">
        <f>Q94*H94</f>
        <v>0</v>
      </c>
      <c r="S94" s="140">
        <v>0</v>
      </c>
      <c r="T94" s="141">
        <f>S94*H94</f>
        <v>0</v>
      </c>
      <c r="AR94" s="142" t="s">
        <v>286</v>
      </c>
      <c r="AT94" s="142" t="s">
        <v>183</v>
      </c>
      <c r="AU94" s="142" t="s">
        <v>82</v>
      </c>
      <c r="AY94" s="17" t="s">
        <v>181</v>
      </c>
      <c r="BE94" s="143">
        <f>IF(N94="základní",J94,0)</f>
        <v>0</v>
      </c>
      <c r="BF94" s="143">
        <f>IF(N94="snížená",J94,0)</f>
        <v>0</v>
      </c>
      <c r="BG94" s="143">
        <f>IF(N94="zákl. přenesená",J94,0)</f>
        <v>0</v>
      </c>
      <c r="BH94" s="143">
        <f>IF(N94="sníž. přenesená",J94,0)</f>
        <v>0</v>
      </c>
      <c r="BI94" s="143">
        <f>IF(N94="nulová",J94,0)</f>
        <v>0</v>
      </c>
      <c r="BJ94" s="17" t="s">
        <v>80</v>
      </c>
      <c r="BK94" s="143">
        <f>ROUND(I94*H94,2)</f>
        <v>0</v>
      </c>
      <c r="BL94" s="17" t="s">
        <v>286</v>
      </c>
      <c r="BM94" s="142" t="s">
        <v>6322</v>
      </c>
    </row>
    <row r="95" spans="2:47" s="1" customFormat="1" ht="12">
      <c r="B95" s="32"/>
      <c r="D95" s="144" t="s">
        <v>190</v>
      </c>
      <c r="F95" s="145" t="s">
        <v>3044</v>
      </c>
      <c r="I95" s="146"/>
      <c r="L95" s="32"/>
      <c r="M95" s="195"/>
      <c r="N95" s="192"/>
      <c r="O95" s="192"/>
      <c r="P95" s="192"/>
      <c r="Q95" s="192"/>
      <c r="R95" s="192"/>
      <c r="S95" s="192"/>
      <c r="T95" s="196"/>
      <c r="AT95" s="17" t="s">
        <v>190</v>
      </c>
      <c r="AU95" s="17" t="s">
        <v>82</v>
      </c>
    </row>
    <row r="96" spans="2:12" s="1" customFormat="1" ht="7" customHeight="1">
      <c r="B96" s="41"/>
      <c r="C96" s="42"/>
      <c r="D96" s="42"/>
      <c r="E96" s="42"/>
      <c r="F96" s="42"/>
      <c r="G96" s="42"/>
      <c r="H96" s="42"/>
      <c r="I96" s="42"/>
      <c r="J96" s="42"/>
      <c r="K96" s="42"/>
      <c r="L96" s="32"/>
    </row>
  </sheetData>
  <sheetProtection algorithmName="SHA-512" hashValue="WzXIQjsHrVo792gASe+hGeLCh/sVksOpBXf2+lnLP3Dlsm3B9WqsJkdj86kkXE/0GIp6J6VTCIRktjZjLhXfJA==" saltValue="NrkJxfFuLS4YxUbCqjuxGw==" spinCount="100000" sheet="1" objects="1" scenarios="1" formatColumns="0" formatRows="0" autoFilter="0"/>
  <autoFilter ref="C80:K95"/>
  <mergeCells count="9">
    <mergeCell ref="E50:H50"/>
    <mergeCell ref="E71:H71"/>
    <mergeCell ref="E73:H73"/>
    <mergeCell ref="L2:V2"/>
    <mergeCell ref="E7:H7"/>
    <mergeCell ref="E9:H9"/>
    <mergeCell ref="E18:H18"/>
    <mergeCell ref="E27:H27"/>
    <mergeCell ref="E48:H48"/>
  </mergeCells>
  <hyperlinks>
    <hyperlink ref="F85" r:id="rId1" display="https://podminky.urs.cz/item/CS_URS_2024_01/786623021"/>
    <hyperlink ref="F88" r:id="rId2" display="https://podminky.urs.cz/item/CS_URS_2024_01/786623023"/>
    <hyperlink ref="F95" r:id="rId3" display="https://podminky.urs.cz/item/CS_URS_2024_01/99878610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45"/>
  <sheetViews>
    <sheetView showGridLines="0" workbookViewId="0" topLeftCell="A1"/>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81</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s="1" customFormat="1" ht="12.05" customHeight="1" hidden="1">
      <c r="B8" s="32"/>
      <c r="D8" s="27" t="s">
        <v>154</v>
      </c>
      <c r="L8" s="32"/>
    </row>
    <row r="9" spans="2:12" s="1" customFormat="1" ht="16.5" customHeight="1" hidden="1">
      <c r="B9" s="32"/>
      <c r="E9" s="207" t="s">
        <v>155</v>
      </c>
      <c r="F9" s="249"/>
      <c r="G9" s="249"/>
      <c r="H9" s="249"/>
      <c r="L9" s="32"/>
    </row>
    <row r="10" spans="2:12" s="1" customFormat="1" ht="12" hidden="1">
      <c r="B10" s="32"/>
      <c r="L10" s="32"/>
    </row>
    <row r="11" spans="2:12" s="1" customFormat="1" ht="12.05" customHeight="1" hidden="1">
      <c r="B11" s="32"/>
      <c r="D11" s="27" t="s">
        <v>18</v>
      </c>
      <c r="F11" s="25" t="s">
        <v>19</v>
      </c>
      <c r="I11" s="27" t="s">
        <v>20</v>
      </c>
      <c r="J11" s="25" t="s">
        <v>19</v>
      </c>
      <c r="L11" s="32"/>
    </row>
    <row r="12" spans="2:12" s="1" customFormat="1" ht="12.05" customHeight="1" hidden="1">
      <c r="B12" s="32"/>
      <c r="D12" s="27" t="s">
        <v>21</v>
      </c>
      <c r="F12" s="25" t="s">
        <v>22</v>
      </c>
      <c r="I12" s="27" t="s">
        <v>23</v>
      </c>
      <c r="J12" s="49" t="str">
        <f>'Rekapitulace stavby'!AN8</f>
        <v>12. 4. 2024</v>
      </c>
      <c r="L12" s="32"/>
    </row>
    <row r="13" spans="2:12" s="1" customFormat="1" ht="10.75" customHeight="1" hidden="1">
      <c r="B13" s="32"/>
      <c r="L13" s="32"/>
    </row>
    <row r="14" spans="2:12" s="1" customFormat="1" ht="12.05" customHeight="1" hidden="1">
      <c r="B14" s="32"/>
      <c r="D14" s="27" t="s">
        <v>25</v>
      </c>
      <c r="I14" s="27" t="s">
        <v>26</v>
      </c>
      <c r="J14" s="25" t="s">
        <v>19</v>
      </c>
      <c r="L14" s="32"/>
    </row>
    <row r="15" spans="2:12" s="1" customFormat="1" ht="18" customHeight="1" hidden="1">
      <c r="B15" s="32"/>
      <c r="E15" s="25" t="s">
        <v>27</v>
      </c>
      <c r="I15" s="27" t="s">
        <v>28</v>
      </c>
      <c r="J15" s="25" t="s">
        <v>19</v>
      </c>
      <c r="L15" s="32"/>
    </row>
    <row r="16" spans="2:12" s="1" customFormat="1" ht="7" customHeight="1" hidden="1">
      <c r="B16" s="32"/>
      <c r="L16" s="32"/>
    </row>
    <row r="17" spans="2:12" s="1" customFormat="1" ht="12.05" customHeight="1" hidden="1">
      <c r="B17" s="32"/>
      <c r="D17" s="27" t="s">
        <v>29</v>
      </c>
      <c r="I17" s="27" t="s">
        <v>26</v>
      </c>
      <c r="J17" s="28" t="str">
        <f>'Rekapitulace stavby'!AN13</f>
        <v>Vyplň údaj</v>
      </c>
      <c r="L17" s="32"/>
    </row>
    <row r="18" spans="2:12" s="1" customFormat="1" ht="18" customHeight="1" hidden="1">
      <c r="B18" s="32"/>
      <c r="E18" s="252" t="str">
        <f>'Rekapitulace stavby'!E14</f>
        <v>Vyplň údaj</v>
      </c>
      <c r="F18" s="240"/>
      <c r="G18" s="240"/>
      <c r="H18" s="240"/>
      <c r="I18" s="27" t="s">
        <v>28</v>
      </c>
      <c r="J18" s="28" t="str">
        <f>'Rekapitulace stavby'!AN14</f>
        <v>Vyplň údaj</v>
      </c>
      <c r="L18" s="32"/>
    </row>
    <row r="19" spans="2:12" s="1" customFormat="1" ht="7" customHeight="1" hidden="1">
      <c r="B19" s="32"/>
      <c r="L19" s="32"/>
    </row>
    <row r="20" spans="2:12" s="1" customFormat="1" ht="12.05" customHeight="1" hidden="1">
      <c r="B20" s="32"/>
      <c r="D20" s="27" t="s">
        <v>31</v>
      </c>
      <c r="I20" s="27" t="s">
        <v>26</v>
      </c>
      <c r="J20" s="25" t="s">
        <v>19</v>
      </c>
      <c r="L20" s="32"/>
    </row>
    <row r="21" spans="2:12" s="1" customFormat="1" ht="18" customHeight="1" hidden="1">
      <c r="B21" s="32"/>
      <c r="E21" s="25" t="s">
        <v>32</v>
      </c>
      <c r="I21" s="27" t="s">
        <v>28</v>
      </c>
      <c r="J21" s="25" t="s">
        <v>19</v>
      </c>
      <c r="L21" s="32"/>
    </row>
    <row r="22" spans="2:12" s="1" customFormat="1" ht="7" customHeight="1" hidden="1">
      <c r="B22" s="32"/>
      <c r="L22" s="32"/>
    </row>
    <row r="23" spans="2:12" s="1" customFormat="1" ht="12.05" customHeight="1" hidden="1">
      <c r="B23" s="32"/>
      <c r="D23" s="27" t="s">
        <v>34</v>
      </c>
      <c r="I23" s="27" t="s">
        <v>26</v>
      </c>
      <c r="J23" s="25" t="s">
        <v>19</v>
      </c>
      <c r="L23" s="32"/>
    </row>
    <row r="24" spans="2:12" s="1" customFormat="1" ht="18" customHeight="1" hidden="1">
      <c r="B24" s="32"/>
      <c r="E24" s="25" t="s">
        <v>35</v>
      </c>
      <c r="I24" s="27" t="s">
        <v>28</v>
      </c>
      <c r="J24" s="25" t="s">
        <v>19</v>
      </c>
      <c r="L24" s="32"/>
    </row>
    <row r="25" spans="2:12" s="1" customFormat="1" ht="7" customHeight="1" hidden="1">
      <c r="B25" s="32"/>
      <c r="L25" s="32"/>
    </row>
    <row r="26" spans="2:12" s="1" customFormat="1" ht="12.05" customHeight="1" hidden="1">
      <c r="B26" s="32"/>
      <c r="D26" s="27" t="s">
        <v>36</v>
      </c>
      <c r="L26" s="32"/>
    </row>
    <row r="27" spans="2:12" s="7" customFormat="1" ht="16.5" customHeight="1" hidden="1">
      <c r="B27" s="91"/>
      <c r="E27" s="245" t="s">
        <v>19</v>
      </c>
      <c r="F27" s="245"/>
      <c r="G27" s="245"/>
      <c r="H27" s="245"/>
      <c r="L27" s="91"/>
    </row>
    <row r="28" spans="2:12" s="1" customFormat="1" ht="7" customHeight="1" hidden="1">
      <c r="B28" s="32"/>
      <c r="L28" s="32"/>
    </row>
    <row r="29" spans="2:12" s="1" customFormat="1" ht="7" customHeight="1" hidden="1">
      <c r="B29" s="32"/>
      <c r="D29" s="50"/>
      <c r="E29" s="50"/>
      <c r="F29" s="50"/>
      <c r="G29" s="50"/>
      <c r="H29" s="50"/>
      <c r="I29" s="50"/>
      <c r="J29" s="50"/>
      <c r="K29" s="50"/>
      <c r="L29" s="32"/>
    </row>
    <row r="30" spans="2:12" s="1" customFormat="1" ht="25.4" customHeight="1" hidden="1">
      <c r="B30" s="32"/>
      <c r="D30" s="92" t="s">
        <v>38</v>
      </c>
      <c r="J30" s="63">
        <f>ROUND(J85,2)</f>
        <v>0</v>
      </c>
      <c r="L30" s="32"/>
    </row>
    <row r="31" spans="2:12" s="1" customFormat="1" ht="7" customHeight="1" hidden="1">
      <c r="B31" s="32"/>
      <c r="D31" s="50"/>
      <c r="E31" s="50"/>
      <c r="F31" s="50"/>
      <c r="G31" s="50"/>
      <c r="H31" s="50"/>
      <c r="I31" s="50"/>
      <c r="J31" s="50"/>
      <c r="K31" s="50"/>
      <c r="L31" s="32"/>
    </row>
    <row r="32" spans="2:12" s="1" customFormat="1" ht="14.4" customHeight="1" hidden="1">
      <c r="B32" s="32"/>
      <c r="F32" s="35" t="s">
        <v>40</v>
      </c>
      <c r="I32" s="35" t="s">
        <v>39</v>
      </c>
      <c r="J32" s="35" t="s">
        <v>41</v>
      </c>
      <c r="L32" s="32"/>
    </row>
    <row r="33" spans="2:12" s="1" customFormat="1" ht="14.4" customHeight="1" hidden="1">
      <c r="B33" s="32"/>
      <c r="D33" s="52" t="s">
        <v>42</v>
      </c>
      <c r="E33" s="27" t="s">
        <v>43</v>
      </c>
      <c r="F33" s="83">
        <f>ROUND((SUM(BE85:BE244)),2)</f>
        <v>0</v>
      </c>
      <c r="I33" s="93">
        <v>0.21</v>
      </c>
      <c r="J33" s="83">
        <f>ROUND(((SUM(BE85:BE244))*I33),2)</f>
        <v>0</v>
      </c>
      <c r="L33" s="32"/>
    </row>
    <row r="34" spans="2:12" s="1" customFormat="1" ht="14.4" customHeight="1" hidden="1">
      <c r="B34" s="32"/>
      <c r="E34" s="27" t="s">
        <v>44</v>
      </c>
      <c r="F34" s="83">
        <f>ROUND((SUM(BF85:BF244)),2)</f>
        <v>0</v>
      </c>
      <c r="I34" s="93">
        <v>0.15</v>
      </c>
      <c r="J34" s="83">
        <f>ROUND(((SUM(BF85:BF244))*I34),2)</f>
        <v>0</v>
      </c>
      <c r="L34" s="32"/>
    </row>
    <row r="35" spans="2:12" s="1" customFormat="1" ht="14.4" customHeight="1" hidden="1">
      <c r="B35" s="32"/>
      <c r="E35" s="27" t="s">
        <v>45</v>
      </c>
      <c r="F35" s="83">
        <f>ROUND((SUM(BG85:BG244)),2)</f>
        <v>0</v>
      </c>
      <c r="I35" s="93">
        <v>0.21</v>
      </c>
      <c r="J35" s="83">
        <f>0</f>
        <v>0</v>
      </c>
      <c r="L35" s="32"/>
    </row>
    <row r="36" spans="2:12" s="1" customFormat="1" ht="14.4" customHeight="1" hidden="1">
      <c r="B36" s="32"/>
      <c r="E36" s="27" t="s">
        <v>46</v>
      </c>
      <c r="F36" s="83">
        <f>ROUND((SUM(BH85:BH244)),2)</f>
        <v>0</v>
      </c>
      <c r="I36" s="93">
        <v>0.15</v>
      </c>
      <c r="J36" s="83">
        <f>0</f>
        <v>0</v>
      </c>
      <c r="L36" s="32"/>
    </row>
    <row r="37" spans="2:12" s="1" customFormat="1" ht="14.4" customHeight="1" hidden="1">
      <c r="B37" s="32"/>
      <c r="E37" s="27" t="s">
        <v>47</v>
      </c>
      <c r="F37" s="83">
        <f>ROUND((SUM(BI85:BI244)),2)</f>
        <v>0</v>
      </c>
      <c r="I37" s="93">
        <v>0</v>
      </c>
      <c r="J37" s="83">
        <f>0</f>
        <v>0</v>
      </c>
      <c r="L37" s="32"/>
    </row>
    <row r="38" spans="2:12" s="1" customFormat="1" ht="7" customHeight="1" hidden="1">
      <c r="B38" s="32"/>
      <c r="L38" s="32"/>
    </row>
    <row r="39" spans="2:12" s="1" customFormat="1" ht="25.4" customHeight="1" hidden="1">
      <c r="B39" s="32"/>
      <c r="C39" s="94"/>
      <c r="D39" s="95" t="s">
        <v>48</v>
      </c>
      <c r="E39" s="54"/>
      <c r="F39" s="54"/>
      <c r="G39" s="96" t="s">
        <v>49</v>
      </c>
      <c r="H39" s="97" t="s">
        <v>50</v>
      </c>
      <c r="I39" s="54"/>
      <c r="J39" s="98">
        <f>SUM(J30:J37)</f>
        <v>0</v>
      </c>
      <c r="K39" s="99"/>
      <c r="L39" s="32"/>
    </row>
    <row r="40" spans="2:12" s="1" customFormat="1" ht="14.4" customHeight="1" hidden="1">
      <c r="B40" s="41"/>
      <c r="C40" s="42"/>
      <c r="D40" s="42"/>
      <c r="E40" s="42"/>
      <c r="F40" s="42"/>
      <c r="G40" s="42"/>
      <c r="H40" s="42"/>
      <c r="I40" s="42"/>
      <c r="J40" s="42"/>
      <c r="K40" s="42"/>
      <c r="L40" s="32"/>
    </row>
    <row r="41" ht="12" hidden="1"/>
    <row r="42" ht="12" hidden="1"/>
    <row r="43" ht="12" hidden="1"/>
    <row r="44" spans="2:12" s="1" customFormat="1" ht="7" customHeight="1">
      <c r="B44" s="43"/>
      <c r="C44" s="44"/>
      <c r="D44" s="44"/>
      <c r="E44" s="44"/>
      <c r="F44" s="44"/>
      <c r="G44" s="44"/>
      <c r="H44" s="44"/>
      <c r="I44" s="44"/>
      <c r="J44" s="44"/>
      <c r="K44" s="44"/>
      <c r="L44" s="32"/>
    </row>
    <row r="45" spans="2:12" s="1" customFormat="1" ht="25" customHeight="1">
      <c r="B45" s="32"/>
      <c r="C45" s="21" t="s">
        <v>156</v>
      </c>
      <c r="L45" s="32"/>
    </row>
    <row r="46" spans="2:12" s="1" customFormat="1" ht="7" customHeight="1">
      <c r="B46" s="32"/>
      <c r="L46" s="32"/>
    </row>
    <row r="47" spans="2:12" s="1" customFormat="1" ht="12.05" customHeight="1">
      <c r="B47" s="32"/>
      <c r="C47" s="27" t="s">
        <v>16</v>
      </c>
      <c r="L47" s="32"/>
    </row>
    <row r="48" spans="2:12" s="1" customFormat="1" ht="16.5" customHeight="1">
      <c r="B48" s="32"/>
      <c r="E48" s="250" t="str">
        <f>E7</f>
        <v>Stavební úpravy, přístavba a nástavba č.p.1994, ul.Dobenínská, Náchod</v>
      </c>
      <c r="F48" s="251"/>
      <c r="G48" s="251"/>
      <c r="H48" s="251"/>
      <c r="L48" s="32"/>
    </row>
    <row r="49" spans="2:12" s="1" customFormat="1" ht="12.05" customHeight="1">
      <c r="B49" s="32"/>
      <c r="C49" s="27" t="s">
        <v>154</v>
      </c>
      <c r="L49" s="32"/>
    </row>
    <row r="50" spans="2:12" s="1" customFormat="1" ht="16.5" customHeight="1">
      <c r="B50" s="32"/>
      <c r="E50" s="207" t="str">
        <f>E9</f>
        <v>00 - SO 00  Demolice</v>
      </c>
      <c r="F50" s="249"/>
      <c r="G50" s="249"/>
      <c r="H50" s="249"/>
      <c r="L50" s="32"/>
    </row>
    <row r="51" spans="2:12" s="1" customFormat="1" ht="7" customHeight="1">
      <c r="B51" s="32"/>
      <c r="L51" s="32"/>
    </row>
    <row r="52" spans="2:12" s="1" customFormat="1" ht="12.05" customHeight="1">
      <c r="B52" s="32"/>
      <c r="C52" s="27" t="s">
        <v>21</v>
      </c>
      <c r="F52" s="25" t="str">
        <f>F12</f>
        <v>Náchod</v>
      </c>
      <c r="I52" s="27" t="s">
        <v>23</v>
      </c>
      <c r="J52" s="49" t="str">
        <f>IF(J12="","",J12)</f>
        <v>12. 4. 2024</v>
      </c>
      <c r="L52" s="32"/>
    </row>
    <row r="53" spans="2:12" s="1" customFormat="1" ht="7" customHeight="1">
      <c r="B53" s="32"/>
      <c r="L53" s="32"/>
    </row>
    <row r="54" spans="2:12" s="1" customFormat="1" ht="25.65" customHeight="1">
      <c r="B54" s="32"/>
      <c r="C54" s="27" t="s">
        <v>25</v>
      </c>
      <c r="F54" s="25" t="str">
        <f>E15</f>
        <v>Oblastní charita Náchod, Mlýnská 189, Náchod</v>
      </c>
      <c r="I54" s="27" t="s">
        <v>31</v>
      </c>
      <c r="J54" s="30" t="str">
        <f>E21</f>
        <v>Libor Klubal DiS., Náchod</v>
      </c>
      <c r="L54" s="32"/>
    </row>
    <row r="55" spans="2:12" s="1" customFormat="1" ht="15.15" customHeight="1">
      <c r="B55" s="32"/>
      <c r="C55" s="27" t="s">
        <v>29</v>
      </c>
      <c r="F55" s="25" t="str">
        <f>IF(E18="","",E18)</f>
        <v>Vyplň údaj</v>
      </c>
      <c r="I55" s="27" t="s">
        <v>34</v>
      </c>
      <c r="J55" s="30" t="str">
        <f>E24</f>
        <v>Arnošt Gerhart</v>
      </c>
      <c r="L55" s="32"/>
    </row>
    <row r="56" spans="2:12" s="1" customFormat="1" ht="10.25" customHeight="1">
      <c r="B56" s="32"/>
      <c r="L56" s="32"/>
    </row>
    <row r="57" spans="2:12" s="1" customFormat="1" ht="29.3" customHeight="1">
      <c r="B57" s="32"/>
      <c r="C57" s="100" t="s">
        <v>157</v>
      </c>
      <c r="D57" s="94"/>
      <c r="E57" s="94"/>
      <c r="F57" s="94"/>
      <c r="G57" s="94"/>
      <c r="H57" s="94"/>
      <c r="I57" s="94"/>
      <c r="J57" s="101" t="s">
        <v>158</v>
      </c>
      <c r="K57" s="94"/>
      <c r="L57" s="32"/>
    </row>
    <row r="58" spans="2:12" s="1" customFormat="1" ht="10.25" customHeight="1">
      <c r="B58" s="32"/>
      <c r="L58" s="32"/>
    </row>
    <row r="59" spans="2:47" s="1" customFormat="1" ht="22.8" customHeight="1">
      <c r="B59" s="32"/>
      <c r="C59" s="102" t="s">
        <v>70</v>
      </c>
      <c r="J59" s="63">
        <f>J85</f>
        <v>0</v>
      </c>
      <c r="L59" s="32"/>
      <c r="AU59" s="17" t="s">
        <v>159</v>
      </c>
    </row>
    <row r="60" spans="2:12" s="8" customFormat="1" ht="25" customHeight="1">
      <c r="B60" s="103"/>
      <c r="D60" s="104" t="s">
        <v>160</v>
      </c>
      <c r="E60" s="105"/>
      <c r="F60" s="105"/>
      <c r="G60" s="105"/>
      <c r="H60" s="105"/>
      <c r="I60" s="105"/>
      <c r="J60" s="106">
        <f>J86</f>
        <v>0</v>
      </c>
      <c r="L60" s="103"/>
    </row>
    <row r="61" spans="2:12" s="9" customFormat="1" ht="19.95" customHeight="1">
      <c r="B61" s="107"/>
      <c r="D61" s="108" t="s">
        <v>161</v>
      </c>
      <c r="E61" s="109"/>
      <c r="F61" s="109"/>
      <c r="G61" s="109"/>
      <c r="H61" s="109"/>
      <c r="I61" s="109"/>
      <c r="J61" s="110">
        <f>J87</f>
        <v>0</v>
      </c>
      <c r="L61" s="107"/>
    </row>
    <row r="62" spans="2:12" s="9" customFormat="1" ht="19.95" customHeight="1">
      <c r="B62" s="107"/>
      <c r="D62" s="108" t="s">
        <v>162</v>
      </c>
      <c r="E62" s="109"/>
      <c r="F62" s="109"/>
      <c r="G62" s="109"/>
      <c r="H62" s="109"/>
      <c r="I62" s="109"/>
      <c r="J62" s="110">
        <f>J103</f>
        <v>0</v>
      </c>
      <c r="L62" s="107"/>
    </row>
    <row r="63" spans="2:12" s="9" customFormat="1" ht="19.95" customHeight="1">
      <c r="B63" s="107"/>
      <c r="D63" s="108" t="s">
        <v>163</v>
      </c>
      <c r="E63" s="109"/>
      <c r="F63" s="109"/>
      <c r="G63" s="109"/>
      <c r="H63" s="109"/>
      <c r="I63" s="109"/>
      <c r="J63" s="110">
        <f>J133</f>
        <v>0</v>
      </c>
      <c r="L63" s="107"/>
    </row>
    <row r="64" spans="2:12" s="9" customFormat="1" ht="19.95" customHeight="1">
      <c r="B64" s="107"/>
      <c r="D64" s="108" t="s">
        <v>164</v>
      </c>
      <c r="E64" s="109"/>
      <c r="F64" s="109"/>
      <c r="G64" s="109"/>
      <c r="H64" s="109"/>
      <c r="I64" s="109"/>
      <c r="J64" s="110">
        <f>J153</f>
        <v>0</v>
      </c>
      <c r="L64" s="107"/>
    </row>
    <row r="65" spans="2:12" s="9" customFormat="1" ht="19.95" customHeight="1">
      <c r="B65" s="107"/>
      <c r="D65" s="108" t="s">
        <v>165</v>
      </c>
      <c r="E65" s="109"/>
      <c r="F65" s="109"/>
      <c r="G65" s="109"/>
      <c r="H65" s="109"/>
      <c r="I65" s="109"/>
      <c r="J65" s="110">
        <f>J169</f>
        <v>0</v>
      </c>
      <c r="L65" s="107"/>
    </row>
    <row r="66" spans="2:12" s="1" customFormat="1" ht="21.75" customHeight="1">
      <c r="B66" s="32"/>
      <c r="L66" s="32"/>
    </row>
    <row r="67" spans="2:12" s="1" customFormat="1" ht="7" customHeight="1">
      <c r="B67" s="41"/>
      <c r="C67" s="42"/>
      <c r="D67" s="42"/>
      <c r="E67" s="42"/>
      <c r="F67" s="42"/>
      <c r="G67" s="42"/>
      <c r="H67" s="42"/>
      <c r="I67" s="42"/>
      <c r="J67" s="42"/>
      <c r="K67" s="42"/>
      <c r="L67" s="32"/>
    </row>
    <row r="71" spans="2:12" s="1" customFormat="1" ht="7" customHeight="1">
      <c r="B71" s="43"/>
      <c r="C71" s="44"/>
      <c r="D71" s="44"/>
      <c r="E71" s="44"/>
      <c r="F71" s="44"/>
      <c r="G71" s="44"/>
      <c r="H71" s="44"/>
      <c r="I71" s="44"/>
      <c r="J71" s="44"/>
      <c r="K71" s="44"/>
      <c r="L71" s="32"/>
    </row>
    <row r="72" spans="2:12" s="1" customFormat="1" ht="25" customHeight="1">
      <c r="B72" s="32"/>
      <c r="C72" s="21" t="s">
        <v>166</v>
      </c>
      <c r="L72" s="32"/>
    </row>
    <row r="73" spans="2:12" s="1" customFormat="1" ht="7" customHeight="1">
      <c r="B73" s="32"/>
      <c r="L73" s="32"/>
    </row>
    <row r="74" spans="2:12" s="1" customFormat="1" ht="12.05" customHeight="1">
      <c r="B74" s="32"/>
      <c r="C74" s="27" t="s">
        <v>16</v>
      </c>
      <c r="L74" s="32"/>
    </row>
    <row r="75" spans="2:12" s="1" customFormat="1" ht="16.5" customHeight="1">
      <c r="B75" s="32"/>
      <c r="E75" s="250" t="str">
        <f>E7</f>
        <v>Stavební úpravy, přístavba a nástavba č.p.1994, ul.Dobenínská, Náchod</v>
      </c>
      <c r="F75" s="251"/>
      <c r="G75" s="251"/>
      <c r="H75" s="251"/>
      <c r="L75" s="32"/>
    </row>
    <row r="76" spans="2:12" s="1" customFormat="1" ht="12.05" customHeight="1">
      <c r="B76" s="32"/>
      <c r="C76" s="27" t="s">
        <v>154</v>
      </c>
      <c r="L76" s="32"/>
    </row>
    <row r="77" spans="2:12" s="1" customFormat="1" ht="16.5" customHeight="1">
      <c r="B77" s="32"/>
      <c r="E77" s="207" t="str">
        <f>E9</f>
        <v>00 - SO 00  Demolice</v>
      </c>
      <c r="F77" s="249"/>
      <c r="G77" s="249"/>
      <c r="H77" s="249"/>
      <c r="L77" s="32"/>
    </row>
    <row r="78" spans="2:12" s="1" customFormat="1" ht="7" customHeight="1">
      <c r="B78" s="32"/>
      <c r="L78" s="32"/>
    </row>
    <row r="79" spans="2:12" s="1" customFormat="1" ht="12.05" customHeight="1">
      <c r="B79" s="32"/>
      <c r="C79" s="27" t="s">
        <v>21</v>
      </c>
      <c r="F79" s="25" t="str">
        <f>F12</f>
        <v>Náchod</v>
      </c>
      <c r="I79" s="27" t="s">
        <v>23</v>
      </c>
      <c r="J79" s="49" t="str">
        <f>IF(J12="","",J12)</f>
        <v>12. 4. 2024</v>
      </c>
      <c r="L79" s="32"/>
    </row>
    <row r="80" spans="2:12" s="1" customFormat="1" ht="7" customHeight="1">
      <c r="B80" s="32"/>
      <c r="L80" s="32"/>
    </row>
    <row r="81" spans="2:12" s="1" customFormat="1" ht="25.65" customHeight="1">
      <c r="B81" s="32"/>
      <c r="C81" s="27" t="s">
        <v>25</v>
      </c>
      <c r="F81" s="25" t="str">
        <f>E15</f>
        <v>Oblastní charita Náchod, Mlýnská 189, Náchod</v>
      </c>
      <c r="I81" s="27" t="s">
        <v>31</v>
      </c>
      <c r="J81" s="30" t="str">
        <f>E21</f>
        <v>Libor Klubal DiS., Náchod</v>
      </c>
      <c r="L81" s="32"/>
    </row>
    <row r="82" spans="2:12" s="1" customFormat="1" ht="15.15" customHeight="1">
      <c r="B82" s="32"/>
      <c r="C82" s="27" t="s">
        <v>29</v>
      </c>
      <c r="F82" s="25" t="str">
        <f>IF(E18="","",E18)</f>
        <v>Vyplň údaj</v>
      </c>
      <c r="I82" s="27" t="s">
        <v>34</v>
      </c>
      <c r="J82" s="30" t="str">
        <f>E24</f>
        <v>Arnošt Gerhart</v>
      </c>
      <c r="L82" s="32"/>
    </row>
    <row r="83" spans="2:12" s="1" customFormat="1" ht="10.25" customHeight="1">
      <c r="B83" s="32"/>
      <c r="L83" s="32"/>
    </row>
    <row r="84" spans="2:20" s="10" customFormat="1" ht="29.3" customHeight="1">
      <c r="B84" s="111"/>
      <c r="C84" s="112" t="s">
        <v>167</v>
      </c>
      <c r="D84" s="113" t="s">
        <v>57</v>
      </c>
      <c r="E84" s="113" t="s">
        <v>53</v>
      </c>
      <c r="F84" s="113" t="s">
        <v>54</v>
      </c>
      <c r="G84" s="113" t="s">
        <v>168</v>
      </c>
      <c r="H84" s="113" t="s">
        <v>169</v>
      </c>
      <c r="I84" s="113" t="s">
        <v>170</v>
      </c>
      <c r="J84" s="113" t="s">
        <v>158</v>
      </c>
      <c r="K84" s="114" t="s">
        <v>171</v>
      </c>
      <c r="L84" s="111"/>
      <c r="M84" s="56" t="s">
        <v>19</v>
      </c>
      <c r="N84" s="57" t="s">
        <v>42</v>
      </c>
      <c r="O84" s="57" t="s">
        <v>172</v>
      </c>
      <c r="P84" s="57" t="s">
        <v>173</v>
      </c>
      <c r="Q84" s="57" t="s">
        <v>174</v>
      </c>
      <c r="R84" s="57" t="s">
        <v>175</v>
      </c>
      <c r="S84" s="57" t="s">
        <v>176</v>
      </c>
      <c r="T84" s="58" t="s">
        <v>177</v>
      </c>
    </row>
    <row r="85" spans="2:63" s="1" customFormat="1" ht="22.8" customHeight="1">
      <c r="B85" s="32"/>
      <c r="C85" s="61" t="s">
        <v>178</v>
      </c>
      <c r="J85" s="115">
        <f>BK85</f>
        <v>0</v>
      </c>
      <c r="L85" s="32"/>
      <c r="M85" s="59"/>
      <c r="N85" s="50"/>
      <c r="O85" s="50"/>
      <c r="P85" s="116">
        <f>P86</f>
        <v>0</v>
      </c>
      <c r="Q85" s="50"/>
      <c r="R85" s="116">
        <f>R86</f>
        <v>0</v>
      </c>
      <c r="S85" s="50"/>
      <c r="T85" s="117">
        <f>T86</f>
        <v>1524.0042600000002</v>
      </c>
      <c r="AT85" s="17" t="s">
        <v>71</v>
      </c>
      <c r="AU85" s="17" t="s">
        <v>159</v>
      </c>
      <c r="BK85" s="118">
        <f>BK86</f>
        <v>0</v>
      </c>
    </row>
    <row r="86" spans="2:63" s="11" customFormat="1" ht="25.9" customHeight="1">
      <c r="B86" s="119"/>
      <c r="D86" s="120" t="s">
        <v>71</v>
      </c>
      <c r="E86" s="121" t="s">
        <v>179</v>
      </c>
      <c r="F86" s="121" t="s">
        <v>180</v>
      </c>
      <c r="I86" s="122"/>
      <c r="J86" s="123">
        <f>BK86</f>
        <v>0</v>
      </c>
      <c r="L86" s="119"/>
      <c r="M86" s="124"/>
      <c r="P86" s="125">
        <f>P87+P103+P133+P153+P169</f>
        <v>0</v>
      </c>
      <c r="R86" s="125">
        <f>R87+R103+R133+R153+R169</f>
        <v>0</v>
      </c>
      <c r="T86" s="126">
        <f>T87+T103+T133+T153+T169</f>
        <v>1524.0042600000002</v>
      </c>
      <c r="AR86" s="120" t="s">
        <v>80</v>
      </c>
      <c r="AT86" s="127" t="s">
        <v>71</v>
      </c>
      <c r="AU86" s="127" t="s">
        <v>72</v>
      </c>
      <c r="AY86" s="120" t="s">
        <v>181</v>
      </c>
      <c r="BK86" s="128">
        <f>BK87+BK103+BK133+BK153+BK169</f>
        <v>0</v>
      </c>
    </row>
    <row r="87" spans="2:63" s="11" customFormat="1" ht="22.8" customHeight="1">
      <c r="B87" s="119"/>
      <c r="D87" s="120" t="s">
        <v>71</v>
      </c>
      <c r="E87" s="129" t="s">
        <v>80</v>
      </c>
      <c r="F87" s="129" t="s">
        <v>182</v>
      </c>
      <c r="I87" s="122"/>
      <c r="J87" s="130">
        <f>BK87</f>
        <v>0</v>
      </c>
      <c r="L87" s="119"/>
      <c r="M87" s="124"/>
      <c r="P87" s="125">
        <f>SUM(P88:P102)</f>
        <v>0</v>
      </c>
      <c r="R87" s="125">
        <f>SUM(R88:R102)</f>
        <v>0</v>
      </c>
      <c r="T87" s="126">
        <f>SUM(T88:T102)</f>
        <v>0</v>
      </c>
      <c r="AR87" s="120" t="s">
        <v>80</v>
      </c>
      <c r="AT87" s="127" t="s">
        <v>71</v>
      </c>
      <c r="AU87" s="127" t="s">
        <v>80</v>
      </c>
      <c r="AY87" s="120" t="s">
        <v>181</v>
      </c>
      <c r="BK87" s="128">
        <f>SUM(BK88:BK102)</f>
        <v>0</v>
      </c>
    </row>
    <row r="88" spans="2:65" s="1" customFormat="1" ht="24.1" customHeight="1">
      <c r="B88" s="32"/>
      <c r="C88" s="131" t="s">
        <v>80</v>
      </c>
      <c r="D88" s="131" t="s">
        <v>183</v>
      </c>
      <c r="E88" s="132" t="s">
        <v>184</v>
      </c>
      <c r="F88" s="133" t="s">
        <v>185</v>
      </c>
      <c r="G88" s="134" t="s">
        <v>186</v>
      </c>
      <c r="H88" s="135">
        <v>50</v>
      </c>
      <c r="I88" s="136"/>
      <c r="J88" s="137">
        <f>ROUND(I88*H88,2)</f>
        <v>0</v>
      </c>
      <c r="K88" s="133" t="s">
        <v>187</v>
      </c>
      <c r="L88" s="32"/>
      <c r="M88" s="138" t="s">
        <v>19</v>
      </c>
      <c r="N88" s="139" t="s">
        <v>43</v>
      </c>
      <c r="P88" s="140">
        <f>O88*H88</f>
        <v>0</v>
      </c>
      <c r="Q88" s="140">
        <v>0</v>
      </c>
      <c r="R88" s="140">
        <f>Q88*H88</f>
        <v>0</v>
      </c>
      <c r="S88" s="140">
        <v>0</v>
      </c>
      <c r="T88" s="141">
        <f>S88*H88</f>
        <v>0</v>
      </c>
      <c r="AR88" s="142" t="s">
        <v>188</v>
      </c>
      <c r="AT88" s="142" t="s">
        <v>183</v>
      </c>
      <c r="AU88" s="142" t="s">
        <v>82</v>
      </c>
      <c r="AY88" s="17" t="s">
        <v>181</v>
      </c>
      <c r="BE88" s="143">
        <f>IF(N88="základní",J88,0)</f>
        <v>0</v>
      </c>
      <c r="BF88" s="143">
        <f>IF(N88="snížená",J88,0)</f>
        <v>0</v>
      </c>
      <c r="BG88" s="143">
        <f>IF(N88="zákl. přenesená",J88,0)</f>
        <v>0</v>
      </c>
      <c r="BH88" s="143">
        <f>IF(N88="sníž. přenesená",J88,0)</f>
        <v>0</v>
      </c>
      <c r="BI88" s="143">
        <f>IF(N88="nulová",J88,0)</f>
        <v>0</v>
      </c>
      <c r="BJ88" s="17" t="s">
        <v>80</v>
      </c>
      <c r="BK88" s="143">
        <f>ROUND(I88*H88,2)</f>
        <v>0</v>
      </c>
      <c r="BL88" s="17" t="s">
        <v>188</v>
      </c>
      <c r="BM88" s="142" t="s">
        <v>189</v>
      </c>
    </row>
    <row r="89" spans="2:47" s="1" customFormat="1" ht="12">
      <c r="B89" s="32"/>
      <c r="D89" s="144" t="s">
        <v>190</v>
      </c>
      <c r="F89" s="145" t="s">
        <v>191</v>
      </c>
      <c r="I89" s="146"/>
      <c r="L89" s="32"/>
      <c r="M89" s="147"/>
      <c r="T89" s="53"/>
      <c r="AT89" s="17" t="s">
        <v>190</v>
      </c>
      <c r="AU89" s="17" t="s">
        <v>82</v>
      </c>
    </row>
    <row r="90" spans="2:51" s="12" customFormat="1" ht="12">
      <c r="B90" s="148"/>
      <c r="D90" s="149" t="s">
        <v>192</v>
      </c>
      <c r="E90" s="150" t="s">
        <v>19</v>
      </c>
      <c r="F90" s="151" t="s">
        <v>193</v>
      </c>
      <c r="H90" s="152">
        <v>6.25</v>
      </c>
      <c r="I90" s="153"/>
      <c r="L90" s="148"/>
      <c r="M90" s="154"/>
      <c r="T90" s="155"/>
      <c r="AT90" s="150" t="s">
        <v>192</v>
      </c>
      <c r="AU90" s="150" t="s">
        <v>82</v>
      </c>
      <c r="AV90" s="12" t="s">
        <v>82</v>
      </c>
      <c r="AW90" s="12" t="s">
        <v>33</v>
      </c>
      <c r="AX90" s="12" t="s">
        <v>72</v>
      </c>
      <c r="AY90" s="150" t="s">
        <v>181</v>
      </c>
    </row>
    <row r="91" spans="2:51" s="12" customFormat="1" ht="12">
      <c r="B91" s="148"/>
      <c r="D91" s="149" t="s">
        <v>192</v>
      </c>
      <c r="E91" s="150" t="s">
        <v>19</v>
      </c>
      <c r="F91" s="151" t="s">
        <v>194</v>
      </c>
      <c r="H91" s="152">
        <v>6.25</v>
      </c>
      <c r="I91" s="153"/>
      <c r="L91" s="148"/>
      <c r="M91" s="154"/>
      <c r="T91" s="155"/>
      <c r="AT91" s="150" t="s">
        <v>192</v>
      </c>
      <c r="AU91" s="150" t="s">
        <v>82</v>
      </c>
      <c r="AV91" s="12" t="s">
        <v>82</v>
      </c>
      <c r="AW91" s="12" t="s">
        <v>33</v>
      </c>
      <c r="AX91" s="12" t="s">
        <v>72</v>
      </c>
      <c r="AY91" s="150" t="s">
        <v>181</v>
      </c>
    </row>
    <row r="92" spans="2:51" s="12" customFormat="1" ht="12">
      <c r="B92" s="148"/>
      <c r="D92" s="149" t="s">
        <v>192</v>
      </c>
      <c r="E92" s="150" t="s">
        <v>19</v>
      </c>
      <c r="F92" s="151" t="s">
        <v>195</v>
      </c>
      <c r="H92" s="152">
        <v>37.5</v>
      </c>
      <c r="I92" s="153"/>
      <c r="L92" s="148"/>
      <c r="M92" s="154"/>
      <c r="T92" s="155"/>
      <c r="AT92" s="150" t="s">
        <v>192</v>
      </c>
      <c r="AU92" s="150" t="s">
        <v>82</v>
      </c>
      <c r="AV92" s="12" t="s">
        <v>82</v>
      </c>
      <c r="AW92" s="12" t="s">
        <v>33</v>
      </c>
      <c r="AX92" s="12" t="s">
        <v>72</v>
      </c>
      <c r="AY92" s="150" t="s">
        <v>181</v>
      </c>
    </row>
    <row r="93" spans="2:51" s="13" customFormat="1" ht="12">
      <c r="B93" s="156"/>
      <c r="D93" s="149" t="s">
        <v>192</v>
      </c>
      <c r="E93" s="157" t="s">
        <v>19</v>
      </c>
      <c r="F93" s="158" t="s">
        <v>196</v>
      </c>
      <c r="H93" s="159">
        <v>50</v>
      </c>
      <c r="I93" s="160"/>
      <c r="L93" s="156"/>
      <c r="M93" s="161"/>
      <c r="T93" s="162"/>
      <c r="AT93" s="157" t="s">
        <v>192</v>
      </c>
      <c r="AU93" s="157" t="s">
        <v>82</v>
      </c>
      <c r="AV93" s="13" t="s">
        <v>188</v>
      </c>
      <c r="AW93" s="13" t="s">
        <v>33</v>
      </c>
      <c r="AX93" s="13" t="s">
        <v>80</v>
      </c>
      <c r="AY93" s="157" t="s">
        <v>181</v>
      </c>
    </row>
    <row r="94" spans="2:65" s="1" customFormat="1" ht="21.75" customHeight="1">
      <c r="B94" s="32"/>
      <c r="C94" s="131" t="s">
        <v>82</v>
      </c>
      <c r="D94" s="131" t="s">
        <v>183</v>
      </c>
      <c r="E94" s="132" t="s">
        <v>197</v>
      </c>
      <c r="F94" s="133" t="s">
        <v>198</v>
      </c>
      <c r="G94" s="134" t="s">
        <v>199</v>
      </c>
      <c r="H94" s="135">
        <v>1</v>
      </c>
      <c r="I94" s="136"/>
      <c r="J94" s="137">
        <f>ROUND(I94*H94,2)</f>
        <v>0</v>
      </c>
      <c r="K94" s="133" t="s">
        <v>187</v>
      </c>
      <c r="L94" s="32"/>
      <c r="M94" s="138" t="s">
        <v>19</v>
      </c>
      <c r="N94" s="139" t="s">
        <v>43</v>
      </c>
      <c r="P94" s="140">
        <f>O94*H94</f>
        <v>0</v>
      </c>
      <c r="Q94" s="140">
        <v>0</v>
      </c>
      <c r="R94" s="140">
        <f>Q94*H94</f>
        <v>0</v>
      </c>
      <c r="S94" s="140">
        <v>0</v>
      </c>
      <c r="T94" s="141">
        <f>S94*H94</f>
        <v>0</v>
      </c>
      <c r="AR94" s="142" t="s">
        <v>188</v>
      </c>
      <c r="AT94" s="142" t="s">
        <v>183</v>
      </c>
      <c r="AU94" s="142" t="s">
        <v>82</v>
      </c>
      <c r="AY94" s="17" t="s">
        <v>181</v>
      </c>
      <c r="BE94" s="143">
        <f>IF(N94="základní",J94,0)</f>
        <v>0</v>
      </c>
      <c r="BF94" s="143">
        <f>IF(N94="snížená",J94,0)</f>
        <v>0</v>
      </c>
      <c r="BG94" s="143">
        <f>IF(N94="zákl. přenesená",J94,0)</f>
        <v>0</v>
      </c>
      <c r="BH94" s="143">
        <f>IF(N94="sníž. přenesená",J94,0)</f>
        <v>0</v>
      </c>
      <c r="BI94" s="143">
        <f>IF(N94="nulová",J94,0)</f>
        <v>0</v>
      </c>
      <c r="BJ94" s="17" t="s">
        <v>80</v>
      </c>
      <c r="BK94" s="143">
        <f>ROUND(I94*H94,2)</f>
        <v>0</v>
      </c>
      <c r="BL94" s="17" t="s">
        <v>188</v>
      </c>
      <c r="BM94" s="142" t="s">
        <v>200</v>
      </c>
    </row>
    <row r="95" spans="2:47" s="1" customFormat="1" ht="12">
      <c r="B95" s="32"/>
      <c r="D95" s="144" t="s">
        <v>190</v>
      </c>
      <c r="F95" s="145" t="s">
        <v>201</v>
      </c>
      <c r="I95" s="146"/>
      <c r="L95" s="32"/>
      <c r="M95" s="147"/>
      <c r="T95" s="53"/>
      <c r="AT95" s="17" t="s">
        <v>190</v>
      </c>
      <c r="AU95" s="17" t="s">
        <v>82</v>
      </c>
    </row>
    <row r="96" spans="2:51" s="12" customFormat="1" ht="12">
      <c r="B96" s="148"/>
      <c r="D96" s="149" t="s">
        <v>192</v>
      </c>
      <c r="E96" s="150" t="s">
        <v>19</v>
      </c>
      <c r="F96" s="151" t="s">
        <v>202</v>
      </c>
      <c r="H96" s="152">
        <v>1</v>
      </c>
      <c r="I96" s="153"/>
      <c r="L96" s="148"/>
      <c r="M96" s="154"/>
      <c r="T96" s="155"/>
      <c r="AT96" s="150" t="s">
        <v>192</v>
      </c>
      <c r="AU96" s="150" t="s">
        <v>82</v>
      </c>
      <c r="AV96" s="12" t="s">
        <v>82</v>
      </c>
      <c r="AW96" s="12" t="s">
        <v>33</v>
      </c>
      <c r="AX96" s="12" t="s">
        <v>80</v>
      </c>
      <c r="AY96" s="150" t="s">
        <v>181</v>
      </c>
    </row>
    <row r="97" spans="2:65" s="1" customFormat="1" ht="24.1" customHeight="1">
      <c r="B97" s="32"/>
      <c r="C97" s="131" t="s">
        <v>94</v>
      </c>
      <c r="D97" s="131" t="s">
        <v>183</v>
      </c>
      <c r="E97" s="132" t="s">
        <v>203</v>
      </c>
      <c r="F97" s="133" t="s">
        <v>204</v>
      </c>
      <c r="G97" s="134" t="s">
        <v>199</v>
      </c>
      <c r="H97" s="135">
        <v>1</v>
      </c>
      <c r="I97" s="136"/>
      <c r="J97" s="137">
        <f>ROUND(I97*H97,2)</f>
        <v>0</v>
      </c>
      <c r="K97" s="133" t="s">
        <v>187</v>
      </c>
      <c r="L97" s="32"/>
      <c r="M97" s="138" t="s">
        <v>19</v>
      </c>
      <c r="N97" s="139" t="s">
        <v>43</v>
      </c>
      <c r="P97" s="140">
        <f>O97*H97</f>
        <v>0</v>
      </c>
      <c r="Q97" s="140">
        <v>0</v>
      </c>
      <c r="R97" s="140">
        <f>Q97*H97</f>
        <v>0</v>
      </c>
      <c r="S97" s="140">
        <v>0</v>
      </c>
      <c r="T97" s="141">
        <f>S97*H97</f>
        <v>0</v>
      </c>
      <c r="AR97" s="142" t="s">
        <v>188</v>
      </c>
      <c r="AT97" s="142" t="s">
        <v>183</v>
      </c>
      <c r="AU97" s="142" t="s">
        <v>82</v>
      </c>
      <c r="AY97" s="17" t="s">
        <v>181</v>
      </c>
      <c r="BE97" s="143">
        <f>IF(N97="základní",J97,0)</f>
        <v>0</v>
      </c>
      <c r="BF97" s="143">
        <f>IF(N97="snížená",J97,0)</f>
        <v>0</v>
      </c>
      <c r="BG97" s="143">
        <f>IF(N97="zákl. přenesená",J97,0)</f>
        <v>0</v>
      </c>
      <c r="BH97" s="143">
        <f>IF(N97="sníž. přenesená",J97,0)</f>
        <v>0</v>
      </c>
      <c r="BI97" s="143">
        <f>IF(N97="nulová",J97,0)</f>
        <v>0</v>
      </c>
      <c r="BJ97" s="17" t="s">
        <v>80</v>
      </c>
      <c r="BK97" s="143">
        <f>ROUND(I97*H97,2)</f>
        <v>0</v>
      </c>
      <c r="BL97" s="17" t="s">
        <v>188</v>
      </c>
      <c r="BM97" s="142" t="s">
        <v>205</v>
      </c>
    </row>
    <row r="98" spans="2:47" s="1" customFormat="1" ht="12">
      <c r="B98" s="32"/>
      <c r="D98" s="144" t="s">
        <v>190</v>
      </c>
      <c r="F98" s="145" t="s">
        <v>206</v>
      </c>
      <c r="I98" s="146"/>
      <c r="L98" s="32"/>
      <c r="M98" s="147"/>
      <c r="T98" s="53"/>
      <c r="AT98" s="17" t="s">
        <v>190</v>
      </c>
      <c r="AU98" s="17" t="s">
        <v>82</v>
      </c>
    </row>
    <row r="99" spans="2:51" s="12" customFormat="1" ht="12">
      <c r="B99" s="148"/>
      <c r="D99" s="149" t="s">
        <v>192</v>
      </c>
      <c r="E99" s="150" t="s">
        <v>19</v>
      </c>
      <c r="F99" s="151" t="s">
        <v>202</v>
      </c>
      <c r="H99" s="152">
        <v>1</v>
      </c>
      <c r="I99" s="153"/>
      <c r="L99" s="148"/>
      <c r="M99" s="154"/>
      <c r="T99" s="155"/>
      <c r="AT99" s="150" t="s">
        <v>192</v>
      </c>
      <c r="AU99" s="150" t="s">
        <v>82</v>
      </c>
      <c r="AV99" s="12" t="s">
        <v>82</v>
      </c>
      <c r="AW99" s="12" t="s">
        <v>33</v>
      </c>
      <c r="AX99" s="12" t="s">
        <v>80</v>
      </c>
      <c r="AY99" s="150" t="s">
        <v>181</v>
      </c>
    </row>
    <row r="100" spans="2:65" s="1" customFormat="1" ht="16.5" customHeight="1">
      <c r="B100" s="32"/>
      <c r="C100" s="131" t="s">
        <v>188</v>
      </c>
      <c r="D100" s="131" t="s">
        <v>183</v>
      </c>
      <c r="E100" s="132" t="s">
        <v>207</v>
      </c>
      <c r="F100" s="133" t="s">
        <v>208</v>
      </c>
      <c r="G100" s="134" t="s">
        <v>199</v>
      </c>
      <c r="H100" s="135">
        <v>2</v>
      </c>
      <c r="I100" s="136"/>
      <c r="J100" s="137">
        <f>ROUND(I100*H100,2)</f>
        <v>0</v>
      </c>
      <c r="K100" s="133" t="s">
        <v>187</v>
      </c>
      <c r="L100" s="32"/>
      <c r="M100" s="138" t="s">
        <v>19</v>
      </c>
      <c r="N100" s="139" t="s">
        <v>43</v>
      </c>
      <c r="P100" s="140">
        <f>O100*H100</f>
        <v>0</v>
      </c>
      <c r="Q100" s="140">
        <v>0</v>
      </c>
      <c r="R100" s="140">
        <f>Q100*H100</f>
        <v>0</v>
      </c>
      <c r="S100" s="140">
        <v>0</v>
      </c>
      <c r="T100" s="141">
        <f>S100*H100</f>
        <v>0</v>
      </c>
      <c r="AR100" s="142" t="s">
        <v>188</v>
      </c>
      <c r="AT100" s="142" t="s">
        <v>183</v>
      </c>
      <c r="AU100" s="142" t="s">
        <v>82</v>
      </c>
      <c r="AY100" s="17" t="s">
        <v>181</v>
      </c>
      <c r="BE100" s="143">
        <f>IF(N100="základní",J100,0)</f>
        <v>0</v>
      </c>
      <c r="BF100" s="143">
        <f>IF(N100="snížená",J100,0)</f>
        <v>0</v>
      </c>
      <c r="BG100" s="143">
        <f>IF(N100="zákl. přenesená",J100,0)</f>
        <v>0</v>
      </c>
      <c r="BH100" s="143">
        <f>IF(N100="sníž. přenesená",J100,0)</f>
        <v>0</v>
      </c>
      <c r="BI100" s="143">
        <f>IF(N100="nulová",J100,0)</f>
        <v>0</v>
      </c>
      <c r="BJ100" s="17" t="s">
        <v>80</v>
      </c>
      <c r="BK100" s="143">
        <f>ROUND(I100*H100,2)</f>
        <v>0</v>
      </c>
      <c r="BL100" s="17" t="s">
        <v>188</v>
      </c>
      <c r="BM100" s="142" t="s">
        <v>209</v>
      </c>
    </row>
    <row r="101" spans="2:47" s="1" customFormat="1" ht="12">
      <c r="B101" s="32"/>
      <c r="D101" s="144" t="s">
        <v>190</v>
      </c>
      <c r="F101" s="145" t="s">
        <v>210</v>
      </c>
      <c r="I101" s="146"/>
      <c r="L101" s="32"/>
      <c r="M101" s="147"/>
      <c r="T101" s="53"/>
      <c r="AT101" s="17" t="s">
        <v>190</v>
      </c>
      <c r="AU101" s="17" t="s">
        <v>82</v>
      </c>
    </row>
    <row r="102" spans="2:65" s="1" customFormat="1" ht="16.5" customHeight="1">
      <c r="B102" s="32"/>
      <c r="C102" s="131" t="s">
        <v>211</v>
      </c>
      <c r="D102" s="131" t="s">
        <v>183</v>
      </c>
      <c r="E102" s="132" t="s">
        <v>212</v>
      </c>
      <c r="F102" s="133" t="s">
        <v>213</v>
      </c>
      <c r="G102" s="134" t="s">
        <v>214</v>
      </c>
      <c r="H102" s="135">
        <v>1</v>
      </c>
      <c r="I102" s="136"/>
      <c r="J102" s="137">
        <f>ROUND(I102*H102,2)</f>
        <v>0</v>
      </c>
      <c r="K102" s="133" t="s">
        <v>19</v>
      </c>
      <c r="L102" s="32"/>
      <c r="M102" s="138" t="s">
        <v>19</v>
      </c>
      <c r="N102" s="139" t="s">
        <v>43</v>
      </c>
      <c r="P102" s="140">
        <f>O102*H102</f>
        <v>0</v>
      </c>
      <c r="Q102" s="140">
        <v>0</v>
      </c>
      <c r="R102" s="140">
        <f>Q102*H102</f>
        <v>0</v>
      </c>
      <c r="S102" s="140">
        <v>0</v>
      </c>
      <c r="T102" s="141">
        <f>S102*H102</f>
        <v>0</v>
      </c>
      <c r="AR102" s="142" t="s">
        <v>188</v>
      </c>
      <c r="AT102" s="142" t="s">
        <v>183</v>
      </c>
      <c r="AU102" s="142" t="s">
        <v>82</v>
      </c>
      <c r="AY102" s="17" t="s">
        <v>181</v>
      </c>
      <c r="BE102" s="143">
        <f>IF(N102="základní",J102,0)</f>
        <v>0</v>
      </c>
      <c r="BF102" s="143">
        <f>IF(N102="snížená",J102,0)</f>
        <v>0</v>
      </c>
      <c r="BG102" s="143">
        <f>IF(N102="zákl. přenesená",J102,0)</f>
        <v>0</v>
      </c>
      <c r="BH102" s="143">
        <f>IF(N102="sníž. přenesená",J102,0)</f>
        <v>0</v>
      </c>
      <c r="BI102" s="143">
        <f>IF(N102="nulová",J102,0)</f>
        <v>0</v>
      </c>
      <c r="BJ102" s="17" t="s">
        <v>80</v>
      </c>
      <c r="BK102" s="143">
        <f>ROUND(I102*H102,2)</f>
        <v>0</v>
      </c>
      <c r="BL102" s="17" t="s">
        <v>188</v>
      </c>
      <c r="BM102" s="142" t="s">
        <v>215</v>
      </c>
    </row>
    <row r="103" spans="2:63" s="11" customFormat="1" ht="22.8" customHeight="1">
      <c r="B103" s="119"/>
      <c r="D103" s="120" t="s">
        <v>71</v>
      </c>
      <c r="E103" s="129" t="s">
        <v>216</v>
      </c>
      <c r="F103" s="129" t="s">
        <v>217</v>
      </c>
      <c r="I103" s="122"/>
      <c r="J103" s="130">
        <f>BK103</f>
        <v>0</v>
      </c>
      <c r="L103" s="119"/>
      <c r="M103" s="124"/>
      <c r="P103" s="125">
        <f>SUM(P104:P132)</f>
        <v>0</v>
      </c>
      <c r="R103" s="125">
        <f>SUM(R104:R132)</f>
        <v>0</v>
      </c>
      <c r="T103" s="126">
        <f>SUM(T104:T132)</f>
        <v>1363.824096</v>
      </c>
      <c r="AR103" s="120" t="s">
        <v>80</v>
      </c>
      <c r="AT103" s="127" t="s">
        <v>71</v>
      </c>
      <c r="AU103" s="127" t="s">
        <v>80</v>
      </c>
      <c r="AY103" s="120" t="s">
        <v>181</v>
      </c>
      <c r="BK103" s="128">
        <f>SUM(BK104:BK132)</f>
        <v>0</v>
      </c>
    </row>
    <row r="104" spans="2:65" s="1" customFormat="1" ht="33.05" customHeight="1">
      <c r="B104" s="32"/>
      <c r="C104" s="131" t="s">
        <v>218</v>
      </c>
      <c r="D104" s="131" t="s">
        <v>183</v>
      </c>
      <c r="E104" s="132" t="s">
        <v>219</v>
      </c>
      <c r="F104" s="133" t="s">
        <v>220</v>
      </c>
      <c r="G104" s="134" t="s">
        <v>19</v>
      </c>
      <c r="H104" s="135">
        <v>0</v>
      </c>
      <c r="I104" s="136"/>
      <c r="J104" s="137">
        <f>ROUND(I104*H104,2)</f>
        <v>0</v>
      </c>
      <c r="K104" s="133" t="s">
        <v>19</v>
      </c>
      <c r="L104" s="32"/>
      <c r="M104" s="138" t="s">
        <v>19</v>
      </c>
      <c r="N104" s="139" t="s">
        <v>43</v>
      </c>
      <c r="P104" s="140">
        <f>O104*H104</f>
        <v>0</v>
      </c>
      <c r="Q104" s="140">
        <v>0</v>
      </c>
      <c r="R104" s="140">
        <f>Q104*H104</f>
        <v>0</v>
      </c>
      <c r="S104" s="140">
        <v>0</v>
      </c>
      <c r="T104" s="141">
        <f>S104*H104</f>
        <v>0</v>
      </c>
      <c r="AR104" s="142" t="s">
        <v>188</v>
      </c>
      <c r="AT104" s="142" t="s">
        <v>183</v>
      </c>
      <c r="AU104" s="142" t="s">
        <v>82</v>
      </c>
      <c r="AY104" s="17" t="s">
        <v>181</v>
      </c>
      <c r="BE104" s="143">
        <f>IF(N104="základní",J104,0)</f>
        <v>0</v>
      </c>
      <c r="BF104" s="143">
        <f>IF(N104="snížená",J104,0)</f>
        <v>0</v>
      </c>
      <c r="BG104" s="143">
        <f>IF(N104="zákl. přenesená",J104,0)</f>
        <v>0</v>
      </c>
      <c r="BH104" s="143">
        <f>IF(N104="sníž. přenesená",J104,0)</f>
        <v>0</v>
      </c>
      <c r="BI104" s="143">
        <f>IF(N104="nulová",J104,0)</f>
        <v>0</v>
      </c>
      <c r="BJ104" s="17" t="s">
        <v>80</v>
      </c>
      <c r="BK104" s="143">
        <f>ROUND(I104*H104,2)</f>
        <v>0</v>
      </c>
      <c r="BL104" s="17" t="s">
        <v>188</v>
      </c>
      <c r="BM104" s="142" t="s">
        <v>221</v>
      </c>
    </row>
    <row r="105" spans="2:65" s="1" customFormat="1" ht="16.5" customHeight="1">
      <c r="B105" s="32"/>
      <c r="C105" s="131" t="s">
        <v>222</v>
      </c>
      <c r="D105" s="131" t="s">
        <v>183</v>
      </c>
      <c r="E105" s="132" t="s">
        <v>223</v>
      </c>
      <c r="F105" s="133" t="s">
        <v>224</v>
      </c>
      <c r="G105" s="134" t="s">
        <v>225</v>
      </c>
      <c r="H105" s="135">
        <v>162.864</v>
      </c>
      <c r="I105" s="136"/>
      <c r="J105" s="137">
        <f>ROUND(I105*H105,2)</f>
        <v>0</v>
      </c>
      <c r="K105" s="133" t="s">
        <v>187</v>
      </c>
      <c r="L105" s="32"/>
      <c r="M105" s="138" t="s">
        <v>19</v>
      </c>
      <c r="N105" s="139" t="s">
        <v>43</v>
      </c>
      <c r="P105" s="140">
        <f>O105*H105</f>
        <v>0</v>
      </c>
      <c r="Q105" s="140">
        <v>0</v>
      </c>
      <c r="R105" s="140">
        <f>Q105*H105</f>
        <v>0</v>
      </c>
      <c r="S105" s="140">
        <v>0.039</v>
      </c>
      <c r="T105" s="141">
        <f>S105*H105</f>
        <v>6.3516960000000005</v>
      </c>
      <c r="AR105" s="142" t="s">
        <v>188</v>
      </c>
      <c r="AT105" s="142" t="s">
        <v>183</v>
      </c>
      <c r="AU105" s="142" t="s">
        <v>82</v>
      </c>
      <c r="AY105" s="17" t="s">
        <v>181</v>
      </c>
      <c r="BE105" s="143">
        <f>IF(N105="základní",J105,0)</f>
        <v>0</v>
      </c>
      <c r="BF105" s="143">
        <f>IF(N105="snížená",J105,0)</f>
        <v>0</v>
      </c>
      <c r="BG105" s="143">
        <f>IF(N105="zákl. přenesená",J105,0)</f>
        <v>0</v>
      </c>
      <c r="BH105" s="143">
        <f>IF(N105="sníž. přenesená",J105,0)</f>
        <v>0</v>
      </c>
      <c r="BI105" s="143">
        <f>IF(N105="nulová",J105,0)</f>
        <v>0</v>
      </c>
      <c r="BJ105" s="17" t="s">
        <v>80</v>
      </c>
      <c r="BK105" s="143">
        <f>ROUND(I105*H105,2)</f>
        <v>0</v>
      </c>
      <c r="BL105" s="17" t="s">
        <v>188</v>
      </c>
      <c r="BM105" s="142" t="s">
        <v>226</v>
      </c>
    </row>
    <row r="106" spans="2:47" s="1" customFormat="1" ht="12">
      <c r="B106" s="32"/>
      <c r="D106" s="144" t="s">
        <v>190</v>
      </c>
      <c r="F106" s="145" t="s">
        <v>227</v>
      </c>
      <c r="I106" s="146"/>
      <c r="L106" s="32"/>
      <c r="M106" s="147"/>
      <c r="T106" s="53"/>
      <c r="AT106" s="17" t="s">
        <v>190</v>
      </c>
      <c r="AU106" s="17" t="s">
        <v>82</v>
      </c>
    </row>
    <row r="107" spans="2:51" s="12" customFormat="1" ht="12">
      <c r="B107" s="148"/>
      <c r="D107" s="149" t="s">
        <v>192</v>
      </c>
      <c r="E107" s="150" t="s">
        <v>19</v>
      </c>
      <c r="F107" s="151" t="s">
        <v>228</v>
      </c>
      <c r="H107" s="152">
        <v>162.864</v>
      </c>
      <c r="I107" s="153"/>
      <c r="L107" s="148"/>
      <c r="M107" s="154"/>
      <c r="T107" s="155"/>
      <c r="AT107" s="150" t="s">
        <v>192</v>
      </c>
      <c r="AU107" s="150" t="s">
        <v>82</v>
      </c>
      <c r="AV107" s="12" t="s">
        <v>82</v>
      </c>
      <c r="AW107" s="12" t="s">
        <v>33</v>
      </c>
      <c r="AX107" s="12" t="s">
        <v>80</v>
      </c>
      <c r="AY107" s="150" t="s">
        <v>181</v>
      </c>
    </row>
    <row r="108" spans="2:65" s="1" customFormat="1" ht="21.75" customHeight="1">
      <c r="B108" s="32"/>
      <c r="C108" s="131" t="s">
        <v>229</v>
      </c>
      <c r="D108" s="131" t="s">
        <v>183</v>
      </c>
      <c r="E108" s="132" t="s">
        <v>230</v>
      </c>
      <c r="F108" s="133" t="s">
        <v>231</v>
      </c>
      <c r="G108" s="134" t="s">
        <v>225</v>
      </c>
      <c r="H108" s="135">
        <v>466.825</v>
      </c>
      <c r="I108" s="136"/>
      <c r="J108" s="137">
        <f>ROUND(I108*H108,2)</f>
        <v>0</v>
      </c>
      <c r="K108" s="133" t="s">
        <v>187</v>
      </c>
      <c r="L108" s="32"/>
      <c r="M108" s="138" t="s">
        <v>19</v>
      </c>
      <c r="N108" s="139" t="s">
        <v>43</v>
      </c>
      <c r="P108" s="140">
        <f>O108*H108</f>
        <v>0</v>
      </c>
      <c r="Q108" s="140">
        <v>0</v>
      </c>
      <c r="R108" s="140">
        <f>Q108*H108</f>
        <v>0</v>
      </c>
      <c r="S108" s="140">
        <v>0.24</v>
      </c>
      <c r="T108" s="141">
        <f>S108*H108</f>
        <v>112.038</v>
      </c>
      <c r="AR108" s="142" t="s">
        <v>188</v>
      </c>
      <c r="AT108" s="142" t="s">
        <v>183</v>
      </c>
      <c r="AU108" s="142" t="s">
        <v>82</v>
      </c>
      <c r="AY108" s="17" t="s">
        <v>181</v>
      </c>
      <c r="BE108" s="143">
        <f>IF(N108="základní",J108,0)</f>
        <v>0</v>
      </c>
      <c r="BF108" s="143">
        <f>IF(N108="snížená",J108,0)</f>
        <v>0</v>
      </c>
      <c r="BG108" s="143">
        <f>IF(N108="zákl. přenesená",J108,0)</f>
        <v>0</v>
      </c>
      <c r="BH108" s="143">
        <f>IF(N108="sníž. přenesená",J108,0)</f>
        <v>0</v>
      </c>
      <c r="BI108" s="143">
        <f>IF(N108="nulová",J108,0)</f>
        <v>0</v>
      </c>
      <c r="BJ108" s="17" t="s">
        <v>80</v>
      </c>
      <c r="BK108" s="143">
        <f>ROUND(I108*H108,2)</f>
        <v>0</v>
      </c>
      <c r="BL108" s="17" t="s">
        <v>188</v>
      </c>
      <c r="BM108" s="142" t="s">
        <v>232</v>
      </c>
    </row>
    <row r="109" spans="2:47" s="1" customFormat="1" ht="12">
      <c r="B109" s="32"/>
      <c r="D109" s="144" t="s">
        <v>190</v>
      </c>
      <c r="F109" s="145" t="s">
        <v>233</v>
      </c>
      <c r="I109" s="146"/>
      <c r="L109" s="32"/>
      <c r="M109" s="147"/>
      <c r="T109" s="53"/>
      <c r="AT109" s="17" t="s">
        <v>190</v>
      </c>
      <c r="AU109" s="17" t="s">
        <v>82</v>
      </c>
    </row>
    <row r="110" spans="2:51" s="14" customFormat="1" ht="12">
      <c r="B110" s="163"/>
      <c r="D110" s="149" t="s">
        <v>192</v>
      </c>
      <c r="E110" s="164" t="s">
        <v>19</v>
      </c>
      <c r="F110" s="165" t="s">
        <v>234</v>
      </c>
      <c r="H110" s="164" t="s">
        <v>19</v>
      </c>
      <c r="I110" s="166"/>
      <c r="L110" s="163"/>
      <c r="M110" s="167"/>
      <c r="T110" s="168"/>
      <c r="AT110" s="164" t="s">
        <v>192</v>
      </c>
      <c r="AU110" s="164" t="s">
        <v>82</v>
      </c>
      <c r="AV110" s="14" t="s">
        <v>80</v>
      </c>
      <c r="AW110" s="14" t="s">
        <v>33</v>
      </c>
      <c r="AX110" s="14" t="s">
        <v>72</v>
      </c>
      <c r="AY110" s="164" t="s">
        <v>181</v>
      </c>
    </row>
    <row r="111" spans="2:51" s="12" customFormat="1" ht="12">
      <c r="B111" s="148"/>
      <c r="D111" s="149" t="s">
        <v>192</v>
      </c>
      <c r="E111" s="150" t="s">
        <v>19</v>
      </c>
      <c r="F111" s="151" t="s">
        <v>235</v>
      </c>
      <c r="H111" s="152">
        <v>466.825</v>
      </c>
      <c r="I111" s="153"/>
      <c r="L111" s="148"/>
      <c r="M111" s="154"/>
      <c r="T111" s="155"/>
      <c r="AT111" s="150" t="s">
        <v>192</v>
      </c>
      <c r="AU111" s="150" t="s">
        <v>82</v>
      </c>
      <c r="AV111" s="12" t="s">
        <v>82</v>
      </c>
      <c r="AW111" s="12" t="s">
        <v>33</v>
      </c>
      <c r="AX111" s="12" t="s">
        <v>80</v>
      </c>
      <c r="AY111" s="150" t="s">
        <v>181</v>
      </c>
    </row>
    <row r="112" spans="2:65" s="1" customFormat="1" ht="24.1" customHeight="1">
      <c r="B112" s="32"/>
      <c r="C112" s="131" t="s">
        <v>236</v>
      </c>
      <c r="D112" s="131" t="s">
        <v>183</v>
      </c>
      <c r="E112" s="132" t="s">
        <v>237</v>
      </c>
      <c r="F112" s="133" t="s">
        <v>238</v>
      </c>
      <c r="G112" s="134" t="s">
        <v>225</v>
      </c>
      <c r="H112" s="135">
        <v>1390.126</v>
      </c>
      <c r="I112" s="136"/>
      <c r="J112" s="137">
        <f>ROUND(I112*H112,2)</f>
        <v>0</v>
      </c>
      <c r="K112" s="133" t="s">
        <v>187</v>
      </c>
      <c r="L112" s="32"/>
      <c r="M112" s="138" t="s">
        <v>19</v>
      </c>
      <c r="N112" s="139" t="s">
        <v>43</v>
      </c>
      <c r="P112" s="140">
        <f>O112*H112</f>
        <v>0</v>
      </c>
      <c r="Q112" s="140">
        <v>0</v>
      </c>
      <c r="R112" s="140">
        <f>Q112*H112</f>
        <v>0</v>
      </c>
      <c r="S112" s="140">
        <v>0.55</v>
      </c>
      <c r="T112" s="141">
        <f>S112*H112</f>
        <v>764.5693</v>
      </c>
      <c r="AR112" s="142" t="s">
        <v>188</v>
      </c>
      <c r="AT112" s="142" t="s">
        <v>183</v>
      </c>
      <c r="AU112" s="142" t="s">
        <v>82</v>
      </c>
      <c r="AY112" s="17" t="s">
        <v>181</v>
      </c>
      <c r="BE112" s="143">
        <f>IF(N112="základní",J112,0)</f>
        <v>0</v>
      </c>
      <c r="BF112" s="143">
        <f>IF(N112="snížená",J112,0)</f>
        <v>0</v>
      </c>
      <c r="BG112" s="143">
        <f>IF(N112="zákl. přenesená",J112,0)</f>
        <v>0</v>
      </c>
      <c r="BH112" s="143">
        <f>IF(N112="sníž. přenesená",J112,0)</f>
        <v>0</v>
      </c>
      <c r="BI112" s="143">
        <f>IF(N112="nulová",J112,0)</f>
        <v>0</v>
      </c>
      <c r="BJ112" s="17" t="s">
        <v>80</v>
      </c>
      <c r="BK112" s="143">
        <f>ROUND(I112*H112,2)</f>
        <v>0</v>
      </c>
      <c r="BL112" s="17" t="s">
        <v>188</v>
      </c>
      <c r="BM112" s="142" t="s">
        <v>239</v>
      </c>
    </row>
    <row r="113" spans="2:47" s="1" customFormat="1" ht="12">
      <c r="B113" s="32"/>
      <c r="D113" s="144" t="s">
        <v>190</v>
      </c>
      <c r="F113" s="145" t="s">
        <v>240</v>
      </c>
      <c r="I113" s="146"/>
      <c r="L113" s="32"/>
      <c r="M113" s="147"/>
      <c r="T113" s="53"/>
      <c r="AT113" s="17" t="s">
        <v>190</v>
      </c>
      <c r="AU113" s="17" t="s">
        <v>82</v>
      </c>
    </row>
    <row r="114" spans="2:51" s="14" customFormat="1" ht="12">
      <c r="B114" s="163"/>
      <c r="D114" s="149" t="s">
        <v>192</v>
      </c>
      <c r="E114" s="164" t="s">
        <v>19</v>
      </c>
      <c r="F114" s="165" t="s">
        <v>241</v>
      </c>
      <c r="H114" s="164" t="s">
        <v>19</v>
      </c>
      <c r="I114" s="166"/>
      <c r="L114" s="163"/>
      <c r="M114" s="167"/>
      <c r="T114" s="168"/>
      <c r="AT114" s="164" t="s">
        <v>192</v>
      </c>
      <c r="AU114" s="164" t="s">
        <v>82</v>
      </c>
      <c r="AV114" s="14" t="s">
        <v>80</v>
      </c>
      <c r="AW114" s="14" t="s">
        <v>33</v>
      </c>
      <c r="AX114" s="14" t="s">
        <v>72</v>
      </c>
      <c r="AY114" s="164" t="s">
        <v>181</v>
      </c>
    </row>
    <row r="115" spans="2:51" s="12" customFormat="1" ht="12">
      <c r="B115" s="148"/>
      <c r="D115" s="149" t="s">
        <v>192</v>
      </c>
      <c r="E115" s="150" t="s">
        <v>19</v>
      </c>
      <c r="F115" s="151" t="s">
        <v>242</v>
      </c>
      <c r="H115" s="152">
        <v>1390.126</v>
      </c>
      <c r="I115" s="153"/>
      <c r="L115" s="148"/>
      <c r="M115" s="154"/>
      <c r="T115" s="155"/>
      <c r="AT115" s="150" t="s">
        <v>192</v>
      </c>
      <c r="AU115" s="150" t="s">
        <v>82</v>
      </c>
      <c r="AV115" s="12" t="s">
        <v>82</v>
      </c>
      <c r="AW115" s="12" t="s">
        <v>33</v>
      </c>
      <c r="AX115" s="12" t="s">
        <v>80</v>
      </c>
      <c r="AY115" s="150" t="s">
        <v>181</v>
      </c>
    </row>
    <row r="116" spans="2:65" s="1" customFormat="1" ht="24.1" customHeight="1">
      <c r="B116" s="32"/>
      <c r="C116" s="131" t="s">
        <v>243</v>
      </c>
      <c r="D116" s="131" t="s">
        <v>183</v>
      </c>
      <c r="E116" s="132" t="s">
        <v>244</v>
      </c>
      <c r="F116" s="133" t="s">
        <v>245</v>
      </c>
      <c r="G116" s="134" t="s">
        <v>225</v>
      </c>
      <c r="H116" s="135">
        <v>94.5</v>
      </c>
      <c r="I116" s="136"/>
      <c r="J116" s="137">
        <f>ROUND(I116*H116,2)</f>
        <v>0</v>
      </c>
      <c r="K116" s="133" t="s">
        <v>187</v>
      </c>
      <c r="L116" s="32"/>
      <c r="M116" s="138" t="s">
        <v>19</v>
      </c>
      <c r="N116" s="139" t="s">
        <v>43</v>
      </c>
      <c r="P116" s="140">
        <f>O116*H116</f>
        <v>0</v>
      </c>
      <c r="Q116" s="140">
        <v>0</v>
      </c>
      <c r="R116" s="140">
        <f>Q116*H116</f>
        <v>0</v>
      </c>
      <c r="S116" s="140">
        <v>0.24</v>
      </c>
      <c r="T116" s="141">
        <f>S116*H116</f>
        <v>22.68</v>
      </c>
      <c r="AR116" s="142" t="s">
        <v>188</v>
      </c>
      <c r="AT116" s="142" t="s">
        <v>183</v>
      </c>
      <c r="AU116" s="142" t="s">
        <v>82</v>
      </c>
      <c r="AY116" s="17" t="s">
        <v>181</v>
      </c>
      <c r="BE116" s="143">
        <f>IF(N116="základní",J116,0)</f>
        <v>0</v>
      </c>
      <c r="BF116" s="143">
        <f>IF(N116="snížená",J116,0)</f>
        <v>0</v>
      </c>
      <c r="BG116" s="143">
        <f>IF(N116="zákl. přenesená",J116,0)</f>
        <v>0</v>
      </c>
      <c r="BH116" s="143">
        <f>IF(N116="sníž. přenesená",J116,0)</f>
        <v>0</v>
      </c>
      <c r="BI116" s="143">
        <f>IF(N116="nulová",J116,0)</f>
        <v>0</v>
      </c>
      <c r="BJ116" s="17" t="s">
        <v>80</v>
      </c>
      <c r="BK116" s="143">
        <f>ROUND(I116*H116,2)</f>
        <v>0</v>
      </c>
      <c r="BL116" s="17" t="s">
        <v>188</v>
      </c>
      <c r="BM116" s="142" t="s">
        <v>246</v>
      </c>
    </row>
    <row r="117" spans="2:47" s="1" customFormat="1" ht="12">
      <c r="B117" s="32"/>
      <c r="D117" s="144" t="s">
        <v>190</v>
      </c>
      <c r="F117" s="145" t="s">
        <v>247</v>
      </c>
      <c r="I117" s="146"/>
      <c r="L117" s="32"/>
      <c r="M117" s="147"/>
      <c r="T117" s="53"/>
      <c r="AT117" s="17" t="s">
        <v>190</v>
      </c>
      <c r="AU117" s="17" t="s">
        <v>82</v>
      </c>
    </row>
    <row r="118" spans="2:51" s="12" customFormat="1" ht="12">
      <c r="B118" s="148"/>
      <c r="D118" s="149" t="s">
        <v>192</v>
      </c>
      <c r="E118" s="150" t="s">
        <v>19</v>
      </c>
      <c r="F118" s="151" t="s">
        <v>248</v>
      </c>
      <c r="H118" s="152">
        <v>94.5</v>
      </c>
      <c r="I118" s="153"/>
      <c r="L118" s="148"/>
      <c r="M118" s="154"/>
      <c r="T118" s="155"/>
      <c r="AT118" s="150" t="s">
        <v>192</v>
      </c>
      <c r="AU118" s="150" t="s">
        <v>82</v>
      </c>
      <c r="AV118" s="12" t="s">
        <v>82</v>
      </c>
      <c r="AW118" s="12" t="s">
        <v>33</v>
      </c>
      <c r="AX118" s="12" t="s">
        <v>80</v>
      </c>
      <c r="AY118" s="150" t="s">
        <v>181</v>
      </c>
    </row>
    <row r="119" spans="2:65" s="1" customFormat="1" ht="33.05" customHeight="1">
      <c r="B119" s="32"/>
      <c r="C119" s="131" t="s">
        <v>249</v>
      </c>
      <c r="D119" s="131" t="s">
        <v>183</v>
      </c>
      <c r="E119" s="132" t="s">
        <v>250</v>
      </c>
      <c r="F119" s="133" t="s">
        <v>251</v>
      </c>
      <c r="G119" s="134" t="s">
        <v>225</v>
      </c>
      <c r="H119" s="135">
        <v>287.37</v>
      </c>
      <c r="I119" s="136"/>
      <c r="J119" s="137">
        <f>ROUND(I119*H119,2)</f>
        <v>0</v>
      </c>
      <c r="K119" s="133" t="s">
        <v>187</v>
      </c>
      <c r="L119" s="32"/>
      <c r="M119" s="138" t="s">
        <v>19</v>
      </c>
      <c r="N119" s="139" t="s">
        <v>43</v>
      </c>
      <c r="P119" s="140">
        <f>O119*H119</f>
        <v>0</v>
      </c>
      <c r="Q119" s="140">
        <v>0</v>
      </c>
      <c r="R119" s="140">
        <f>Q119*H119</f>
        <v>0</v>
      </c>
      <c r="S119" s="140">
        <v>0.45</v>
      </c>
      <c r="T119" s="141">
        <f>S119*H119</f>
        <v>129.31650000000002</v>
      </c>
      <c r="AR119" s="142" t="s">
        <v>188</v>
      </c>
      <c r="AT119" s="142" t="s">
        <v>183</v>
      </c>
      <c r="AU119" s="142" t="s">
        <v>82</v>
      </c>
      <c r="AY119" s="17" t="s">
        <v>181</v>
      </c>
      <c r="BE119" s="143">
        <f>IF(N119="základní",J119,0)</f>
        <v>0</v>
      </c>
      <c r="BF119" s="143">
        <f>IF(N119="snížená",J119,0)</f>
        <v>0</v>
      </c>
      <c r="BG119" s="143">
        <f>IF(N119="zákl. přenesená",J119,0)</f>
        <v>0</v>
      </c>
      <c r="BH119" s="143">
        <f>IF(N119="sníž. přenesená",J119,0)</f>
        <v>0</v>
      </c>
      <c r="BI119" s="143">
        <f>IF(N119="nulová",J119,0)</f>
        <v>0</v>
      </c>
      <c r="BJ119" s="17" t="s">
        <v>80</v>
      </c>
      <c r="BK119" s="143">
        <f>ROUND(I119*H119,2)</f>
        <v>0</v>
      </c>
      <c r="BL119" s="17" t="s">
        <v>188</v>
      </c>
      <c r="BM119" s="142" t="s">
        <v>252</v>
      </c>
    </row>
    <row r="120" spans="2:47" s="1" customFormat="1" ht="12">
      <c r="B120" s="32"/>
      <c r="D120" s="144" t="s">
        <v>190</v>
      </c>
      <c r="F120" s="145" t="s">
        <v>253</v>
      </c>
      <c r="I120" s="146"/>
      <c r="L120" s="32"/>
      <c r="M120" s="147"/>
      <c r="T120" s="53"/>
      <c r="AT120" s="17" t="s">
        <v>190</v>
      </c>
      <c r="AU120" s="17" t="s">
        <v>82</v>
      </c>
    </row>
    <row r="121" spans="2:51" s="14" customFormat="1" ht="12">
      <c r="B121" s="163"/>
      <c r="D121" s="149" t="s">
        <v>192</v>
      </c>
      <c r="E121" s="164" t="s">
        <v>19</v>
      </c>
      <c r="F121" s="165" t="s">
        <v>254</v>
      </c>
      <c r="H121" s="164" t="s">
        <v>19</v>
      </c>
      <c r="I121" s="166"/>
      <c r="L121" s="163"/>
      <c r="M121" s="167"/>
      <c r="T121" s="168"/>
      <c r="AT121" s="164" t="s">
        <v>192</v>
      </c>
      <c r="AU121" s="164" t="s">
        <v>82</v>
      </c>
      <c r="AV121" s="14" t="s">
        <v>80</v>
      </c>
      <c r="AW121" s="14" t="s">
        <v>33</v>
      </c>
      <c r="AX121" s="14" t="s">
        <v>72</v>
      </c>
      <c r="AY121" s="164" t="s">
        <v>181</v>
      </c>
    </row>
    <row r="122" spans="2:51" s="12" customFormat="1" ht="12">
      <c r="B122" s="148"/>
      <c r="D122" s="149" t="s">
        <v>192</v>
      </c>
      <c r="E122" s="150" t="s">
        <v>19</v>
      </c>
      <c r="F122" s="151" t="s">
        <v>255</v>
      </c>
      <c r="H122" s="152">
        <v>287.37</v>
      </c>
      <c r="I122" s="153"/>
      <c r="L122" s="148"/>
      <c r="M122" s="154"/>
      <c r="T122" s="155"/>
      <c r="AT122" s="150" t="s">
        <v>192</v>
      </c>
      <c r="AU122" s="150" t="s">
        <v>82</v>
      </c>
      <c r="AV122" s="12" t="s">
        <v>82</v>
      </c>
      <c r="AW122" s="12" t="s">
        <v>33</v>
      </c>
      <c r="AX122" s="12" t="s">
        <v>80</v>
      </c>
      <c r="AY122" s="150" t="s">
        <v>181</v>
      </c>
    </row>
    <row r="123" spans="2:65" s="1" customFormat="1" ht="16.5" customHeight="1">
      <c r="B123" s="32"/>
      <c r="C123" s="131" t="s">
        <v>256</v>
      </c>
      <c r="D123" s="131" t="s">
        <v>183</v>
      </c>
      <c r="E123" s="132" t="s">
        <v>257</v>
      </c>
      <c r="F123" s="133" t="s">
        <v>258</v>
      </c>
      <c r="G123" s="134" t="s">
        <v>225</v>
      </c>
      <c r="H123" s="135">
        <v>136.46</v>
      </c>
      <c r="I123" s="136"/>
      <c r="J123" s="137">
        <f>ROUND(I123*H123,2)</f>
        <v>0</v>
      </c>
      <c r="K123" s="133" t="s">
        <v>187</v>
      </c>
      <c r="L123" s="32"/>
      <c r="M123" s="138" t="s">
        <v>19</v>
      </c>
      <c r="N123" s="139" t="s">
        <v>43</v>
      </c>
      <c r="P123" s="140">
        <f>O123*H123</f>
        <v>0</v>
      </c>
      <c r="Q123" s="140">
        <v>0</v>
      </c>
      <c r="R123" s="140">
        <f>Q123*H123</f>
        <v>0</v>
      </c>
      <c r="S123" s="140">
        <v>2.41</v>
      </c>
      <c r="T123" s="141">
        <f>S123*H123</f>
        <v>328.8686</v>
      </c>
      <c r="AR123" s="142" t="s">
        <v>188</v>
      </c>
      <c r="AT123" s="142" t="s">
        <v>183</v>
      </c>
      <c r="AU123" s="142" t="s">
        <v>82</v>
      </c>
      <c r="AY123" s="17" t="s">
        <v>181</v>
      </c>
      <c r="BE123" s="143">
        <f>IF(N123="základní",J123,0)</f>
        <v>0</v>
      </c>
      <c r="BF123" s="143">
        <f>IF(N123="snížená",J123,0)</f>
        <v>0</v>
      </c>
      <c r="BG123" s="143">
        <f>IF(N123="zákl. přenesená",J123,0)</f>
        <v>0</v>
      </c>
      <c r="BH123" s="143">
        <f>IF(N123="sníž. přenesená",J123,0)</f>
        <v>0</v>
      </c>
      <c r="BI123" s="143">
        <f>IF(N123="nulová",J123,0)</f>
        <v>0</v>
      </c>
      <c r="BJ123" s="17" t="s">
        <v>80</v>
      </c>
      <c r="BK123" s="143">
        <f>ROUND(I123*H123,2)</f>
        <v>0</v>
      </c>
      <c r="BL123" s="17" t="s">
        <v>188</v>
      </c>
      <c r="BM123" s="142" t="s">
        <v>259</v>
      </c>
    </row>
    <row r="124" spans="2:47" s="1" customFormat="1" ht="12">
      <c r="B124" s="32"/>
      <c r="D124" s="144" t="s">
        <v>190</v>
      </c>
      <c r="F124" s="145" t="s">
        <v>260</v>
      </c>
      <c r="I124" s="146"/>
      <c r="L124" s="32"/>
      <c r="M124" s="147"/>
      <c r="T124" s="53"/>
      <c r="AT124" s="17" t="s">
        <v>190</v>
      </c>
      <c r="AU124" s="17" t="s">
        <v>82</v>
      </c>
    </row>
    <row r="125" spans="2:51" s="14" customFormat="1" ht="12">
      <c r="B125" s="163"/>
      <c r="D125" s="149" t="s">
        <v>192</v>
      </c>
      <c r="E125" s="164" t="s">
        <v>19</v>
      </c>
      <c r="F125" s="165" t="s">
        <v>261</v>
      </c>
      <c r="H125" s="164" t="s">
        <v>19</v>
      </c>
      <c r="I125" s="166"/>
      <c r="L125" s="163"/>
      <c r="M125" s="167"/>
      <c r="T125" s="168"/>
      <c r="AT125" s="164" t="s">
        <v>192</v>
      </c>
      <c r="AU125" s="164" t="s">
        <v>82</v>
      </c>
      <c r="AV125" s="14" t="s">
        <v>80</v>
      </c>
      <c r="AW125" s="14" t="s">
        <v>33</v>
      </c>
      <c r="AX125" s="14" t="s">
        <v>72</v>
      </c>
      <c r="AY125" s="164" t="s">
        <v>181</v>
      </c>
    </row>
    <row r="126" spans="2:51" s="12" customFormat="1" ht="12">
      <c r="B126" s="148"/>
      <c r="D126" s="149" t="s">
        <v>192</v>
      </c>
      <c r="E126" s="150" t="s">
        <v>19</v>
      </c>
      <c r="F126" s="151" t="s">
        <v>262</v>
      </c>
      <c r="H126" s="152">
        <v>69.575</v>
      </c>
      <c r="I126" s="153"/>
      <c r="L126" s="148"/>
      <c r="M126" s="154"/>
      <c r="T126" s="155"/>
      <c r="AT126" s="150" t="s">
        <v>192</v>
      </c>
      <c r="AU126" s="150" t="s">
        <v>82</v>
      </c>
      <c r="AV126" s="12" t="s">
        <v>82</v>
      </c>
      <c r="AW126" s="12" t="s">
        <v>33</v>
      </c>
      <c r="AX126" s="12" t="s">
        <v>72</v>
      </c>
      <c r="AY126" s="150" t="s">
        <v>181</v>
      </c>
    </row>
    <row r="127" spans="2:51" s="12" customFormat="1" ht="12">
      <c r="B127" s="148"/>
      <c r="D127" s="149" t="s">
        <v>192</v>
      </c>
      <c r="E127" s="150" t="s">
        <v>19</v>
      </c>
      <c r="F127" s="151" t="s">
        <v>263</v>
      </c>
      <c r="H127" s="152">
        <v>5.67</v>
      </c>
      <c r="I127" s="153"/>
      <c r="L127" s="148"/>
      <c r="M127" s="154"/>
      <c r="T127" s="155"/>
      <c r="AT127" s="150" t="s">
        <v>192</v>
      </c>
      <c r="AU127" s="150" t="s">
        <v>82</v>
      </c>
      <c r="AV127" s="12" t="s">
        <v>82</v>
      </c>
      <c r="AW127" s="12" t="s">
        <v>33</v>
      </c>
      <c r="AX127" s="12" t="s">
        <v>72</v>
      </c>
      <c r="AY127" s="150" t="s">
        <v>181</v>
      </c>
    </row>
    <row r="128" spans="2:51" s="12" customFormat="1" ht="12">
      <c r="B128" s="148"/>
      <c r="D128" s="149" t="s">
        <v>192</v>
      </c>
      <c r="E128" s="150" t="s">
        <v>19</v>
      </c>
      <c r="F128" s="151" t="s">
        <v>264</v>
      </c>
      <c r="H128" s="152">
        <v>43.973</v>
      </c>
      <c r="I128" s="153"/>
      <c r="L128" s="148"/>
      <c r="M128" s="154"/>
      <c r="T128" s="155"/>
      <c r="AT128" s="150" t="s">
        <v>192</v>
      </c>
      <c r="AU128" s="150" t="s">
        <v>82</v>
      </c>
      <c r="AV128" s="12" t="s">
        <v>82</v>
      </c>
      <c r="AW128" s="12" t="s">
        <v>33</v>
      </c>
      <c r="AX128" s="12" t="s">
        <v>72</v>
      </c>
      <c r="AY128" s="150" t="s">
        <v>181</v>
      </c>
    </row>
    <row r="129" spans="2:51" s="12" customFormat="1" ht="12">
      <c r="B129" s="148"/>
      <c r="D129" s="149" t="s">
        <v>192</v>
      </c>
      <c r="E129" s="150" t="s">
        <v>19</v>
      </c>
      <c r="F129" s="151" t="s">
        <v>265</v>
      </c>
      <c r="H129" s="152">
        <v>17.242</v>
      </c>
      <c r="I129" s="153"/>
      <c r="L129" s="148"/>
      <c r="M129" s="154"/>
      <c r="T129" s="155"/>
      <c r="AT129" s="150" t="s">
        <v>192</v>
      </c>
      <c r="AU129" s="150" t="s">
        <v>82</v>
      </c>
      <c r="AV129" s="12" t="s">
        <v>82</v>
      </c>
      <c r="AW129" s="12" t="s">
        <v>33</v>
      </c>
      <c r="AX129" s="12" t="s">
        <v>72</v>
      </c>
      <c r="AY129" s="150" t="s">
        <v>181</v>
      </c>
    </row>
    <row r="130" spans="2:51" s="13" customFormat="1" ht="12">
      <c r="B130" s="156"/>
      <c r="D130" s="149" t="s">
        <v>192</v>
      </c>
      <c r="E130" s="157" t="s">
        <v>19</v>
      </c>
      <c r="F130" s="158" t="s">
        <v>196</v>
      </c>
      <c r="H130" s="159">
        <v>136.46</v>
      </c>
      <c r="I130" s="160"/>
      <c r="L130" s="156"/>
      <c r="M130" s="161"/>
      <c r="T130" s="162"/>
      <c r="AT130" s="157" t="s">
        <v>192</v>
      </c>
      <c r="AU130" s="157" t="s">
        <v>82</v>
      </c>
      <c r="AV130" s="13" t="s">
        <v>188</v>
      </c>
      <c r="AW130" s="13" t="s">
        <v>33</v>
      </c>
      <c r="AX130" s="13" t="s">
        <v>80</v>
      </c>
      <c r="AY130" s="157" t="s">
        <v>181</v>
      </c>
    </row>
    <row r="131" spans="2:51" s="14" customFormat="1" ht="12">
      <c r="B131" s="163"/>
      <c r="D131" s="149" t="s">
        <v>192</v>
      </c>
      <c r="E131" s="164" t="s">
        <v>19</v>
      </c>
      <c r="F131" s="165" t="s">
        <v>266</v>
      </c>
      <c r="H131" s="164" t="s">
        <v>19</v>
      </c>
      <c r="I131" s="166"/>
      <c r="L131" s="163"/>
      <c r="M131" s="167"/>
      <c r="T131" s="168"/>
      <c r="AT131" s="164" t="s">
        <v>192</v>
      </c>
      <c r="AU131" s="164" t="s">
        <v>82</v>
      </c>
      <c r="AV131" s="14" t="s">
        <v>80</v>
      </c>
      <c r="AW131" s="14" t="s">
        <v>33</v>
      </c>
      <c r="AX131" s="14" t="s">
        <v>72</v>
      </c>
      <c r="AY131" s="164" t="s">
        <v>181</v>
      </c>
    </row>
    <row r="132" spans="2:65" s="1" customFormat="1" ht="16.5" customHeight="1">
      <c r="B132" s="32"/>
      <c r="C132" s="131" t="s">
        <v>267</v>
      </c>
      <c r="D132" s="131" t="s">
        <v>183</v>
      </c>
      <c r="E132" s="132" t="s">
        <v>268</v>
      </c>
      <c r="F132" s="133" t="s">
        <v>269</v>
      </c>
      <c r="G132" s="134" t="s">
        <v>214</v>
      </c>
      <c r="H132" s="135">
        <v>1</v>
      </c>
      <c r="I132" s="136"/>
      <c r="J132" s="137">
        <f>ROUND(I132*H132,2)</f>
        <v>0</v>
      </c>
      <c r="K132" s="133" t="s">
        <v>19</v>
      </c>
      <c r="L132" s="32"/>
      <c r="M132" s="138" t="s">
        <v>19</v>
      </c>
      <c r="N132" s="139" t="s">
        <v>43</v>
      </c>
      <c r="P132" s="140">
        <f>O132*H132</f>
        <v>0</v>
      </c>
      <c r="Q132" s="140">
        <v>0</v>
      </c>
      <c r="R132" s="140">
        <f>Q132*H132</f>
        <v>0</v>
      </c>
      <c r="S132" s="140">
        <v>0</v>
      </c>
      <c r="T132" s="141">
        <f>S132*H132</f>
        <v>0</v>
      </c>
      <c r="AR132" s="142" t="s">
        <v>188</v>
      </c>
      <c r="AT132" s="142" t="s">
        <v>183</v>
      </c>
      <c r="AU132" s="142" t="s">
        <v>82</v>
      </c>
      <c r="AY132" s="17" t="s">
        <v>181</v>
      </c>
      <c r="BE132" s="143">
        <f>IF(N132="základní",J132,0)</f>
        <v>0</v>
      </c>
      <c r="BF132" s="143">
        <f>IF(N132="snížená",J132,0)</f>
        <v>0</v>
      </c>
      <c r="BG132" s="143">
        <f>IF(N132="zákl. přenesená",J132,0)</f>
        <v>0</v>
      </c>
      <c r="BH132" s="143">
        <f>IF(N132="sníž. přenesená",J132,0)</f>
        <v>0</v>
      </c>
      <c r="BI132" s="143">
        <f>IF(N132="nulová",J132,0)</f>
        <v>0</v>
      </c>
      <c r="BJ132" s="17" t="s">
        <v>80</v>
      </c>
      <c r="BK132" s="143">
        <f>ROUND(I132*H132,2)</f>
        <v>0</v>
      </c>
      <c r="BL132" s="17" t="s">
        <v>188</v>
      </c>
      <c r="BM132" s="142" t="s">
        <v>270</v>
      </c>
    </row>
    <row r="133" spans="2:63" s="11" customFormat="1" ht="22.8" customHeight="1">
      <c r="B133" s="119"/>
      <c r="D133" s="120" t="s">
        <v>71</v>
      </c>
      <c r="E133" s="129" t="s">
        <v>271</v>
      </c>
      <c r="F133" s="129" t="s">
        <v>272</v>
      </c>
      <c r="I133" s="122"/>
      <c r="J133" s="130">
        <f>BK133</f>
        <v>0</v>
      </c>
      <c r="L133" s="119"/>
      <c r="M133" s="124"/>
      <c r="P133" s="125">
        <f>SUM(P134:P152)</f>
        <v>0</v>
      </c>
      <c r="R133" s="125">
        <f>SUM(R134:R152)</f>
        <v>0</v>
      </c>
      <c r="T133" s="126">
        <f>SUM(T134:T152)</f>
        <v>124.67805</v>
      </c>
      <c r="AR133" s="120" t="s">
        <v>80</v>
      </c>
      <c r="AT133" s="127" t="s">
        <v>71</v>
      </c>
      <c r="AU133" s="127" t="s">
        <v>80</v>
      </c>
      <c r="AY133" s="120" t="s">
        <v>181</v>
      </c>
      <c r="BK133" s="128">
        <f>SUM(BK134:BK152)</f>
        <v>0</v>
      </c>
    </row>
    <row r="134" spans="2:65" s="1" customFormat="1" ht="33.05" customHeight="1">
      <c r="B134" s="32"/>
      <c r="C134" s="131" t="s">
        <v>273</v>
      </c>
      <c r="D134" s="131" t="s">
        <v>183</v>
      </c>
      <c r="E134" s="132" t="s">
        <v>274</v>
      </c>
      <c r="F134" s="133" t="s">
        <v>275</v>
      </c>
      <c r="G134" s="134" t="s">
        <v>186</v>
      </c>
      <c r="H134" s="135">
        <v>167.8</v>
      </c>
      <c r="I134" s="136"/>
      <c r="J134" s="137">
        <f>ROUND(I134*H134,2)</f>
        <v>0</v>
      </c>
      <c r="K134" s="133" t="s">
        <v>187</v>
      </c>
      <c r="L134" s="32"/>
      <c r="M134" s="138" t="s">
        <v>19</v>
      </c>
      <c r="N134" s="139" t="s">
        <v>43</v>
      </c>
      <c r="P134" s="140">
        <f>O134*H134</f>
        <v>0</v>
      </c>
      <c r="Q134" s="140">
        <v>0</v>
      </c>
      <c r="R134" s="140">
        <f>Q134*H134</f>
        <v>0</v>
      </c>
      <c r="S134" s="140">
        <v>0.295</v>
      </c>
      <c r="T134" s="141">
        <f>S134*H134</f>
        <v>49.501</v>
      </c>
      <c r="AR134" s="142" t="s">
        <v>188</v>
      </c>
      <c r="AT134" s="142" t="s">
        <v>183</v>
      </c>
      <c r="AU134" s="142" t="s">
        <v>82</v>
      </c>
      <c r="AY134" s="17" t="s">
        <v>181</v>
      </c>
      <c r="BE134" s="143">
        <f>IF(N134="základní",J134,0)</f>
        <v>0</v>
      </c>
      <c r="BF134" s="143">
        <f>IF(N134="snížená",J134,0)</f>
        <v>0</v>
      </c>
      <c r="BG134" s="143">
        <f>IF(N134="zákl. přenesená",J134,0)</f>
        <v>0</v>
      </c>
      <c r="BH134" s="143">
        <f>IF(N134="sníž. přenesená",J134,0)</f>
        <v>0</v>
      </c>
      <c r="BI134" s="143">
        <f>IF(N134="nulová",J134,0)</f>
        <v>0</v>
      </c>
      <c r="BJ134" s="17" t="s">
        <v>80</v>
      </c>
      <c r="BK134" s="143">
        <f>ROUND(I134*H134,2)</f>
        <v>0</v>
      </c>
      <c r="BL134" s="17" t="s">
        <v>188</v>
      </c>
      <c r="BM134" s="142" t="s">
        <v>276</v>
      </c>
    </row>
    <row r="135" spans="2:47" s="1" customFormat="1" ht="12">
      <c r="B135" s="32"/>
      <c r="D135" s="144" t="s">
        <v>190</v>
      </c>
      <c r="F135" s="145" t="s">
        <v>277</v>
      </c>
      <c r="I135" s="146"/>
      <c r="L135" s="32"/>
      <c r="M135" s="147"/>
      <c r="T135" s="53"/>
      <c r="AT135" s="17" t="s">
        <v>190</v>
      </c>
      <c r="AU135" s="17" t="s">
        <v>82</v>
      </c>
    </row>
    <row r="136" spans="2:51" s="12" customFormat="1" ht="12">
      <c r="B136" s="148"/>
      <c r="D136" s="149" t="s">
        <v>192</v>
      </c>
      <c r="E136" s="150" t="s">
        <v>19</v>
      </c>
      <c r="F136" s="151" t="s">
        <v>278</v>
      </c>
      <c r="H136" s="152">
        <v>118.55</v>
      </c>
      <c r="I136" s="153"/>
      <c r="L136" s="148"/>
      <c r="M136" s="154"/>
      <c r="T136" s="155"/>
      <c r="AT136" s="150" t="s">
        <v>192</v>
      </c>
      <c r="AU136" s="150" t="s">
        <v>82</v>
      </c>
      <c r="AV136" s="12" t="s">
        <v>82</v>
      </c>
      <c r="AW136" s="12" t="s">
        <v>33</v>
      </c>
      <c r="AX136" s="12" t="s">
        <v>72</v>
      </c>
      <c r="AY136" s="150" t="s">
        <v>181</v>
      </c>
    </row>
    <row r="137" spans="2:51" s="12" customFormat="1" ht="12">
      <c r="B137" s="148"/>
      <c r="D137" s="149" t="s">
        <v>192</v>
      </c>
      <c r="E137" s="150" t="s">
        <v>19</v>
      </c>
      <c r="F137" s="151" t="s">
        <v>279</v>
      </c>
      <c r="H137" s="152">
        <v>9.25</v>
      </c>
      <c r="I137" s="153"/>
      <c r="L137" s="148"/>
      <c r="M137" s="154"/>
      <c r="T137" s="155"/>
      <c r="AT137" s="150" t="s">
        <v>192</v>
      </c>
      <c r="AU137" s="150" t="s">
        <v>82</v>
      </c>
      <c r="AV137" s="12" t="s">
        <v>82</v>
      </c>
      <c r="AW137" s="12" t="s">
        <v>33</v>
      </c>
      <c r="AX137" s="12" t="s">
        <v>72</v>
      </c>
      <c r="AY137" s="150" t="s">
        <v>181</v>
      </c>
    </row>
    <row r="138" spans="2:51" s="12" customFormat="1" ht="12">
      <c r="B138" s="148"/>
      <c r="D138" s="149" t="s">
        <v>192</v>
      </c>
      <c r="E138" s="150" t="s">
        <v>19</v>
      </c>
      <c r="F138" s="151" t="s">
        <v>280</v>
      </c>
      <c r="H138" s="152">
        <v>40</v>
      </c>
      <c r="I138" s="153"/>
      <c r="L138" s="148"/>
      <c r="M138" s="154"/>
      <c r="T138" s="155"/>
      <c r="AT138" s="150" t="s">
        <v>192</v>
      </c>
      <c r="AU138" s="150" t="s">
        <v>82</v>
      </c>
      <c r="AV138" s="12" t="s">
        <v>82</v>
      </c>
      <c r="AW138" s="12" t="s">
        <v>33</v>
      </c>
      <c r="AX138" s="12" t="s">
        <v>72</v>
      </c>
      <c r="AY138" s="150" t="s">
        <v>181</v>
      </c>
    </row>
    <row r="139" spans="2:51" s="13" customFormat="1" ht="12">
      <c r="B139" s="156"/>
      <c r="D139" s="149" t="s">
        <v>192</v>
      </c>
      <c r="E139" s="157" t="s">
        <v>19</v>
      </c>
      <c r="F139" s="158" t="s">
        <v>196</v>
      </c>
      <c r="H139" s="159">
        <v>167.8</v>
      </c>
      <c r="I139" s="160"/>
      <c r="L139" s="156"/>
      <c r="M139" s="161"/>
      <c r="T139" s="162"/>
      <c r="AT139" s="157" t="s">
        <v>192</v>
      </c>
      <c r="AU139" s="157" t="s">
        <v>82</v>
      </c>
      <c r="AV139" s="13" t="s">
        <v>188</v>
      </c>
      <c r="AW139" s="13" t="s">
        <v>33</v>
      </c>
      <c r="AX139" s="13" t="s">
        <v>80</v>
      </c>
      <c r="AY139" s="157" t="s">
        <v>181</v>
      </c>
    </row>
    <row r="140" spans="2:65" s="1" customFormat="1" ht="44.3" customHeight="1">
      <c r="B140" s="32"/>
      <c r="C140" s="131" t="s">
        <v>8</v>
      </c>
      <c r="D140" s="131" t="s">
        <v>183</v>
      </c>
      <c r="E140" s="132" t="s">
        <v>281</v>
      </c>
      <c r="F140" s="133" t="s">
        <v>282</v>
      </c>
      <c r="G140" s="134" t="s">
        <v>186</v>
      </c>
      <c r="H140" s="135">
        <v>59.09</v>
      </c>
      <c r="I140" s="136"/>
      <c r="J140" s="137">
        <f>ROUND(I140*H140,2)</f>
        <v>0</v>
      </c>
      <c r="K140" s="133" t="s">
        <v>187</v>
      </c>
      <c r="L140" s="32"/>
      <c r="M140" s="138" t="s">
        <v>19</v>
      </c>
      <c r="N140" s="139" t="s">
        <v>43</v>
      </c>
      <c r="P140" s="140">
        <f>O140*H140</f>
        <v>0</v>
      </c>
      <c r="Q140" s="140">
        <v>0</v>
      </c>
      <c r="R140" s="140">
        <f>Q140*H140</f>
        <v>0</v>
      </c>
      <c r="S140" s="140">
        <v>0.425</v>
      </c>
      <c r="T140" s="141">
        <f>S140*H140</f>
        <v>25.11325</v>
      </c>
      <c r="AR140" s="142" t="s">
        <v>188</v>
      </c>
      <c r="AT140" s="142" t="s">
        <v>183</v>
      </c>
      <c r="AU140" s="142" t="s">
        <v>82</v>
      </c>
      <c r="AY140" s="17" t="s">
        <v>181</v>
      </c>
      <c r="BE140" s="143">
        <f>IF(N140="základní",J140,0)</f>
        <v>0</v>
      </c>
      <c r="BF140" s="143">
        <f>IF(N140="snížená",J140,0)</f>
        <v>0</v>
      </c>
      <c r="BG140" s="143">
        <f>IF(N140="zákl. přenesená",J140,0)</f>
        <v>0</v>
      </c>
      <c r="BH140" s="143">
        <f>IF(N140="sníž. přenesená",J140,0)</f>
        <v>0</v>
      </c>
      <c r="BI140" s="143">
        <f>IF(N140="nulová",J140,0)</f>
        <v>0</v>
      </c>
      <c r="BJ140" s="17" t="s">
        <v>80</v>
      </c>
      <c r="BK140" s="143">
        <f>ROUND(I140*H140,2)</f>
        <v>0</v>
      </c>
      <c r="BL140" s="17" t="s">
        <v>188</v>
      </c>
      <c r="BM140" s="142" t="s">
        <v>283</v>
      </c>
    </row>
    <row r="141" spans="2:47" s="1" customFormat="1" ht="12">
      <c r="B141" s="32"/>
      <c r="D141" s="144" t="s">
        <v>190</v>
      </c>
      <c r="F141" s="145" t="s">
        <v>284</v>
      </c>
      <c r="I141" s="146"/>
      <c r="L141" s="32"/>
      <c r="M141" s="147"/>
      <c r="T141" s="53"/>
      <c r="AT141" s="17" t="s">
        <v>190</v>
      </c>
      <c r="AU141" s="17" t="s">
        <v>82</v>
      </c>
    </row>
    <row r="142" spans="2:51" s="12" customFormat="1" ht="12">
      <c r="B142" s="148"/>
      <c r="D142" s="149" t="s">
        <v>192</v>
      </c>
      <c r="E142" s="150" t="s">
        <v>19</v>
      </c>
      <c r="F142" s="151" t="s">
        <v>285</v>
      </c>
      <c r="H142" s="152">
        <v>59.09</v>
      </c>
      <c r="I142" s="153"/>
      <c r="L142" s="148"/>
      <c r="M142" s="154"/>
      <c r="T142" s="155"/>
      <c r="AT142" s="150" t="s">
        <v>192</v>
      </c>
      <c r="AU142" s="150" t="s">
        <v>82</v>
      </c>
      <c r="AV142" s="12" t="s">
        <v>82</v>
      </c>
      <c r="AW142" s="12" t="s">
        <v>33</v>
      </c>
      <c r="AX142" s="12" t="s">
        <v>80</v>
      </c>
      <c r="AY142" s="150" t="s">
        <v>181</v>
      </c>
    </row>
    <row r="143" spans="2:65" s="1" customFormat="1" ht="37.85" customHeight="1">
      <c r="B143" s="32"/>
      <c r="C143" s="131" t="s">
        <v>286</v>
      </c>
      <c r="D143" s="131" t="s">
        <v>183</v>
      </c>
      <c r="E143" s="132" t="s">
        <v>287</v>
      </c>
      <c r="F143" s="133" t="s">
        <v>288</v>
      </c>
      <c r="G143" s="134" t="s">
        <v>186</v>
      </c>
      <c r="H143" s="135">
        <v>59.09</v>
      </c>
      <c r="I143" s="136"/>
      <c r="J143" s="137">
        <f>ROUND(I143*H143,2)</f>
        <v>0</v>
      </c>
      <c r="K143" s="133" t="s">
        <v>187</v>
      </c>
      <c r="L143" s="32"/>
      <c r="M143" s="138" t="s">
        <v>19</v>
      </c>
      <c r="N143" s="139" t="s">
        <v>43</v>
      </c>
      <c r="P143" s="140">
        <f>O143*H143</f>
        <v>0</v>
      </c>
      <c r="Q143" s="140">
        <v>0</v>
      </c>
      <c r="R143" s="140">
        <f>Q143*H143</f>
        <v>0</v>
      </c>
      <c r="S143" s="140">
        <v>0.17</v>
      </c>
      <c r="T143" s="141">
        <f>S143*H143</f>
        <v>10.045300000000001</v>
      </c>
      <c r="AR143" s="142" t="s">
        <v>188</v>
      </c>
      <c r="AT143" s="142" t="s">
        <v>183</v>
      </c>
      <c r="AU143" s="142" t="s">
        <v>82</v>
      </c>
      <c r="AY143" s="17" t="s">
        <v>181</v>
      </c>
      <c r="BE143" s="143">
        <f>IF(N143="základní",J143,0)</f>
        <v>0</v>
      </c>
      <c r="BF143" s="143">
        <f>IF(N143="snížená",J143,0)</f>
        <v>0</v>
      </c>
      <c r="BG143" s="143">
        <f>IF(N143="zákl. přenesená",J143,0)</f>
        <v>0</v>
      </c>
      <c r="BH143" s="143">
        <f>IF(N143="sníž. přenesená",J143,0)</f>
        <v>0</v>
      </c>
      <c r="BI143" s="143">
        <f>IF(N143="nulová",J143,0)</f>
        <v>0</v>
      </c>
      <c r="BJ143" s="17" t="s">
        <v>80</v>
      </c>
      <c r="BK143" s="143">
        <f>ROUND(I143*H143,2)</f>
        <v>0</v>
      </c>
      <c r="BL143" s="17" t="s">
        <v>188</v>
      </c>
      <c r="BM143" s="142" t="s">
        <v>289</v>
      </c>
    </row>
    <row r="144" spans="2:47" s="1" customFormat="1" ht="12">
      <c r="B144" s="32"/>
      <c r="D144" s="144" t="s">
        <v>190</v>
      </c>
      <c r="F144" s="145" t="s">
        <v>290</v>
      </c>
      <c r="I144" s="146"/>
      <c r="L144" s="32"/>
      <c r="M144" s="147"/>
      <c r="T144" s="53"/>
      <c r="AT144" s="17" t="s">
        <v>190</v>
      </c>
      <c r="AU144" s="17" t="s">
        <v>82</v>
      </c>
    </row>
    <row r="145" spans="2:65" s="1" customFormat="1" ht="37.85" customHeight="1">
      <c r="B145" s="32"/>
      <c r="C145" s="131" t="s">
        <v>291</v>
      </c>
      <c r="D145" s="131" t="s">
        <v>183</v>
      </c>
      <c r="E145" s="132" t="s">
        <v>292</v>
      </c>
      <c r="F145" s="133" t="s">
        <v>293</v>
      </c>
      <c r="G145" s="134" t="s">
        <v>186</v>
      </c>
      <c r="H145" s="135">
        <v>118.55</v>
      </c>
      <c r="I145" s="136"/>
      <c r="J145" s="137">
        <f>ROUND(I145*H145,2)</f>
        <v>0</v>
      </c>
      <c r="K145" s="133" t="s">
        <v>187</v>
      </c>
      <c r="L145" s="32"/>
      <c r="M145" s="138" t="s">
        <v>19</v>
      </c>
      <c r="N145" s="139" t="s">
        <v>43</v>
      </c>
      <c r="P145" s="140">
        <f>O145*H145</f>
        <v>0</v>
      </c>
      <c r="Q145" s="140">
        <v>0</v>
      </c>
      <c r="R145" s="140">
        <f>Q145*H145</f>
        <v>0</v>
      </c>
      <c r="S145" s="140">
        <v>0.29</v>
      </c>
      <c r="T145" s="141">
        <f>S145*H145</f>
        <v>34.3795</v>
      </c>
      <c r="AR145" s="142" t="s">
        <v>188</v>
      </c>
      <c r="AT145" s="142" t="s">
        <v>183</v>
      </c>
      <c r="AU145" s="142" t="s">
        <v>82</v>
      </c>
      <c r="AY145" s="17" t="s">
        <v>181</v>
      </c>
      <c r="BE145" s="143">
        <f>IF(N145="základní",J145,0)</f>
        <v>0</v>
      </c>
      <c r="BF145" s="143">
        <f>IF(N145="snížená",J145,0)</f>
        <v>0</v>
      </c>
      <c r="BG145" s="143">
        <f>IF(N145="zákl. přenesená",J145,0)</f>
        <v>0</v>
      </c>
      <c r="BH145" s="143">
        <f>IF(N145="sníž. přenesená",J145,0)</f>
        <v>0</v>
      </c>
      <c r="BI145" s="143">
        <f>IF(N145="nulová",J145,0)</f>
        <v>0</v>
      </c>
      <c r="BJ145" s="17" t="s">
        <v>80</v>
      </c>
      <c r="BK145" s="143">
        <f>ROUND(I145*H145,2)</f>
        <v>0</v>
      </c>
      <c r="BL145" s="17" t="s">
        <v>188</v>
      </c>
      <c r="BM145" s="142" t="s">
        <v>294</v>
      </c>
    </row>
    <row r="146" spans="2:47" s="1" customFormat="1" ht="12">
      <c r="B146" s="32"/>
      <c r="D146" s="144" t="s">
        <v>190</v>
      </c>
      <c r="F146" s="145" t="s">
        <v>295</v>
      </c>
      <c r="I146" s="146"/>
      <c r="L146" s="32"/>
      <c r="M146" s="147"/>
      <c r="T146" s="53"/>
      <c r="AT146" s="17" t="s">
        <v>190</v>
      </c>
      <c r="AU146" s="17" t="s">
        <v>82</v>
      </c>
    </row>
    <row r="147" spans="2:65" s="1" customFormat="1" ht="37.85" customHeight="1">
      <c r="B147" s="32"/>
      <c r="C147" s="131" t="s">
        <v>296</v>
      </c>
      <c r="D147" s="131" t="s">
        <v>183</v>
      </c>
      <c r="E147" s="132" t="s">
        <v>297</v>
      </c>
      <c r="F147" s="133" t="s">
        <v>298</v>
      </c>
      <c r="G147" s="134" t="s">
        <v>186</v>
      </c>
      <c r="H147" s="135">
        <v>7</v>
      </c>
      <c r="I147" s="136"/>
      <c r="J147" s="137">
        <f>ROUND(I147*H147,2)</f>
        <v>0</v>
      </c>
      <c r="K147" s="133" t="s">
        <v>187</v>
      </c>
      <c r="L147" s="32"/>
      <c r="M147" s="138" t="s">
        <v>19</v>
      </c>
      <c r="N147" s="139" t="s">
        <v>43</v>
      </c>
      <c r="P147" s="140">
        <f>O147*H147</f>
        <v>0</v>
      </c>
      <c r="Q147" s="140">
        <v>0</v>
      </c>
      <c r="R147" s="140">
        <f>Q147*H147</f>
        <v>0</v>
      </c>
      <c r="S147" s="140">
        <v>0.255</v>
      </c>
      <c r="T147" s="141">
        <f>S147*H147</f>
        <v>1.7850000000000001</v>
      </c>
      <c r="AR147" s="142" t="s">
        <v>188</v>
      </c>
      <c r="AT147" s="142" t="s">
        <v>183</v>
      </c>
      <c r="AU147" s="142" t="s">
        <v>82</v>
      </c>
      <c r="AY147" s="17" t="s">
        <v>181</v>
      </c>
      <c r="BE147" s="143">
        <f>IF(N147="základní",J147,0)</f>
        <v>0</v>
      </c>
      <c r="BF147" s="143">
        <f>IF(N147="snížená",J147,0)</f>
        <v>0</v>
      </c>
      <c r="BG147" s="143">
        <f>IF(N147="zákl. přenesená",J147,0)</f>
        <v>0</v>
      </c>
      <c r="BH147" s="143">
        <f>IF(N147="sníž. přenesená",J147,0)</f>
        <v>0</v>
      </c>
      <c r="BI147" s="143">
        <f>IF(N147="nulová",J147,0)</f>
        <v>0</v>
      </c>
      <c r="BJ147" s="17" t="s">
        <v>80</v>
      </c>
      <c r="BK147" s="143">
        <f>ROUND(I147*H147,2)</f>
        <v>0</v>
      </c>
      <c r="BL147" s="17" t="s">
        <v>188</v>
      </c>
      <c r="BM147" s="142" t="s">
        <v>299</v>
      </c>
    </row>
    <row r="148" spans="2:47" s="1" customFormat="1" ht="12">
      <c r="B148" s="32"/>
      <c r="D148" s="144" t="s">
        <v>190</v>
      </c>
      <c r="F148" s="145" t="s">
        <v>300</v>
      </c>
      <c r="I148" s="146"/>
      <c r="L148" s="32"/>
      <c r="M148" s="147"/>
      <c r="T148" s="53"/>
      <c r="AT148" s="17" t="s">
        <v>190</v>
      </c>
      <c r="AU148" s="17" t="s">
        <v>82</v>
      </c>
    </row>
    <row r="149" spans="2:51" s="12" customFormat="1" ht="12">
      <c r="B149" s="148"/>
      <c r="D149" s="149" t="s">
        <v>192</v>
      </c>
      <c r="E149" s="150" t="s">
        <v>19</v>
      </c>
      <c r="F149" s="151" t="s">
        <v>301</v>
      </c>
      <c r="H149" s="152">
        <v>7</v>
      </c>
      <c r="I149" s="153"/>
      <c r="L149" s="148"/>
      <c r="M149" s="154"/>
      <c r="T149" s="155"/>
      <c r="AT149" s="150" t="s">
        <v>192</v>
      </c>
      <c r="AU149" s="150" t="s">
        <v>82</v>
      </c>
      <c r="AV149" s="12" t="s">
        <v>82</v>
      </c>
      <c r="AW149" s="12" t="s">
        <v>33</v>
      </c>
      <c r="AX149" s="12" t="s">
        <v>80</v>
      </c>
      <c r="AY149" s="150" t="s">
        <v>181</v>
      </c>
    </row>
    <row r="150" spans="2:65" s="1" customFormat="1" ht="24.1" customHeight="1">
      <c r="B150" s="32"/>
      <c r="C150" s="131" t="s">
        <v>302</v>
      </c>
      <c r="D150" s="131" t="s">
        <v>183</v>
      </c>
      <c r="E150" s="132" t="s">
        <v>303</v>
      </c>
      <c r="F150" s="133" t="s">
        <v>304</v>
      </c>
      <c r="G150" s="134" t="s">
        <v>305</v>
      </c>
      <c r="H150" s="135">
        <v>18.8</v>
      </c>
      <c r="I150" s="136"/>
      <c r="J150" s="137">
        <f>ROUND(I150*H150,2)</f>
        <v>0</v>
      </c>
      <c r="K150" s="133" t="s">
        <v>187</v>
      </c>
      <c r="L150" s="32"/>
      <c r="M150" s="138" t="s">
        <v>19</v>
      </c>
      <c r="N150" s="139" t="s">
        <v>43</v>
      </c>
      <c r="P150" s="140">
        <f>O150*H150</f>
        <v>0</v>
      </c>
      <c r="Q150" s="140">
        <v>0</v>
      </c>
      <c r="R150" s="140">
        <f>Q150*H150</f>
        <v>0</v>
      </c>
      <c r="S150" s="140">
        <v>0.205</v>
      </c>
      <c r="T150" s="141">
        <f>S150*H150</f>
        <v>3.854</v>
      </c>
      <c r="AR150" s="142" t="s">
        <v>188</v>
      </c>
      <c r="AT150" s="142" t="s">
        <v>183</v>
      </c>
      <c r="AU150" s="142" t="s">
        <v>82</v>
      </c>
      <c r="AY150" s="17" t="s">
        <v>181</v>
      </c>
      <c r="BE150" s="143">
        <f>IF(N150="základní",J150,0)</f>
        <v>0</v>
      </c>
      <c r="BF150" s="143">
        <f>IF(N150="snížená",J150,0)</f>
        <v>0</v>
      </c>
      <c r="BG150" s="143">
        <f>IF(N150="zákl. přenesená",J150,0)</f>
        <v>0</v>
      </c>
      <c r="BH150" s="143">
        <f>IF(N150="sníž. přenesená",J150,0)</f>
        <v>0</v>
      </c>
      <c r="BI150" s="143">
        <f>IF(N150="nulová",J150,0)</f>
        <v>0</v>
      </c>
      <c r="BJ150" s="17" t="s">
        <v>80</v>
      </c>
      <c r="BK150" s="143">
        <f>ROUND(I150*H150,2)</f>
        <v>0</v>
      </c>
      <c r="BL150" s="17" t="s">
        <v>188</v>
      </c>
      <c r="BM150" s="142" t="s">
        <v>306</v>
      </c>
    </row>
    <row r="151" spans="2:47" s="1" customFormat="1" ht="12">
      <c r="B151" s="32"/>
      <c r="D151" s="144" t="s">
        <v>190</v>
      </c>
      <c r="F151" s="145" t="s">
        <v>307</v>
      </c>
      <c r="I151" s="146"/>
      <c r="L151" s="32"/>
      <c r="M151" s="147"/>
      <c r="T151" s="53"/>
      <c r="AT151" s="17" t="s">
        <v>190</v>
      </c>
      <c r="AU151" s="17" t="s">
        <v>82</v>
      </c>
    </row>
    <row r="152" spans="2:51" s="12" customFormat="1" ht="12">
      <c r="B152" s="148"/>
      <c r="D152" s="149" t="s">
        <v>192</v>
      </c>
      <c r="E152" s="150" t="s">
        <v>19</v>
      </c>
      <c r="F152" s="151" t="s">
        <v>308</v>
      </c>
      <c r="H152" s="152">
        <v>18.8</v>
      </c>
      <c r="I152" s="153"/>
      <c r="L152" s="148"/>
      <c r="M152" s="154"/>
      <c r="T152" s="155"/>
      <c r="AT152" s="150" t="s">
        <v>192</v>
      </c>
      <c r="AU152" s="150" t="s">
        <v>82</v>
      </c>
      <c r="AV152" s="12" t="s">
        <v>82</v>
      </c>
      <c r="AW152" s="12" t="s">
        <v>33</v>
      </c>
      <c r="AX152" s="12" t="s">
        <v>80</v>
      </c>
      <c r="AY152" s="150" t="s">
        <v>181</v>
      </c>
    </row>
    <row r="153" spans="2:63" s="11" customFormat="1" ht="22.8" customHeight="1">
      <c r="B153" s="119"/>
      <c r="D153" s="120" t="s">
        <v>71</v>
      </c>
      <c r="E153" s="129" t="s">
        <v>309</v>
      </c>
      <c r="F153" s="129" t="s">
        <v>310</v>
      </c>
      <c r="I153" s="122"/>
      <c r="J153" s="130">
        <f>BK153</f>
        <v>0</v>
      </c>
      <c r="L153" s="119"/>
      <c r="M153" s="124"/>
      <c r="P153" s="125">
        <f>SUM(P154:P168)</f>
        <v>0</v>
      </c>
      <c r="R153" s="125">
        <f>SUM(R154:R168)</f>
        <v>0</v>
      </c>
      <c r="T153" s="126">
        <f>SUM(T154:T168)</f>
        <v>35.502114000000006</v>
      </c>
      <c r="AR153" s="120" t="s">
        <v>80</v>
      </c>
      <c r="AT153" s="127" t="s">
        <v>71</v>
      </c>
      <c r="AU153" s="127" t="s">
        <v>80</v>
      </c>
      <c r="AY153" s="120" t="s">
        <v>181</v>
      </c>
      <c r="BK153" s="128">
        <f>SUM(BK154:BK168)</f>
        <v>0</v>
      </c>
    </row>
    <row r="154" spans="2:65" s="1" customFormat="1" ht="21.75" customHeight="1">
      <c r="B154" s="32"/>
      <c r="C154" s="131" t="s">
        <v>311</v>
      </c>
      <c r="D154" s="131" t="s">
        <v>183</v>
      </c>
      <c r="E154" s="132" t="s">
        <v>312</v>
      </c>
      <c r="F154" s="133" t="s">
        <v>313</v>
      </c>
      <c r="G154" s="134" t="s">
        <v>199</v>
      </c>
      <c r="H154" s="135">
        <v>11</v>
      </c>
      <c r="I154" s="136"/>
      <c r="J154" s="137">
        <f>ROUND(I154*H154,2)</f>
        <v>0</v>
      </c>
      <c r="K154" s="133" t="s">
        <v>187</v>
      </c>
      <c r="L154" s="32"/>
      <c r="M154" s="138" t="s">
        <v>19</v>
      </c>
      <c r="N154" s="139" t="s">
        <v>43</v>
      </c>
      <c r="P154" s="140">
        <f>O154*H154</f>
        <v>0</v>
      </c>
      <c r="Q154" s="140">
        <v>0</v>
      </c>
      <c r="R154" s="140">
        <f>Q154*H154</f>
        <v>0</v>
      </c>
      <c r="S154" s="140">
        <v>0.165</v>
      </c>
      <c r="T154" s="141">
        <f>S154*H154</f>
        <v>1.8150000000000002</v>
      </c>
      <c r="AR154" s="142" t="s">
        <v>188</v>
      </c>
      <c r="AT154" s="142" t="s">
        <v>183</v>
      </c>
      <c r="AU154" s="142" t="s">
        <v>82</v>
      </c>
      <c r="AY154" s="17" t="s">
        <v>181</v>
      </c>
      <c r="BE154" s="143">
        <f>IF(N154="základní",J154,0)</f>
        <v>0</v>
      </c>
      <c r="BF154" s="143">
        <f>IF(N154="snížená",J154,0)</f>
        <v>0</v>
      </c>
      <c r="BG154" s="143">
        <f>IF(N154="zákl. přenesená",J154,0)</f>
        <v>0</v>
      </c>
      <c r="BH154" s="143">
        <f>IF(N154="sníž. přenesená",J154,0)</f>
        <v>0</v>
      </c>
      <c r="BI154" s="143">
        <f>IF(N154="nulová",J154,0)</f>
        <v>0</v>
      </c>
      <c r="BJ154" s="17" t="s">
        <v>80</v>
      </c>
      <c r="BK154" s="143">
        <f>ROUND(I154*H154,2)</f>
        <v>0</v>
      </c>
      <c r="BL154" s="17" t="s">
        <v>188</v>
      </c>
      <c r="BM154" s="142" t="s">
        <v>314</v>
      </c>
    </row>
    <row r="155" spans="2:47" s="1" customFormat="1" ht="12">
      <c r="B155" s="32"/>
      <c r="D155" s="144" t="s">
        <v>190</v>
      </c>
      <c r="F155" s="145" t="s">
        <v>315</v>
      </c>
      <c r="I155" s="146"/>
      <c r="L155" s="32"/>
      <c r="M155" s="147"/>
      <c r="T155" s="53"/>
      <c r="AT155" s="17" t="s">
        <v>190</v>
      </c>
      <c r="AU155" s="17" t="s">
        <v>82</v>
      </c>
    </row>
    <row r="156" spans="2:51" s="12" customFormat="1" ht="12">
      <c r="B156" s="148"/>
      <c r="D156" s="149" t="s">
        <v>192</v>
      </c>
      <c r="E156" s="150" t="s">
        <v>19</v>
      </c>
      <c r="F156" s="151" t="s">
        <v>316</v>
      </c>
      <c r="H156" s="152">
        <v>11</v>
      </c>
      <c r="I156" s="153"/>
      <c r="L156" s="148"/>
      <c r="M156" s="154"/>
      <c r="T156" s="155"/>
      <c r="AT156" s="150" t="s">
        <v>192</v>
      </c>
      <c r="AU156" s="150" t="s">
        <v>82</v>
      </c>
      <c r="AV156" s="12" t="s">
        <v>82</v>
      </c>
      <c r="AW156" s="12" t="s">
        <v>33</v>
      </c>
      <c r="AX156" s="12" t="s">
        <v>80</v>
      </c>
      <c r="AY156" s="150" t="s">
        <v>181</v>
      </c>
    </row>
    <row r="157" spans="2:65" s="1" customFormat="1" ht="16.5" customHeight="1">
      <c r="B157" s="32"/>
      <c r="C157" s="131" t="s">
        <v>7</v>
      </c>
      <c r="D157" s="131" t="s">
        <v>183</v>
      </c>
      <c r="E157" s="132" t="s">
        <v>317</v>
      </c>
      <c r="F157" s="133" t="s">
        <v>318</v>
      </c>
      <c r="G157" s="134" t="s">
        <v>305</v>
      </c>
      <c r="H157" s="135">
        <v>16.8</v>
      </c>
      <c r="I157" s="136"/>
      <c r="J157" s="137">
        <f>ROUND(I157*H157,2)</f>
        <v>0</v>
      </c>
      <c r="K157" s="133" t="s">
        <v>187</v>
      </c>
      <c r="L157" s="32"/>
      <c r="M157" s="138" t="s">
        <v>19</v>
      </c>
      <c r="N157" s="139" t="s">
        <v>43</v>
      </c>
      <c r="P157" s="140">
        <f>O157*H157</f>
        <v>0</v>
      </c>
      <c r="Q157" s="140">
        <v>0</v>
      </c>
      <c r="R157" s="140">
        <f>Q157*H157</f>
        <v>0</v>
      </c>
      <c r="S157" s="140">
        <v>0.00248</v>
      </c>
      <c r="T157" s="141">
        <f>S157*H157</f>
        <v>0.041664</v>
      </c>
      <c r="AR157" s="142" t="s">
        <v>188</v>
      </c>
      <c r="AT157" s="142" t="s">
        <v>183</v>
      </c>
      <c r="AU157" s="142" t="s">
        <v>82</v>
      </c>
      <c r="AY157" s="17" t="s">
        <v>181</v>
      </c>
      <c r="BE157" s="143">
        <f>IF(N157="základní",J157,0)</f>
        <v>0</v>
      </c>
      <c r="BF157" s="143">
        <f>IF(N157="snížená",J157,0)</f>
        <v>0</v>
      </c>
      <c r="BG157" s="143">
        <f>IF(N157="zákl. přenesená",J157,0)</f>
        <v>0</v>
      </c>
      <c r="BH157" s="143">
        <f>IF(N157="sníž. přenesená",J157,0)</f>
        <v>0</v>
      </c>
      <c r="BI157" s="143">
        <f>IF(N157="nulová",J157,0)</f>
        <v>0</v>
      </c>
      <c r="BJ157" s="17" t="s">
        <v>80</v>
      </c>
      <c r="BK157" s="143">
        <f>ROUND(I157*H157,2)</f>
        <v>0</v>
      </c>
      <c r="BL157" s="17" t="s">
        <v>188</v>
      </c>
      <c r="BM157" s="142" t="s">
        <v>319</v>
      </c>
    </row>
    <row r="158" spans="2:47" s="1" customFormat="1" ht="12">
      <c r="B158" s="32"/>
      <c r="D158" s="144" t="s">
        <v>190</v>
      </c>
      <c r="F158" s="145" t="s">
        <v>320</v>
      </c>
      <c r="I158" s="146"/>
      <c r="L158" s="32"/>
      <c r="M158" s="147"/>
      <c r="T158" s="53"/>
      <c r="AT158" s="17" t="s">
        <v>190</v>
      </c>
      <c r="AU158" s="17" t="s">
        <v>82</v>
      </c>
    </row>
    <row r="159" spans="2:51" s="12" customFormat="1" ht="12">
      <c r="B159" s="148"/>
      <c r="D159" s="149" t="s">
        <v>192</v>
      </c>
      <c r="E159" s="150" t="s">
        <v>19</v>
      </c>
      <c r="F159" s="151" t="s">
        <v>321</v>
      </c>
      <c r="H159" s="152">
        <v>16.8</v>
      </c>
      <c r="I159" s="153"/>
      <c r="L159" s="148"/>
      <c r="M159" s="154"/>
      <c r="T159" s="155"/>
      <c r="AT159" s="150" t="s">
        <v>192</v>
      </c>
      <c r="AU159" s="150" t="s">
        <v>82</v>
      </c>
      <c r="AV159" s="12" t="s">
        <v>82</v>
      </c>
      <c r="AW159" s="12" t="s">
        <v>33</v>
      </c>
      <c r="AX159" s="12" t="s">
        <v>80</v>
      </c>
      <c r="AY159" s="150" t="s">
        <v>181</v>
      </c>
    </row>
    <row r="160" spans="2:65" s="1" customFormat="1" ht="16.5" customHeight="1">
      <c r="B160" s="32"/>
      <c r="C160" s="131" t="s">
        <v>322</v>
      </c>
      <c r="D160" s="131" t="s">
        <v>183</v>
      </c>
      <c r="E160" s="132" t="s">
        <v>323</v>
      </c>
      <c r="F160" s="133" t="s">
        <v>324</v>
      </c>
      <c r="G160" s="134" t="s">
        <v>305</v>
      </c>
      <c r="H160" s="135">
        <v>13.1</v>
      </c>
      <c r="I160" s="136"/>
      <c r="J160" s="137">
        <f>ROUND(I160*H160,2)</f>
        <v>0</v>
      </c>
      <c r="K160" s="133" t="s">
        <v>19</v>
      </c>
      <c r="L160" s="32"/>
      <c r="M160" s="138" t="s">
        <v>19</v>
      </c>
      <c r="N160" s="139" t="s">
        <v>43</v>
      </c>
      <c r="P160" s="140">
        <f>O160*H160</f>
        <v>0</v>
      </c>
      <c r="Q160" s="140">
        <v>0</v>
      </c>
      <c r="R160" s="140">
        <f>Q160*H160</f>
        <v>0</v>
      </c>
      <c r="S160" s="140">
        <v>0</v>
      </c>
      <c r="T160" s="141">
        <f>S160*H160</f>
        <v>0</v>
      </c>
      <c r="AR160" s="142" t="s">
        <v>188</v>
      </c>
      <c r="AT160" s="142" t="s">
        <v>183</v>
      </c>
      <c r="AU160" s="142" t="s">
        <v>82</v>
      </c>
      <c r="AY160" s="17" t="s">
        <v>181</v>
      </c>
      <c r="BE160" s="143">
        <f>IF(N160="základní",J160,0)</f>
        <v>0</v>
      </c>
      <c r="BF160" s="143">
        <f>IF(N160="snížená",J160,0)</f>
        <v>0</v>
      </c>
      <c r="BG160" s="143">
        <f>IF(N160="zákl. přenesená",J160,0)</f>
        <v>0</v>
      </c>
      <c r="BH160" s="143">
        <f>IF(N160="sníž. přenesená",J160,0)</f>
        <v>0</v>
      </c>
      <c r="BI160" s="143">
        <f>IF(N160="nulová",J160,0)</f>
        <v>0</v>
      </c>
      <c r="BJ160" s="17" t="s">
        <v>80</v>
      </c>
      <c r="BK160" s="143">
        <f>ROUND(I160*H160,2)</f>
        <v>0</v>
      </c>
      <c r="BL160" s="17" t="s">
        <v>188</v>
      </c>
      <c r="BM160" s="142" t="s">
        <v>325</v>
      </c>
    </row>
    <row r="161" spans="2:51" s="12" customFormat="1" ht="12">
      <c r="B161" s="148"/>
      <c r="D161" s="149" t="s">
        <v>192</v>
      </c>
      <c r="E161" s="150" t="s">
        <v>19</v>
      </c>
      <c r="F161" s="151" t="s">
        <v>326</v>
      </c>
      <c r="H161" s="152">
        <v>13.1</v>
      </c>
      <c r="I161" s="153"/>
      <c r="L161" s="148"/>
      <c r="M161" s="154"/>
      <c r="T161" s="155"/>
      <c r="AT161" s="150" t="s">
        <v>192</v>
      </c>
      <c r="AU161" s="150" t="s">
        <v>82</v>
      </c>
      <c r="AV161" s="12" t="s">
        <v>82</v>
      </c>
      <c r="AW161" s="12" t="s">
        <v>33</v>
      </c>
      <c r="AX161" s="12" t="s">
        <v>72</v>
      </c>
      <c r="AY161" s="150" t="s">
        <v>181</v>
      </c>
    </row>
    <row r="162" spans="2:51" s="13" customFormat="1" ht="12">
      <c r="B162" s="156"/>
      <c r="D162" s="149" t="s">
        <v>192</v>
      </c>
      <c r="E162" s="157" t="s">
        <v>19</v>
      </c>
      <c r="F162" s="158" t="s">
        <v>196</v>
      </c>
      <c r="H162" s="159">
        <v>13.1</v>
      </c>
      <c r="I162" s="160"/>
      <c r="L162" s="156"/>
      <c r="M162" s="161"/>
      <c r="T162" s="162"/>
      <c r="AT162" s="157" t="s">
        <v>192</v>
      </c>
      <c r="AU162" s="157" t="s">
        <v>82</v>
      </c>
      <c r="AV162" s="13" t="s">
        <v>188</v>
      </c>
      <c r="AW162" s="13" t="s">
        <v>33</v>
      </c>
      <c r="AX162" s="13" t="s">
        <v>80</v>
      </c>
      <c r="AY162" s="157" t="s">
        <v>181</v>
      </c>
    </row>
    <row r="163" spans="2:65" s="1" customFormat="1" ht="24.1" customHeight="1">
      <c r="B163" s="32"/>
      <c r="C163" s="131" t="s">
        <v>327</v>
      </c>
      <c r="D163" s="131" t="s">
        <v>183</v>
      </c>
      <c r="E163" s="132" t="s">
        <v>328</v>
      </c>
      <c r="F163" s="133" t="s">
        <v>329</v>
      </c>
      <c r="G163" s="134" t="s">
        <v>225</v>
      </c>
      <c r="H163" s="135">
        <v>14.147</v>
      </c>
      <c r="I163" s="136"/>
      <c r="J163" s="137">
        <f>ROUND(I163*H163,2)</f>
        <v>0</v>
      </c>
      <c r="K163" s="133" t="s">
        <v>187</v>
      </c>
      <c r="L163" s="32"/>
      <c r="M163" s="138" t="s">
        <v>19</v>
      </c>
      <c r="N163" s="139" t="s">
        <v>43</v>
      </c>
      <c r="P163" s="140">
        <f>O163*H163</f>
        <v>0</v>
      </c>
      <c r="Q163" s="140">
        <v>0</v>
      </c>
      <c r="R163" s="140">
        <f>Q163*H163</f>
        <v>0</v>
      </c>
      <c r="S163" s="140">
        <v>2.35</v>
      </c>
      <c r="T163" s="141">
        <f>S163*H163</f>
        <v>33.245450000000005</v>
      </c>
      <c r="AR163" s="142" t="s">
        <v>188</v>
      </c>
      <c r="AT163" s="142" t="s">
        <v>183</v>
      </c>
      <c r="AU163" s="142" t="s">
        <v>82</v>
      </c>
      <c r="AY163" s="17" t="s">
        <v>181</v>
      </c>
      <c r="BE163" s="143">
        <f>IF(N163="základní",J163,0)</f>
        <v>0</v>
      </c>
      <c r="BF163" s="143">
        <f>IF(N163="snížená",J163,0)</f>
        <v>0</v>
      </c>
      <c r="BG163" s="143">
        <f>IF(N163="zákl. přenesená",J163,0)</f>
        <v>0</v>
      </c>
      <c r="BH163" s="143">
        <f>IF(N163="sníž. přenesená",J163,0)</f>
        <v>0</v>
      </c>
      <c r="BI163" s="143">
        <f>IF(N163="nulová",J163,0)</f>
        <v>0</v>
      </c>
      <c r="BJ163" s="17" t="s">
        <v>80</v>
      </c>
      <c r="BK163" s="143">
        <f>ROUND(I163*H163,2)</f>
        <v>0</v>
      </c>
      <c r="BL163" s="17" t="s">
        <v>188</v>
      </c>
      <c r="BM163" s="142" t="s">
        <v>330</v>
      </c>
    </row>
    <row r="164" spans="2:47" s="1" customFormat="1" ht="12">
      <c r="B164" s="32"/>
      <c r="D164" s="144" t="s">
        <v>190</v>
      </c>
      <c r="F164" s="145" t="s">
        <v>331</v>
      </c>
      <c r="I164" s="146"/>
      <c r="L164" s="32"/>
      <c r="M164" s="147"/>
      <c r="T164" s="53"/>
      <c r="AT164" s="17" t="s">
        <v>190</v>
      </c>
      <c r="AU164" s="17" t="s">
        <v>82</v>
      </c>
    </row>
    <row r="165" spans="2:51" s="12" customFormat="1" ht="12">
      <c r="B165" s="148"/>
      <c r="D165" s="149" t="s">
        <v>192</v>
      </c>
      <c r="E165" s="150" t="s">
        <v>19</v>
      </c>
      <c r="F165" s="151" t="s">
        <v>332</v>
      </c>
      <c r="H165" s="152">
        <v>14.147</v>
      </c>
      <c r="I165" s="153"/>
      <c r="L165" s="148"/>
      <c r="M165" s="154"/>
      <c r="T165" s="155"/>
      <c r="AT165" s="150" t="s">
        <v>192</v>
      </c>
      <c r="AU165" s="150" t="s">
        <v>82</v>
      </c>
      <c r="AV165" s="12" t="s">
        <v>82</v>
      </c>
      <c r="AW165" s="12" t="s">
        <v>33</v>
      </c>
      <c r="AX165" s="12" t="s">
        <v>80</v>
      </c>
      <c r="AY165" s="150" t="s">
        <v>181</v>
      </c>
    </row>
    <row r="166" spans="2:65" s="1" customFormat="1" ht="16.5" customHeight="1">
      <c r="B166" s="32"/>
      <c r="C166" s="131" t="s">
        <v>333</v>
      </c>
      <c r="D166" s="131" t="s">
        <v>183</v>
      </c>
      <c r="E166" s="132" t="s">
        <v>334</v>
      </c>
      <c r="F166" s="133" t="s">
        <v>335</v>
      </c>
      <c r="G166" s="134" t="s">
        <v>199</v>
      </c>
      <c r="H166" s="135">
        <v>1</v>
      </c>
      <c r="I166" s="136"/>
      <c r="J166" s="137">
        <f>ROUND(I166*H166,2)</f>
        <v>0</v>
      </c>
      <c r="K166" s="133" t="s">
        <v>187</v>
      </c>
      <c r="L166" s="32"/>
      <c r="M166" s="138" t="s">
        <v>19</v>
      </c>
      <c r="N166" s="139" t="s">
        <v>43</v>
      </c>
      <c r="P166" s="140">
        <f>O166*H166</f>
        <v>0</v>
      </c>
      <c r="Q166" s="140">
        <v>0</v>
      </c>
      <c r="R166" s="140">
        <f>Q166*H166</f>
        <v>0</v>
      </c>
      <c r="S166" s="140">
        <v>0.4</v>
      </c>
      <c r="T166" s="141">
        <f>S166*H166</f>
        <v>0.4</v>
      </c>
      <c r="AR166" s="142" t="s">
        <v>188</v>
      </c>
      <c r="AT166" s="142" t="s">
        <v>183</v>
      </c>
      <c r="AU166" s="142" t="s">
        <v>82</v>
      </c>
      <c r="AY166" s="17" t="s">
        <v>181</v>
      </c>
      <c r="BE166" s="143">
        <f>IF(N166="základní",J166,0)</f>
        <v>0</v>
      </c>
      <c r="BF166" s="143">
        <f>IF(N166="snížená",J166,0)</f>
        <v>0</v>
      </c>
      <c r="BG166" s="143">
        <f>IF(N166="zákl. přenesená",J166,0)</f>
        <v>0</v>
      </c>
      <c r="BH166" s="143">
        <f>IF(N166="sníž. přenesená",J166,0)</f>
        <v>0</v>
      </c>
      <c r="BI166" s="143">
        <f>IF(N166="nulová",J166,0)</f>
        <v>0</v>
      </c>
      <c r="BJ166" s="17" t="s">
        <v>80</v>
      </c>
      <c r="BK166" s="143">
        <f>ROUND(I166*H166,2)</f>
        <v>0</v>
      </c>
      <c r="BL166" s="17" t="s">
        <v>188</v>
      </c>
      <c r="BM166" s="142" t="s">
        <v>336</v>
      </c>
    </row>
    <row r="167" spans="2:47" s="1" customFormat="1" ht="12">
      <c r="B167" s="32"/>
      <c r="D167" s="144" t="s">
        <v>190</v>
      </c>
      <c r="F167" s="145" t="s">
        <v>337</v>
      </c>
      <c r="I167" s="146"/>
      <c r="L167" s="32"/>
      <c r="M167" s="147"/>
      <c r="T167" s="53"/>
      <c r="AT167" s="17" t="s">
        <v>190</v>
      </c>
      <c r="AU167" s="17" t="s">
        <v>82</v>
      </c>
    </row>
    <row r="168" spans="2:51" s="12" customFormat="1" ht="12">
      <c r="B168" s="148"/>
      <c r="D168" s="149" t="s">
        <v>192</v>
      </c>
      <c r="E168" s="150" t="s">
        <v>19</v>
      </c>
      <c r="F168" s="151" t="s">
        <v>338</v>
      </c>
      <c r="H168" s="152">
        <v>1</v>
      </c>
      <c r="I168" s="153"/>
      <c r="L168" s="148"/>
      <c r="M168" s="154"/>
      <c r="T168" s="155"/>
      <c r="AT168" s="150" t="s">
        <v>192</v>
      </c>
      <c r="AU168" s="150" t="s">
        <v>82</v>
      </c>
      <c r="AV168" s="12" t="s">
        <v>82</v>
      </c>
      <c r="AW168" s="12" t="s">
        <v>33</v>
      </c>
      <c r="AX168" s="12" t="s">
        <v>80</v>
      </c>
      <c r="AY168" s="150" t="s">
        <v>181</v>
      </c>
    </row>
    <row r="169" spans="2:63" s="11" customFormat="1" ht="22.8" customHeight="1">
      <c r="B169" s="119"/>
      <c r="D169" s="120" t="s">
        <v>71</v>
      </c>
      <c r="E169" s="129" t="s">
        <v>339</v>
      </c>
      <c r="F169" s="129" t="s">
        <v>340</v>
      </c>
      <c r="I169" s="122"/>
      <c r="J169" s="130">
        <f>BK169</f>
        <v>0</v>
      </c>
      <c r="L169" s="119"/>
      <c r="M169" s="124"/>
      <c r="P169" s="125">
        <f>SUM(P170:P244)</f>
        <v>0</v>
      </c>
      <c r="R169" s="125">
        <f>SUM(R170:R244)</f>
        <v>0</v>
      </c>
      <c r="T169" s="126">
        <f>SUM(T170:T244)</f>
        <v>0</v>
      </c>
      <c r="AR169" s="120" t="s">
        <v>80</v>
      </c>
      <c r="AT169" s="127" t="s">
        <v>71</v>
      </c>
      <c r="AU169" s="127" t="s">
        <v>80</v>
      </c>
      <c r="AY169" s="120" t="s">
        <v>181</v>
      </c>
      <c r="BK169" s="128">
        <f>SUM(BK170:BK244)</f>
        <v>0</v>
      </c>
    </row>
    <row r="170" spans="2:65" s="1" customFormat="1" ht="16.5" customHeight="1">
      <c r="B170" s="32"/>
      <c r="C170" s="131" t="s">
        <v>341</v>
      </c>
      <c r="D170" s="131" t="s">
        <v>183</v>
      </c>
      <c r="E170" s="132" t="s">
        <v>342</v>
      </c>
      <c r="F170" s="133" t="s">
        <v>343</v>
      </c>
      <c r="G170" s="134" t="s">
        <v>344</v>
      </c>
      <c r="H170" s="135">
        <v>328.869</v>
      </c>
      <c r="I170" s="136"/>
      <c r="J170" s="137">
        <f>ROUND(I170*H170,2)</f>
        <v>0</v>
      </c>
      <c r="K170" s="133" t="s">
        <v>345</v>
      </c>
      <c r="L170" s="32"/>
      <c r="M170" s="138" t="s">
        <v>19</v>
      </c>
      <c r="N170" s="139" t="s">
        <v>43</v>
      </c>
      <c r="P170" s="140">
        <f>O170*H170</f>
        <v>0</v>
      </c>
      <c r="Q170" s="140">
        <v>0</v>
      </c>
      <c r="R170" s="140">
        <f>Q170*H170</f>
        <v>0</v>
      </c>
      <c r="S170" s="140">
        <v>0</v>
      </c>
      <c r="T170" s="141">
        <f>S170*H170</f>
        <v>0</v>
      </c>
      <c r="AR170" s="142" t="s">
        <v>188</v>
      </c>
      <c r="AT170" s="142" t="s">
        <v>183</v>
      </c>
      <c r="AU170" s="142" t="s">
        <v>82</v>
      </c>
      <c r="AY170" s="17" t="s">
        <v>181</v>
      </c>
      <c r="BE170" s="143">
        <f>IF(N170="základní",J170,0)</f>
        <v>0</v>
      </c>
      <c r="BF170" s="143">
        <f>IF(N170="snížená",J170,0)</f>
        <v>0</v>
      </c>
      <c r="BG170" s="143">
        <f>IF(N170="zákl. přenesená",J170,0)</f>
        <v>0</v>
      </c>
      <c r="BH170" s="143">
        <f>IF(N170="sníž. přenesená",J170,0)</f>
        <v>0</v>
      </c>
      <c r="BI170" s="143">
        <f>IF(N170="nulová",J170,0)</f>
        <v>0</v>
      </c>
      <c r="BJ170" s="17" t="s">
        <v>80</v>
      </c>
      <c r="BK170" s="143">
        <f>ROUND(I170*H170,2)</f>
        <v>0</v>
      </c>
      <c r="BL170" s="17" t="s">
        <v>188</v>
      </c>
      <c r="BM170" s="142" t="s">
        <v>346</v>
      </c>
    </row>
    <row r="171" spans="2:47" s="1" customFormat="1" ht="12">
      <c r="B171" s="32"/>
      <c r="D171" s="144" t="s">
        <v>190</v>
      </c>
      <c r="F171" s="145" t="s">
        <v>347</v>
      </c>
      <c r="I171" s="146"/>
      <c r="L171" s="32"/>
      <c r="M171" s="147"/>
      <c r="T171" s="53"/>
      <c r="AT171" s="17" t="s">
        <v>190</v>
      </c>
      <c r="AU171" s="17" t="s">
        <v>82</v>
      </c>
    </row>
    <row r="172" spans="2:51" s="12" customFormat="1" ht="12">
      <c r="B172" s="148"/>
      <c r="D172" s="149" t="s">
        <v>192</v>
      </c>
      <c r="E172" s="150" t="s">
        <v>19</v>
      </c>
      <c r="F172" s="151" t="s">
        <v>348</v>
      </c>
      <c r="H172" s="152">
        <v>328.869</v>
      </c>
      <c r="I172" s="153"/>
      <c r="L172" s="148"/>
      <c r="M172" s="154"/>
      <c r="T172" s="155"/>
      <c r="AT172" s="150" t="s">
        <v>192</v>
      </c>
      <c r="AU172" s="150" t="s">
        <v>82</v>
      </c>
      <c r="AV172" s="12" t="s">
        <v>82</v>
      </c>
      <c r="AW172" s="12" t="s">
        <v>33</v>
      </c>
      <c r="AX172" s="12" t="s">
        <v>80</v>
      </c>
      <c r="AY172" s="150" t="s">
        <v>181</v>
      </c>
    </row>
    <row r="173" spans="2:65" s="1" customFormat="1" ht="16.5" customHeight="1">
      <c r="B173" s="32"/>
      <c r="C173" s="131" t="s">
        <v>349</v>
      </c>
      <c r="D173" s="131" t="s">
        <v>183</v>
      </c>
      <c r="E173" s="132" t="s">
        <v>350</v>
      </c>
      <c r="F173" s="133" t="s">
        <v>351</v>
      </c>
      <c r="G173" s="134" t="s">
        <v>344</v>
      </c>
      <c r="H173" s="135">
        <v>1037.208</v>
      </c>
      <c r="I173" s="136"/>
      <c r="J173" s="137">
        <f>ROUND(I173*H173,2)</f>
        <v>0</v>
      </c>
      <c r="K173" s="133" t="s">
        <v>187</v>
      </c>
      <c r="L173" s="32"/>
      <c r="M173" s="138" t="s">
        <v>19</v>
      </c>
      <c r="N173" s="139" t="s">
        <v>43</v>
      </c>
      <c r="P173" s="140">
        <f>O173*H173</f>
        <v>0</v>
      </c>
      <c r="Q173" s="140">
        <v>0</v>
      </c>
      <c r="R173" s="140">
        <f>Q173*H173</f>
        <v>0</v>
      </c>
      <c r="S173" s="140">
        <v>0</v>
      </c>
      <c r="T173" s="141">
        <f>S173*H173</f>
        <v>0</v>
      </c>
      <c r="AR173" s="142" t="s">
        <v>188</v>
      </c>
      <c r="AT173" s="142" t="s">
        <v>183</v>
      </c>
      <c r="AU173" s="142" t="s">
        <v>82</v>
      </c>
      <c r="AY173" s="17" t="s">
        <v>181</v>
      </c>
      <c r="BE173" s="143">
        <f>IF(N173="základní",J173,0)</f>
        <v>0</v>
      </c>
      <c r="BF173" s="143">
        <f>IF(N173="snížená",J173,0)</f>
        <v>0</v>
      </c>
      <c r="BG173" s="143">
        <f>IF(N173="zákl. přenesená",J173,0)</f>
        <v>0</v>
      </c>
      <c r="BH173" s="143">
        <f>IF(N173="sníž. přenesená",J173,0)</f>
        <v>0</v>
      </c>
      <c r="BI173" s="143">
        <f>IF(N173="nulová",J173,0)</f>
        <v>0</v>
      </c>
      <c r="BJ173" s="17" t="s">
        <v>80</v>
      </c>
      <c r="BK173" s="143">
        <f>ROUND(I173*H173,2)</f>
        <v>0</v>
      </c>
      <c r="BL173" s="17" t="s">
        <v>188</v>
      </c>
      <c r="BM173" s="142" t="s">
        <v>352</v>
      </c>
    </row>
    <row r="174" spans="2:47" s="1" customFormat="1" ht="12">
      <c r="B174" s="32"/>
      <c r="D174" s="144" t="s">
        <v>190</v>
      </c>
      <c r="F174" s="145" t="s">
        <v>353</v>
      </c>
      <c r="I174" s="146"/>
      <c r="L174" s="32"/>
      <c r="M174" s="147"/>
      <c r="T174" s="53"/>
      <c r="AT174" s="17" t="s">
        <v>190</v>
      </c>
      <c r="AU174" s="17" t="s">
        <v>82</v>
      </c>
    </row>
    <row r="175" spans="2:51" s="14" customFormat="1" ht="12">
      <c r="B175" s="163"/>
      <c r="D175" s="149" t="s">
        <v>192</v>
      </c>
      <c r="E175" s="164" t="s">
        <v>19</v>
      </c>
      <c r="F175" s="165" t="s">
        <v>354</v>
      </c>
      <c r="H175" s="164" t="s">
        <v>19</v>
      </c>
      <c r="I175" s="166"/>
      <c r="L175" s="163"/>
      <c r="M175" s="167"/>
      <c r="T175" s="168"/>
      <c r="AT175" s="164" t="s">
        <v>192</v>
      </c>
      <c r="AU175" s="164" t="s">
        <v>82</v>
      </c>
      <c r="AV175" s="14" t="s">
        <v>80</v>
      </c>
      <c r="AW175" s="14" t="s">
        <v>33</v>
      </c>
      <c r="AX175" s="14" t="s">
        <v>72</v>
      </c>
      <c r="AY175" s="164" t="s">
        <v>181</v>
      </c>
    </row>
    <row r="176" spans="2:51" s="12" customFormat="1" ht="12">
      <c r="B176" s="148"/>
      <c r="D176" s="149" t="s">
        <v>192</v>
      </c>
      <c r="E176" s="150" t="s">
        <v>19</v>
      </c>
      <c r="F176" s="151" t="s">
        <v>355</v>
      </c>
      <c r="H176" s="152">
        <v>1512.204</v>
      </c>
      <c r="I176" s="153"/>
      <c r="L176" s="148"/>
      <c r="M176" s="154"/>
      <c r="T176" s="155"/>
      <c r="AT176" s="150" t="s">
        <v>192</v>
      </c>
      <c r="AU176" s="150" t="s">
        <v>82</v>
      </c>
      <c r="AV176" s="12" t="s">
        <v>82</v>
      </c>
      <c r="AW176" s="12" t="s">
        <v>33</v>
      </c>
      <c r="AX176" s="12" t="s">
        <v>72</v>
      </c>
      <c r="AY176" s="150" t="s">
        <v>181</v>
      </c>
    </row>
    <row r="177" spans="2:51" s="14" customFormat="1" ht="12">
      <c r="B177" s="163"/>
      <c r="D177" s="149" t="s">
        <v>192</v>
      </c>
      <c r="E177" s="164" t="s">
        <v>19</v>
      </c>
      <c r="F177" s="165" t="s">
        <v>356</v>
      </c>
      <c r="H177" s="164" t="s">
        <v>19</v>
      </c>
      <c r="I177" s="166"/>
      <c r="L177" s="163"/>
      <c r="M177" s="167"/>
      <c r="T177" s="168"/>
      <c r="AT177" s="164" t="s">
        <v>192</v>
      </c>
      <c r="AU177" s="164" t="s">
        <v>82</v>
      </c>
      <c r="AV177" s="14" t="s">
        <v>80</v>
      </c>
      <c r="AW177" s="14" t="s">
        <v>33</v>
      </c>
      <c r="AX177" s="14" t="s">
        <v>72</v>
      </c>
      <c r="AY177" s="164" t="s">
        <v>181</v>
      </c>
    </row>
    <row r="178" spans="2:51" s="12" customFormat="1" ht="12">
      <c r="B178" s="148"/>
      <c r="D178" s="149" t="s">
        <v>192</v>
      </c>
      <c r="E178" s="150" t="s">
        <v>19</v>
      </c>
      <c r="F178" s="151" t="s">
        <v>357</v>
      </c>
      <c r="H178" s="152">
        <v>-37.701</v>
      </c>
      <c r="I178" s="153"/>
      <c r="L178" s="148"/>
      <c r="M178" s="154"/>
      <c r="T178" s="155"/>
      <c r="AT178" s="150" t="s">
        <v>192</v>
      </c>
      <c r="AU178" s="150" t="s">
        <v>82</v>
      </c>
      <c r="AV178" s="12" t="s">
        <v>82</v>
      </c>
      <c r="AW178" s="12" t="s">
        <v>33</v>
      </c>
      <c r="AX178" s="12" t="s">
        <v>72</v>
      </c>
      <c r="AY178" s="150" t="s">
        <v>181</v>
      </c>
    </row>
    <row r="179" spans="2:51" s="12" customFormat="1" ht="12">
      <c r="B179" s="148"/>
      <c r="D179" s="149" t="s">
        <v>192</v>
      </c>
      <c r="E179" s="150" t="s">
        <v>19</v>
      </c>
      <c r="F179" s="151" t="s">
        <v>358</v>
      </c>
      <c r="H179" s="152">
        <v>-25.113</v>
      </c>
      <c r="I179" s="153"/>
      <c r="L179" s="148"/>
      <c r="M179" s="154"/>
      <c r="T179" s="155"/>
      <c r="AT179" s="150" t="s">
        <v>192</v>
      </c>
      <c r="AU179" s="150" t="s">
        <v>82</v>
      </c>
      <c r="AV179" s="12" t="s">
        <v>82</v>
      </c>
      <c r="AW179" s="12" t="s">
        <v>33</v>
      </c>
      <c r="AX179" s="12" t="s">
        <v>72</v>
      </c>
      <c r="AY179" s="150" t="s">
        <v>181</v>
      </c>
    </row>
    <row r="180" spans="2:51" s="12" customFormat="1" ht="12">
      <c r="B180" s="148"/>
      <c r="D180" s="149" t="s">
        <v>192</v>
      </c>
      <c r="E180" s="150" t="s">
        <v>19</v>
      </c>
      <c r="F180" s="151" t="s">
        <v>359</v>
      </c>
      <c r="H180" s="152">
        <v>-328.869</v>
      </c>
      <c r="I180" s="153"/>
      <c r="L180" s="148"/>
      <c r="M180" s="154"/>
      <c r="T180" s="155"/>
      <c r="AT180" s="150" t="s">
        <v>192</v>
      </c>
      <c r="AU180" s="150" t="s">
        <v>82</v>
      </c>
      <c r="AV180" s="12" t="s">
        <v>82</v>
      </c>
      <c r="AW180" s="12" t="s">
        <v>33</v>
      </c>
      <c r="AX180" s="12" t="s">
        <v>72</v>
      </c>
      <c r="AY180" s="150" t="s">
        <v>181</v>
      </c>
    </row>
    <row r="181" spans="2:51" s="12" customFormat="1" ht="12">
      <c r="B181" s="148"/>
      <c r="D181" s="149" t="s">
        <v>192</v>
      </c>
      <c r="E181" s="150" t="s">
        <v>19</v>
      </c>
      <c r="F181" s="151" t="s">
        <v>360</v>
      </c>
      <c r="H181" s="152">
        <v>-44.425</v>
      </c>
      <c r="I181" s="153"/>
      <c r="L181" s="148"/>
      <c r="M181" s="154"/>
      <c r="T181" s="155"/>
      <c r="AT181" s="150" t="s">
        <v>192</v>
      </c>
      <c r="AU181" s="150" t="s">
        <v>82</v>
      </c>
      <c r="AV181" s="12" t="s">
        <v>82</v>
      </c>
      <c r="AW181" s="12" t="s">
        <v>33</v>
      </c>
      <c r="AX181" s="12" t="s">
        <v>72</v>
      </c>
      <c r="AY181" s="150" t="s">
        <v>181</v>
      </c>
    </row>
    <row r="182" spans="2:51" s="12" customFormat="1" ht="12">
      <c r="B182" s="148"/>
      <c r="D182" s="149" t="s">
        <v>192</v>
      </c>
      <c r="E182" s="150" t="s">
        <v>19</v>
      </c>
      <c r="F182" s="151" t="s">
        <v>361</v>
      </c>
      <c r="H182" s="152">
        <v>-1.785</v>
      </c>
      <c r="I182" s="153"/>
      <c r="L182" s="148"/>
      <c r="M182" s="154"/>
      <c r="T182" s="155"/>
      <c r="AT182" s="150" t="s">
        <v>192</v>
      </c>
      <c r="AU182" s="150" t="s">
        <v>82</v>
      </c>
      <c r="AV182" s="12" t="s">
        <v>82</v>
      </c>
      <c r="AW182" s="12" t="s">
        <v>33</v>
      </c>
      <c r="AX182" s="12" t="s">
        <v>72</v>
      </c>
      <c r="AY182" s="150" t="s">
        <v>181</v>
      </c>
    </row>
    <row r="183" spans="2:51" s="12" customFormat="1" ht="12">
      <c r="B183" s="148"/>
      <c r="D183" s="149" t="s">
        <v>192</v>
      </c>
      <c r="E183" s="150" t="s">
        <v>19</v>
      </c>
      <c r="F183" s="151" t="s">
        <v>362</v>
      </c>
      <c r="H183" s="152">
        <v>-37.103</v>
      </c>
      <c r="I183" s="153"/>
      <c r="L183" s="148"/>
      <c r="M183" s="154"/>
      <c r="T183" s="155"/>
      <c r="AT183" s="150" t="s">
        <v>192</v>
      </c>
      <c r="AU183" s="150" t="s">
        <v>82</v>
      </c>
      <c r="AV183" s="12" t="s">
        <v>82</v>
      </c>
      <c r="AW183" s="12" t="s">
        <v>33</v>
      </c>
      <c r="AX183" s="12" t="s">
        <v>72</v>
      </c>
      <c r="AY183" s="150" t="s">
        <v>181</v>
      </c>
    </row>
    <row r="184" spans="2:51" s="13" customFormat="1" ht="12">
      <c r="B184" s="156"/>
      <c r="D184" s="149" t="s">
        <v>192</v>
      </c>
      <c r="E184" s="157" t="s">
        <v>19</v>
      </c>
      <c r="F184" s="158" t="s">
        <v>196</v>
      </c>
      <c r="H184" s="159">
        <v>1037.208</v>
      </c>
      <c r="I184" s="160"/>
      <c r="L184" s="156"/>
      <c r="M184" s="161"/>
      <c r="T184" s="162"/>
      <c r="AT184" s="157" t="s">
        <v>192</v>
      </c>
      <c r="AU184" s="157" t="s">
        <v>82</v>
      </c>
      <c r="AV184" s="13" t="s">
        <v>188</v>
      </c>
      <c r="AW184" s="13" t="s">
        <v>33</v>
      </c>
      <c r="AX184" s="13" t="s">
        <v>80</v>
      </c>
      <c r="AY184" s="157" t="s">
        <v>181</v>
      </c>
    </row>
    <row r="185" spans="2:65" s="1" customFormat="1" ht="16.5" customHeight="1">
      <c r="B185" s="32"/>
      <c r="C185" s="131" t="s">
        <v>363</v>
      </c>
      <c r="D185" s="131" t="s">
        <v>183</v>
      </c>
      <c r="E185" s="132" t="s">
        <v>364</v>
      </c>
      <c r="F185" s="133" t="s">
        <v>365</v>
      </c>
      <c r="G185" s="134" t="s">
        <v>344</v>
      </c>
      <c r="H185" s="135">
        <v>33190.688</v>
      </c>
      <c r="I185" s="136"/>
      <c r="J185" s="137">
        <f>ROUND(I185*H185,2)</f>
        <v>0</v>
      </c>
      <c r="K185" s="133" t="s">
        <v>187</v>
      </c>
      <c r="L185" s="32"/>
      <c r="M185" s="138" t="s">
        <v>19</v>
      </c>
      <c r="N185" s="139" t="s">
        <v>43</v>
      </c>
      <c r="P185" s="140">
        <f>O185*H185</f>
        <v>0</v>
      </c>
      <c r="Q185" s="140">
        <v>0</v>
      </c>
      <c r="R185" s="140">
        <f>Q185*H185</f>
        <v>0</v>
      </c>
      <c r="S185" s="140">
        <v>0</v>
      </c>
      <c r="T185" s="141">
        <f>S185*H185</f>
        <v>0</v>
      </c>
      <c r="AR185" s="142" t="s">
        <v>188</v>
      </c>
      <c r="AT185" s="142" t="s">
        <v>183</v>
      </c>
      <c r="AU185" s="142" t="s">
        <v>82</v>
      </c>
      <c r="AY185" s="17" t="s">
        <v>181</v>
      </c>
      <c r="BE185" s="143">
        <f>IF(N185="základní",J185,0)</f>
        <v>0</v>
      </c>
      <c r="BF185" s="143">
        <f>IF(N185="snížená",J185,0)</f>
        <v>0</v>
      </c>
      <c r="BG185" s="143">
        <f>IF(N185="zákl. přenesená",J185,0)</f>
        <v>0</v>
      </c>
      <c r="BH185" s="143">
        <f>IF(N185="sníž. přenesená",J185,0)</f>
        <v>0</v>
      </c>
      <c r="BI185" s="143">
        <f>IF(N185="nulová",J185,0)</f>
        <v>0</v>
      </c>
      <c r="BJ185" s="17" t="s">
        <v>80</v>
      </c>
      <c r="BK185" s="143">
        <f>ROUND(I185*H185,2)</f>
        <v>0</v>
      </c>
      <c r="BL185" s="17" t="s">
        <v>188</v>
      </c>
      <c r="BM185" s="142" t="s">
        <v>366</v>
      </c>
    </row>
    <row r="186" spans="2:47" s="1" customFormat="1" ht="12">
      <c r="B186" s="32"/>
      <c r="D186" s="144" t="s">
        <v>190</v>
      </c>
      <c r="F186" s="145" t="s">
        <v>367</v>
      </c>
      <c r="I186" s="146"/>
      <c r="L186" s="32"/>
      <c r="M186" s="147"/>
      <c r="T186" s="53"/>
      <c r="AT186" s="17" t="s">
        <v>190</v>
      </c>
      <c r="AU186" s="17" t="s">
        <v>82</v>
      </c>
    </row>
    <row r="187" spans="2:51" s="14" customFormat="1" ht="12">
      <c r="B187" s="163"/>
      <c r="D187" s="149" t="s">
        <v>192</v>
      </c>
      <c r="E187" s="164" t="s">
        <v>19</v>
      </c>
      <c r="F187" s="165" t="s">
        <v>368</v>
      </c>
      <c r="H187" s="164" t="s">
        <v>19</v>
      </c>
      <c r="I187" s="166"/>
      <c r="L187" s="163"/>
      <c r="M187" s="167"/>
      <c r="T187" s="168"/>
      <c r="AT187" s="164" t="s">
        <v>192</v>
      </c>
      <c r="AU187" s="164" t="s">
        <v>82</v>
      </c>
      <c r="AV187" s="14" t="s">
        <v>80</v>
      </c>
      <c r="AW187" s="14" t="s">
        <v>33</v>
      </c>
      <c r="AX187" s="14" t="s">
        <v>72</v>
      </c>
      <c r="AY187" s="164" t="s">
        <v>181</v>
      </c>
    </row>
    <row r="188" spans="2:51" s="12" customFormat="1" ht="12">
      <c r="B188" s="148"/>
      <c r="D188" s="149" t="s">
        <v>192</v>
      </c>
      <c r="E188" s="150" t="s">
        <v>19</v>
      </c>
      <c r="F188" s="151" t="s">
        <v>369</v>
      </c>
      <c r="H188" s="152">
        <v>33190.688</v>
      </c>
      <c r="I188" s="153"/>
      <c r="L188" s="148"/>
      <c r="M188" s="154"/>
      <c r="T188" s="155"/>
      <c r="AT188" s="150" t="s">
        <v>192</v>
      </c>
      <c r="AU188" s="150" t="s">
        <v>82</v>
      </c>
      <c r="AV188" s="12" t="s">
        <v>82</v>
      </c>
      <c r="AW188" s="12" t="s">
        <v>33</v>
      </c>
      <c r="AX188" s="12" t="s">
        <v>80</v>
      </c>
      <c r="AY188" s="150" t="s">
        <v>181</v>
      </c>
    </row>
    <row r="189" spans="2:65" s="1" customFormat="1" ht="24.1" customHeight="1">
      <c r="B189" s="32"/>
      <c r="C189" s="131" t="s">
        <v>370</v>
      </c>
      <c r="D189" s="131" t="s">
        <v>183</v>
      </c>
      <c r="E189" s="132" t="s">
        <v>371</v>
      </c>
      <c r="F189" s="133" t="s">
        <v>372</v>
      </c>
      <c r="G189" s="134" t="s">
        <v>344</v>
      </c>
      <c r="H189" s="135">
        <v>362.114</v>
      </c>
      <c r="I189" s="136"/>
      <c r="J189" s="137">
        <f>ROUND(I189*H189,2)</f>
        <v>0</v>
      </c>
      <c r="K189" s="133" t="s">
        <v>187</v>
      </c>
      <c r="L189" s="32"/>
      <c r="M189" s="138" t="s">
        <v>19</v>
      </c>
      <c r="N189" s="139" t="s">
        <v>43</v>
      </c>
      <c r="P189" s="140">
        <f>O189*H189</f>
        <v>0</v>
      </c>
      <c r="Q189" s="140">
        <v>0</v>
      </c>
      <c r="R189" s="140">
        <f>Q189*H189</f>
        <v>0</v>
      </c>
      <c r="S189" s="140">
        <v>0</v>
      </c>
      <c r="T189" s="141">
        <f>S189*H189</f>
        <v>0</v>
      </c>
      <c r="AR189" s="142" t="s">
        <v>188</v>
      </c>
      <c r="AT189" s="142" t="s">
        <v>183</v>
      </c>
      <c r="AU189" s="142" t="s">
        <v>82</v>
      </c>
      <c r="AY189" s="17" t="s">
        <v>181</v>
      </c>
      <c r="BE189" s="143">
        <f>IF(N189="základní",J189,0)</f>
        <v>0</v>
      </c>
      <c r="BF189" s="143">
        <f>IF(N189="snížená",J189,0)</f>
        <v>0</v>
      </c>
      <c r="BG189" s="143">
        <f>IF(N189="zákl. přenesená",J189,0)</f>
        <v>0</v>
      </c>
      <c r="BH189" s="143">
        <f>IF(N189="sníž. přenesená",J189,0)</f>
        <v>0</v>
      </c>
      <c r="BI189" s="143">
        <f>IF(N189="nulová",J189,0)</f>
        <v>0</v>
      </c>
      <c r="BJ189" s="17" t="s">
        <v>80</v>
      </c>
      <c r="BK189" s="143">
        <f>ROUND(I189*H189,2)</f>
        <v>0</v>
      </c>
      <c r="BL189" s="17" t="s">
        <v>188</v>
      </c>
      <c r="BM189" s="142" t="s">
        <v>373</v>
      </c>
    </row>
    <row r="190" spans="2:47" s="1" customFormat="1" ht="12">
      <c r="B190" s="32"/>
      <c r="D190" s="144" t="s">
        <v>190</v>
      </c>
      <c r="F190" s="145" t="s">
        <v>374</v>
      </c>
      <c r="I190" s="146"/>
      <c r="L190" s="32"/>
      <c r="M190" s="147"/>
      <c r="T190" s="53"/>
      <c r="AT190" s="17" t="s">
        <v>190</v>
      </c>
      <c r="AU190" s="17" t="s">
        <v>82</v>
      </c>
    </row>
    <row r="191" spans="2:51" s="12" customFormat="1" ht="12">
      <c r="B191" s="148"/>
      <c r="D191" s="149" t="s">
        <v>192</v>
      </c>
      <c r="E191" s="150" t="s">
        <v>19</v>
      </c>
      <c r="F191" s="151" t="s">
        <v>375</v>
      </c>
      <c r="H191" s="152">
        <v>33.245</v>
      </c>
      <c r="I191" s="153"/>
      <c r="L191" s="148"/>
      <c r="M191" s="154"/>
      <c r="T191" s="155"/>
      <c r="AT191" s="150" t="s">
        <v>192</v>
      </c>
      <c r="AU191" s="150" t="s">
        <v>82</v>
      </c>
      <c r="AV191" s="12" t="s">
        <v>82</v>
      </c>
      <c r="AW191" s="12" t="s">
        <v>33</v>
      </c>
      <c r="AX191" s="12" t="s">
        <v>72</v>
      </c>
      <c r="AY191" s="150" t="s">
        <v>181</v>
      </c>
    </row>
    <row r="192" spans="2:51" s="12" customFormat="1" ht="12">
      <c r="B192" s="148"/>
      <c r="D192" s="149" t="s">
        <v>192</v>
      </c>
      <c r="E192" s="150" t="s">
        <v>19</v>
      </c>
      <c r="F192" s="151" t="s">
        <v>376</v>
      </c>
      <c r="H192" s="152">
        <v>328.869</v>
      </c>
      <c r="I192" s="153"/>
      <c r="L192" s="148"/>
      <c r="M192" s="154"/>
      <c r="T192" s="155"/>
      <c r="AT192" s="150" t="s">
        <v>192</v>
      </c>
      <c r="AU192" s="150" t="s">
        <v>82</v>
      </c>
      <c r="AV192" s="12" t="s">
        <v>82</v>
      </c>
      <c r="AW192" s="12" t="s">
        <v>33</v>
      </c>
      <c r="AX192" s="12" t="s">
        <v>72</v>
      </c>
      <c r="AY192" s="150" t="s">
        <v>181</v>
      </c>
    </row>
    <row r="193" spans="2:51" s="13" customFormat="1" ht="12">
      <c r="B193" s="156"/>
      <c r="D193" s="149" t="s">
        <v>192</v>
      </c>
      <c r="E193" s="157" t="s">
        <v>19</v>
      </c>
      <c r="F193" s="158" t="s">
        <v>196</v>
      </c>
      <c r="H193" s="159">
        <v>362.114</v>
      </c>
      <c r="I193" s="160"/>
      <c r="L193" s="156"/>
      <c r="M193" s="161"/>
      <c r="T193" s="162"/>
      <c r="AT193" s="157" t="s">
        <v>192</v>
      </c>
      <c r="AU193" s="157" t="s">
        <v>82</v>
      </c>
      <c r="AV193" s="13" t="s">
        <v>188</v>
      </c>
      <c r="AW193" s="13" t="s">
        <v>33</v>
      </c>
      <c r="AX193" s="13" t="s">
        <v>80</v>
      </c>
      <c r="AY193" s="157" t="s">
        <v>181</v>
      </c>
    </row>
    <row r="194" spans="2:65" s="1" customFormat="1" ht="21.75" customHeight="1">
      <c r="B194" s="32"/>
      <c r="C194" s="131" t="s">
        <v>377</v>
      </c>
      <c r="D194" s="131" t="s">
        <v>183</v>
      </c>
      <c r="E194" s="132" t="s">
        <v>378</v>
      </c>
      <c r="F194" s="133" t="s">
        <v>379</v>
      </c>
      <c r="G194" s="134" t="s">
        <v>344</v>
      </c>
      <c r="H194" s="135">
        <v>362.114</v>
      </c>
      <c r="I194" s="136"/>
      <c r="J194" s="137">
        <f>ROUND(I194*H194,2)</f>
        <v>0</v>
      </c>
      <c r="K194" s="133" t="s">
        <v>187</v>
      </c>
      <c r="L194" s="32"/>
      <c r="M194" s="138" t="s">
        <v>19</v>
      </c>
      <c r="N194" s="139" t="s">
        <v>43</v>
      </c>
      <c r="P194" s="140">
        <f>O194*H194</f>
        <v>0</v>
      </c>
      <c r="Q194" s="140">
        <v>0</v>
      </c>
      <c r="R194" s="140">
        <f>Q194*H194</f>
        <v>0</v>
      </c>
      <c r="S194" s="140">
        <v>0</v>
      </c>
      <c r="T194" s="141">
        <f>S194*H194</f>
        <v>0</v>
      </c>
      <c r="AR194" s="142" t="s">
        <v>188</v>
      </c>
      <c r="AT194" s="142" t="s">
        <v>183</v>
      </c>
      <c r="AU194" s="142" t="s">
        <v>82</v>
      </c>
      <c r="AY194" s="17" t="s">
        <v>181</v>
      </c>
      <c r="BE194" s="143">
        <f>IF(N194="základní",J194,0)</f>
        <v>0</v>
      </c>
      <c r="BF194" s="143">
        <f>IF(N194="snížená",J194,0)</f>
        <v>0</v>
      </c>
      <c r="BG194" s="143">
        <f>IF(N194="zákl. přenesená",J194,0)</f>
        <v>0</v>
      </c>
      <c r="BH194" s="143">
        <f>IF(N194="sníž. přenesená",J194,0)</f>
        <v>0</v>
      </c>
      <c r="BI194" s="143">
        <f>IF(N194="nulová",J194,0)</f>
        <v>0</v>
      </c>
      <c r="BJ194" s="17" t="s">
        <v>80</v>
      </c>
      <c r="BK194" s="143">
        <f>ROUND(I194*H194,2)</f>
        <v>0</v>
      </c>
      <c r="BL194" s="17" t="s">
        <v>188</v>
      </c>
      <c r="BM194" s="142" t="s">
        <v>380</v>
      </c>
    </row>
    <row r="195" spans="2:47" s="1" customFormat="1" ht="12">
      <c r="B195" s="32"/>
      <c r="D195" s="144" t="s">
        <v>190</v>
      </c>
      <c r="F195" s="145" t="s">
        <v>381</v>
      </c>
      <c r="I195" s="146"/>
      <c r="L195" s="32"/>
      <c r="M195" s="147"/>
      <c r="T195" s="53"/>
      <c r="AT195" s="17" t="s">
        <v>190</v>
      </c>
      <c r="AU195" s="17" t="s">
        <v>82</v>
      </c>
    </row>
    <row r="196" spans="2:65" s="1" customFormat="1" ht="24.1" customHeight="1">
      <c r="B196" s="32"/>
      <c r="C196" s="131" t="s">
        <v>382</v>
      </c>
      <c r="D196" s="131" t="s">
        <v>183</v>
      </c>
      <c r="E196" s="132" t="s">
        <v>383</v>
      </c>
      <c r="F196" s="133" t="s">
        <v>384</v>
      </c>
      <c r="G196" s="134" t="s">
        <v>344</v>
      </c>
      <c r="H196" s="135">
        <v>2534.798</v>
      </c>
      <c r="I196" s="136"/>
      <c r="J196" s="137">
        <f>ROUND(I196*H196,2)</f>
        <v>0</v>
      </c>
      <c r="K196" s="133" t="s">
        <v>187</v>
      </c>
      <c r="L196" s="32"/>
      <c r="M196" s="138" t="s">
        <v>19</v>
      </c>
      <c r="N196" s="139" t="s">
        <v>43</v>
      </c>
      <c r="P196" s="140">
        <f>O196*H196</f>
        <v>0</v>
      </c>
      <c r="Q196" s="140">
        <v>0</v>
      </c>
      <c r="R196" s="140">
        <f>Q196*H196</f>
        <v>0</v>
      </c>
      <c r="S196" s="140">
        <v>0</v>
      </c>
      <c r="T196" s="141">
        <f>S196*H196</f>
        <v>0</v>
      </c>
      <c r="AR196" s="142" t="s">
        <v>188</v>
      </c>
      <c r="AT196" s="142" t="s">
        <v>183</v>
      </c>
      <c r="AU196" s="142" t="s">
        <v>82</v>
      </c>
      <c r="AY196" s="17" t="s">
        <v>181</v>
      </c>
      <c r="BE196" s="143">
        <f>IF(N196="základní",J196,0)</f>
        <v>0</v>
      </c>
      <c r="BF196" s="143">
        <f>IF(N196="snížená",J196,0)</f>
        <v>0</v>
      </c>
      <c r="BG196" s="143">
        <f>IF(N196="zákl. přenesená",J196,0)</f>
        <v>0</v>
      </c>
      <c r="BH196" s="143">
        <f>IF(N196="sníž. přenesená",J196,0)</f>
        <v>0</v>
      </c>
      <c r="BI196" s="143">
        <f>IF(N196="nulová",J196,0)</f>
        <v>0</v>
      </c>
      <c r="BJ196" s="17" t="s">
        <v>80</v>
      </c>
      <c r="BK196" s="143">
        <f>ROUND(I196*H196,2)</f>
        <v>0</v>
      </c>
      <c r="BL196" s="17" t="s">
        <v>188</v>
      </c>
      <c r="BM196" s="142" t="s">
        <v>385</v>
      </c>
    </row>
    <row r="197" spans="2:47" s="1" customFormat="1" ht="12">
      <c r="B197" s="32"/>
      <c r="D197" s="144" t="s">
        <v>190</v>
      </c>
      <c r="F197" s="145" t="s">
        <v>386</v>
      </c>
      <c r="I197" s="146"/>
      <c r="L197" s="32"/>
      <c r="M197" s="147"/>
      <c r="T197" s="53"/>
      <c r="AT197" s="17" t="s">
        <v>190</v>
      </c>
      <c r="AU197" s="17" t="s">
        <v>82</v>
      </c>
    </row>
    <row r="198" spans="2:51" s="14" customFormat="1" ht="12">
      <c r="B198" s="163"/>
      <c r="D198" s="149" t="s">
        <v>192</v>
      </c>
      <c r="E198" s="164" t="s">
        <v>19</v>
      </c>
      <c r="F198" s="165" t="s">
        <v>368</v>
      </c>
      <c r="H198" s="164" t="s">
        <v>19</v>
      </c>
      <c r="I198" s="166"/>
      <c r="L198" s="163"/>
      <c r="M198" s="167"/>
      <c r="T198" s="168"/>
      <c r="AT198" s="164" t="s">
        <v>192</v>
      </c>
      <c r="AU198" s="164" t="s">
        <v>82</v>
      </c>
      <c r="AV198" s="14" t="s">
        <v>80</v>
      </c>
      <c r="AW198" s="14" t="s">
        <v>33</v>
      </c>
      <c r="AX198" s="14" t="s">
        <v>72</v>
      </c>
      <c r="AY198" s="164" t="s">
        <v>181</v>
      </c>
    </row>
    <row r="199" spans="2:51" s="12" customFormat="1" ht="12">
      <c r="B199" s="148"/>
      <c r="D199" s="149" t="s">
        <v>192</v>
      </c>
      <c r="E199" s="150" t="s">
        <v>19</v>
      </c>
      <c r="F199" s="151" t="s">
        <v>387</v>
      </c>
      <c r="H199" s="152">
        <v>2534.798</v>
      </c>
      <c r="I199" s="153"/>
      <c r="L199" s="148"/>
      <c r="M199" s="154"/>
      <c r="T199" s="155"/>
      <c r="AT199" s="150" t="s">
        <v>192</v>
      </c>
      <c r="AU199" s="150" t="s">
        <v>82</v>
      </c>
      <c r="AV199" s="12" t="s">
        <v>82</v>
      </c>
      <c r="AW199" s="12" t="s">
        <v>33</v>
      </c>
      <c r="AX199" s="12" t="s">
        <v>80</v>
      </c>
      <c r="AY199" s="150" t="s">
        <v>181</v>
      </c>
    </row>
    <row r="200" spans="2:65" s="1" customFormat="1" ht="24.1" customHeight="1">
      <c r="B200" s="32"/>
      <c r="C200" s="131" t="s">
        <v>388</v>
      </c>
      <c r="D200" s="131" t="s">
        <v>183</v>
      </c>
      <c r="E200" s="132" t="s">
        <v>389</v>
      </c>
      <c r="F200" s="133" t="s">
        <v>390</v>
      </c>
      <c r="G200" s="134" t="s">
        <v>344</v>
      </c>
      <c r="H200" s="135">
        <v>44.434</v>
      </c>
      <c r="I200" s="136"/>
      <c r="J200" s="137">
        <f>ROUND(I200*H200,2)</f>
        <v>0</v>
      </c>
      <c r="K200" s="133" t="s">
        <v>187</v>
      </c>
      <c r="L200" s="32"/>
      <c r="M200" s="138" t="s">
        <v>19</v>
      </c>
      <c r="N200" s="139" t="s">
        <v>43</v>
      </c>
      <c r="P200" s="140">
        <f>O200*H200</f>
        <v>0</v>
      </c>
      <c r="Q200" s="140">
        <v>0</v>
      </c>
      <c r="R200" s="140">
        <f>Q200*H200</f>
        <v>0</v>
      </c>
      <c r="S200" s="140">
        <v>0</v>
      </c>
      <c r="T200" s="141">
        <f>S200*H200</f>
        <v>0</v>
      </c>
      <c r="AR200" s="142" t="s">
        <v>188</v>
      </c>
      <c r="AT200" s="142" t="s">
        <v>183</v>
      </c>
      <c r="AU200" s="142" t="s">
        <v>82</v>
      </c>
      <c r="AY200" s="17" t="s">
        <v>181</v>
      </c>
      <c r="BE200" s="143">
        <f>IF(N200="základní",J200,0)</f>
        <v>0</v>
      </c>
      <c r="BF200" s="143">
        <f>IF(N200="snížená",J200,0)</f>
        <v>0</v>
      </c>
      <c r="BG200" s="143">
        <f>IF(N200="zákl. přenesená",J200,0)</f>
        <v>0</v>
      </c>
      <c r="BH200" s="143">
        <f>IF(N200="sníž. přenesená",J200,0)</f>
        <v>0</v>
      </c>
      <c r="BI200" s="143">
        <f>IF(N200="nulová",J200,0)</f>
        <v>0</v>
      </c>
      <c r="BJ200" s="17" t="s">
        <v>80</v>
      </c>
      <c r="BK200" s="143">
        <f>ROUND(I200*H200,2)</f>
        <v>0</v>
      </c>
      <c r="BL200" s="17" t="s">
        <v>188</v>
      </c>
      <c r="BM200" s="142" t="s">
        <v>391</v>
      </c>
    </row>
    <row r="201" spans="2:47" s="1" customFormat="1" ht="12">
      <c r="B201" s="32"/>
      <c r="D201" s="144" t="s">
        <v>190</v>
      </c>
      <c r="F201" s="145" t="s">
        <v>392</v>
      </c>
      <c r="I201" s="146"/>
      <c r="L201" s="32"/>
      <c r="M201" s="147"/>
      <c r="T201" s="53"/>
      <c r="AT201" s="17" t="s">
        <v>190</v>
      </c>
      <c r="AU201" s="17" t="s">
        <v>82</v>
      </c>
    </row>
    <row r="202" spans="2:51" s="12" customFormat="1" ht="12">
      <c r="B202" s="148"/>
      <c r="D202" s="149" t="s">
        <v>192</v>
      </c>
      <c r="E202" s="150" t="s">
        <v>19</v>
      </c>
      <c r="F202" s="151" t="s">
        <v>393</v>
      </c>
      <c r="H202" s="152">
        <v>44.434</v>
      </c>
      <c r="I202" s="153"/>
      <c r="L202" s="148"/>
      <c r="M202" s="154"/>
      <c r="T202" s="155"/>
      <c r="AT202" s="150" t="s">
        <v>192</v>
      </c>
      <c r="AU202" s="150" t="s">
        <v>82</v>
      </c>
      <c r="AV202" s="12" t="s">
        <v>82</v>
      </c>
      <c r="AW202" s="12" t="s">
        <v>33</v>
      </c>
      <c r="AX202" s="12" t="s">
        <v>80</v>
      </c>
      <c r="AY202" s="150" t="s">
        <v>181</v>
      </c>
    </row>
    <row r="203" spans="2:65" s="1" customFormat="1" ht="24.1" customHeight="1">
      <c r="B203" s="32"/>
      <c r="C203" s="131" t="s">
        <v>394</v>
      </c>
      <c r="D203" s="131" t="s">
        <v>183</v>
      </c>
      <c r="E203" s="132" t="s">
        <v>395</v>
      </c>
      <c r="F203" s="133" t="s">
        <v>396</v>
      </c>
      <c r="G203" s="134" t="s">
        <v>344</v>
      </c>
      <c r="H203" s="135">
        <v>311.038</v>
      </c>
      <c r="I203" s="136"/>
      <c r="J203" s="137">
        <f>ROUND(I203*H203,2)</f>
        <v>0</v>
      </c>
      <c r="K203" s="133" t="s">
        <v>187</v>
      </c>
      <c r="L203" s="32"/>
      <c r="M203" s="138" t="s">
        <v>19</v>
      </c>
      <c r="N203" s="139" t="s">
        <v>43</v>
      </c>
      <c r="P203" s="140">
        <f>O203*H203</f>
        <v>0</v>
      </c>
      <c r="Q203" s="140">
        <v>0</v>
      </c>
      <c r="R203" s="140">
        <f>Q203*H203</f>
        <v>0</v>
      </c>
      <c r="S203" s="140">
        <v>0</v>
      </c>
      <c r="T203" s="141">
        <f>S203*H203</f>
        <v>0</v>
      </c>
      <c r="AR203" s="142" t="s">
        <v>188</v>
      </c>
      <c r="AT203" s="142" t="s">
        <v>183</v>
      </c>
      <c r="AU203" s="142" t="s">
        <v>82</v>
      </c>
      <c r="AY203" s="17" t="s">
        <v>181</v>
      </c>
      <c r="BE203" s="143">
        <f>IF(N203="základní",J203,0)</f>
        <v>0</v>
      </c>
      <c r="BF203" s="143">
        <f>IF(N203="snížená",J203,0)</f>
        <v>0</v>
      </c>
      <c r="BG203" s="143">
        <f>IF(N203="zákl. přenesená",J203,0)</f>
        <v>0</v>
      </c>
      <c r="BH203" s="143">
        <f>IF(N203="sníž. přenesená",J203,0)</f>
        <v>0</v>
      </c>
      <c r="BI203" s="143">
        <f>IF(N203="nulová",J203,0)</f>
        <v>0</v>
      </c>
      <c r="BJ203" s="17" t="s">
        <v>80</v>
      </c>
      <c r="BK203" s="143">
        <f>ROUND(I203*H203,2)</f>
        <v>0</v>
      </c>
      <c r="BL203" s="17" t="s">
        <v>188</v>
      </c>
      <c r="BM203" s="142" t="s">
        <v>397</v>
      </c>
    </row>
    <row r="204" spans="2:47" s="1" customFormat="1" ht="12">
      <c r="B204" s="32"/>
      <c r="D204" s="144" t="s">
        <v>190</v>
      </c>
      <c r="F204" s="145" t="s">
        <v>398</v>
      </c>
      <c r="I204" s="146"/>
      <c r="L204" s="32"/>
      <c r="M204" s="147"/>
      <c r="T204" s="53"/>
      <c r="AT204" s="17" t="s">
        <v>190</v>
      </c>
      <c r="AU204" s="17" t="s">
        <v>82</v>
      </c>
    </row>
    <row r="205" spans="2:51" s="14" customFormat="1" ht="12">
      <c r="B205" s="163"/>
      <c r="D205" s="149" t="s">
        <v>192</v>
      </c>
      <c r="E205" s="164" t="s">
        <v>19</v>
      </c>
      <c r="F205" s="165" t="s">
        <v>368</v>
      </c>
      <c r="H205" s="164" t="s">
        <v>19</v>
      </c>
      <c r="I205" s="166"/>
      <c r="L205" s="163"/>
      <c r="M205" s="167"/>
      <c r="T205" s="168"/>
      <c r="AT205" s="164" t="s">
        <v>192</v>
      </c>
      <c r="AU205" s="164" t="s">
        <v>82</v>
      </c>
      <c r="AV205" s="14" t="s">
        <v>80</v>
      </c>
      <c r="AW205" s="14" t="s">
        <v>33</v>
      </c>
      <c r="AX205" s="14" t="s">
        <v>72</v>
      </c>
      <c r="AY205" s="164" t="s">
        <v>181</v>
      </c>
    </row>
    <row r="206" spans="2:51" s="12" customFormat="1" ht="12">
      <c r="B206" s="148"/>
      <c r="D206" s="149" t="s">
        <v>192</v>
      </c>
      <c r="E206" s="150" t="s">
        <v>19</v>
      </c>
      <c r="F206" s="151" t="s">
        <v>399</v>
      </c>
      <c r="H206" s="152">
        <v>311.038</v>
      </c>
      <c r="I206" s="153"/>
      <c r="L206" s="148"/>
      <c r="M206" s="154"/>
      <c r="T206" s="155"/>
      <c r="AT206" s="150" t="s">
        <v>192</v>
      </c>
      <c r="AU206" s="150" t="s">
        <v>82</v>
      </c>
      <c r="AV206" s="12" t="s">
        <v>82</v>
      </c>
      <c r="AW206" s="12" t="s">
        <v>33</v>
      </c>
      <c r="AX206" s="12" t="s">
        <v>80</v>
      </c>
      <c r="AY206" s="150" t="s">
        <v>181</v>
      </c>
    </row>
    <row r="207" spans="2:65" s="1" customFormat="1" ht="24.1" customHeight="1">
      <c r="B207" s="32"/>
      <c r="C207" s="131" t="s">
        <v>400</v>
      </c>
      <c r="D207" s="131" t="s">
        <v>183</v>
      </c>
      <c r="E207" s="132" t="s">
        <v>401</v>
      </c>
      <c r="F207" s="133" t="s">
        <v>402</v>
      </c>
      <c r="G207" s="134" t="s">
        <v>344</v>
      </c>
      <c r="H207" s="135">
        <v>55.14</v>
      </c>
      <c r="I207" s="136"/>
      <c r="J207" s="137">
        <f>ROUND(I207*H207,2)</f>
        <v>0</v>
      </c>
      <c r="K207" s="133" t="s">
        <v>187</v>
      </c>
      <c r="L207" s="32"/>
      <c r="M207" s="138" t="s">
        <v>19</v>
      </c>
      <c r="N207" s="139" t="s">
        <v>43</v>
      </c>
      <c r="P207" s="140">
        <f>O207*H207</f>
        <v>0</v>
      </c>
      <c r="Q207" s="140">
        <v>0</v>
      </c>
      <c r="R207" s="140">
        <f>Q207*H207</f>
        <v>0</v>
      </c>
      <c r="S207" s="140">
        <v>0</v>
      </c>
      <c r="T207" s="141">
        <f>S207*H207</f>
        <v>0</v>
      </c>
      <c r="AR207" s="142" t="s">
        <v>188</v>
      </c>
      <c r="AT207" s="142" t="s">
        <v>183</v>
      </c>
      <c r="AU207" s="142" t="s">
        <v>82</v>
      </c>
      <c r="AY207" s="17" t="s">
        <v>181</v>
      </c>
      <c r="BE207" s="143">
        <f>IF(N207="základní",J207,0)</f>
        <v>0</v>
      </c>
      <c r="BF207" s="143">
        <f>IF(N207="snížená",J207,0)</f>
        <v>0</v>
      </c>
      <c r="BG207" s="143">
        <f>IF(N207="zákl. přenesená",J207,0)</f>
        <v>0</v>
      </c>
      <c r="BH207" s="143">
        <f>IF(N207="sníž. přenesená",J207,0)</f>
        <v>0</v>
      </c>
      <c r="BI207" s="143">
        <f>IF(N207="nulová",J207,0)</f>
        <v>0</v>
      </c>
      <c r="BJ207" s="17" t="s">
        <v>80</v>
      </c>
      <c r="BK207" s="143">
        <f>ROUND(I207*H207,2)</f>
        <v>0</v>
      </c>
      <c r="BL207" s="17" t="s">
        <v>188</v>
      </c>
      <c r="BM207" s="142" t="s">
        <v>403</v>
      </c>
    </row>
    <row r="208" spans="2:47" s="1" customFormat="1" ht="12">
      <c r="B208" s="32"/>
      <c r="D208" s="144" t="s">
        <v>190</v>
      </c>
      <c r="F208" s="145" t="s">
        <v>404</v>
      </c>
      <c r="I208" s="146"/>
      <c r="L208" s="32"/>
      <c r="M208" s="147"/>
      <c r="T208" s="53"/>
      <c r="AT208" s="17" t="s">
        <v>190</v>
      </c>
      <c r="AU208" s="17" t="s">
        <v>82</v>
      </c>
    </row>
    <row r="209" spans="2:51" s="12" customFormat="1" ht="12">
      <c r="B209" s="148"/>
      <c r="D209" s="149" t="s">
        <v>192</v>
      </c>
      <c r="E209" s="150" t="s">
        <v>19</v>
      </c>
      <c r="F209" s="151" t="s">
        <v>405</v>
      </c>
      <c r="H209" s="152">
        <v>51.286</v>
      </c>
      <c r="I209" s="153"/>
      <c r="L209" s="148"/>
      <c r="M209" s="154"/>
      <c r="T209" s="155"/>
      <c r="AT209" s="150" t="s">
        <v>192</v>
      </c>
      <c r="AU209" s="150" t="s">
        <v>82</v>
      </c>
      <c r="AV209" s="12" t="s">
        <v>82</v>
      </c>
      <c r="AW209" s="12" t="s">
        <v>33</v>
      </c>
      <c r="AX209" s="12" t="s">
        <v>72</v>
      </c>
      <c r="AY209" s="150" t="s">
        <v>181</v>
      </c>
    </row>
    <row r="210" spans="2:51" s="12" customFormat="1" ht="12">
      <c r="B210" s="148"/>
      <c r="D210" s="149" t="s">
        <v>192</v>
      </c>
      <c r="E210" s="150" t="s">
        <v>19</v>
      </c>
      <c r="F210" s="151" t="s">
        <v>406</v>
      </c>
      <c r="H210" s="152">
        <v>3.854</v>
      </c>
      <c r="I210" s="153"/>
      <c r="L210" s="148"/>
      <c r="M210" s="154"/>
      <c r="T210" s="155"/>
      <c r="AT210" s="150" t="s">
        <v>192</v>
      </c>
      <c r="AU210" s="150" t="s">
        <v>82</v>
      </c>
      <c r="AV210" s="12" t="s">
        <v>82</v>
      </c>
      <c r="AW210" s="12" t="s">
        <v>33</v>
      </c>
      <c r="AX210" s="12" t="s">
        <v>72</v>
      </c>
      <c r="AY210" s="150" t="s">
        <v>181</v>
      </c>
    </row>
    <row r="211" spans="2:51" s="13" customFormat="1" ht="12">
      <c r="B211" s="156"/>
      <c r="D211" s="149" t="s">
        <v>192</v>
      </c>
      <c r="E211" s="157" t="s">
        <v>19</v>
      </c>
      <c r="F211" s="158" t="s">
        <v>196</v>
      </c>
      <c r="H211" s="159">
        <v>55.14</v>
      </c>
      <c r="I211" s="160"/>
      <c r="L211" s="156"/>
      <c r="M211" s="161"/>
      <c r="T211" s="162"/>
      <c r="AT211" s="157" t="s">
        <v>192</v>
      </c>
      <c r="AU211" s="157" t="s">
        <v>82</v>
      </c>
      <c r="AV211" s="13" t="s">
        <v>188</v>
      </c>
      <c r="AW211" s="13" t="s">
        <v>33</v>
      </c>
      <c r="AX211" s="13" t="s">
        <v>80</v>
      </c>
      <c r="AY211" s="157" t="s">
        <v>181</v>
      </c>
    </row>
    <row r="212" spans="2:65" s="1" customFormat="1" ht="24.1" customHeight="1">
      <c r="B212" s="32"/>
      <c r="C212" s="131" t="s">
        <v>407</v>
      </c>
      <c r="D212" s="131" t="s">
        <v>183</v>
      </c>
      <c r="E212" s="132" t="s">
        <v>408</v>
      </c>
      <c r="F212" s="133" t="s">
        <v>396</v>
      </c>
      <c r="G212" s="134" t="s">
        <v>344</v>
      </c>
      <c r="H212" s="135">
        <v>142.365</v>
      </c>
      <c r="I212" s="136"/>
      <c r="J212" s="137">
        <f>ROUND(I212*H212,2)</f>
        <v>0</v>
      </c>
      <c r="K212" s="133" t="s">
        <v>187</v>
      </c>
      <c r="L212" s="32"/>
      <c r="M212" s="138" t="s">
        <v>19</v>
      </c>
      <c r="N212" s="139" t="s">
        <v>43</v>
      </c>
      <c r="P212" s="140">
        <f>O212*H212</f>
        <v>0</v>
      </c>
      <c r="Q212" s="140">
        <v>0</v>
      </c>
      <c r="R212" s="140">
        <f>Q212*H212</f>
        <v>0</v>
      </c>
      <c r="S212" s="140">
        <v>0</v>
      </c>
      <c r="T212" s="141">
        <f>S212*H212</f>
        <v>0</v>
      </c>
      <c r="AR212" s="142" t="s">
        <v>188</v>
      </c>
      <c r="AT212" s="142" t="s">
        <v>183</v>
      </c>
      <c r="AU212" s="142" t="s">
        <v>82</v>
      </c>
      <c r="AY212" s="17" t="s">
        <v>181</v>
      </c>
      <c r="BE212" s="143">
        <f>IF(N212="základní",J212,0)</f>
        <v>0</v>
      </c>
      <c r="BF212" s="143">
        <f>IF(N212="snížená",J212,0)</f>
        <v>0</v>
      </c>
      <c r="BG212" s="143">
        <f>IF(N212="zákl. přenesená",J212,0)</f>
        <v>0</v>
      </c>
      <c r="BH212" s="143">
        <f>IF(N212="sníž. přenesená",J212,0)</f>
        <v>0</v>
      </c>
      <c r="BI212" s="143">
        <f>IF(N212="nulová",J212,0)</f>
        <v>0</v>
      </c>
      <c r="BJ212" s="17" t="s">
        <v>80</v>
      </c>
      <c r="BK212" s="143">
        <f>ROUND(I212*H212,2)</f>
        <v>0</v>
      </c>
      <c r="BL212" s="17" t="s">
        <v>188</v>
      </c>
      <c r="BM212" s="142" t="s">
        <v>409</v>
      </c>
    </row>
    <row r="213" spans="2:47" s="1" customFormat="1" ht="12">
      <c r="B213" s="32"/>
      <c r="D213" s="144" t="s">
        <v>190</v>
      </c>
      <c r="F213" s="145" t="s">
        <v>410</v>
      </c>
      <c r="I213" s="146"/>
      <c r="L213" s="32"/>
      <c r="M213" s="147"/>
      <c r="T213" s="53"/>
      <c r="AT213" s="17" t="s">
        <v>190</v>
      </c>
      <c r="AU213" s="17" t="s">
        <v>82</v>
      </c>
    </row>
    <row r="214" spans="2:51" s="12" customFormat="1" ht="19.7">
      <c r="B214" s="148"/>
      <c r="D214" s="149" t="s">
        <v>192</v>
      </c>
      <c r="E214" s="150" t="s">
        <v>19</v>
      </c>
      <c r="F214" s="151" t="s">
        <v>411</v>
      </c>
      <c r="H214" s="152">
        <v>115.387</v>
      </c>
      <c r="I214" s="153"/>
      <c r="L214" s="148"/>
      <c r="M214" s="154"/>
      <c r="T214" s="155"/>
      <c r="AT214" s="150" t="s">
        <v>192</v>
      </c>
      <c r="AU214" s="150" t="s">
        <v>82</v>
      </c>
      <c r="AV214" s="12" t="s">
        <v>82</v>
      </c>
      <c r="AW214" s="12" t="s">
        <v>33</v>
      </c>
      <c r="AX214" s="12" t="s">
        <v>72</v>
      </c>
      <c r="AY214" s="150" t="s">
        <v>181</v>
      </c>
    </row>
    <row r="215" spans="2:51" s="12" customFormat="1" ht="12">
      <c r="B215" s="148"/>
      <c r="D215" s="149" t="s">
        <v>192</v>
      </c>
      <c r="E215" s="150" t="s">
        <v>19</v>
      </c>
      <c r="F215" s="151" t="s">
        <v>412</v>
      </c>
      <c r="H215" s="152">
        <v>26.978</v>
      </c>
      <c r="I215" s="153"/>
      <c r="L215" s="148"/>
      <c r="M215" s="154"/>
      <c r="T215" s="155"/>
      <c r="AT215" s="150" t="s">
        <v>192</v>
      </c>
      <c r="AU215" s="150" t="s">
        <v>82</v>
      </c>
      <c r="AV215" s="12" t="s">
        <v>82</v>
      </c>
      <c r="AW215" s="12" t="s">
        <v>33</v>
      </c>
      <c r="AX215" s="12" t="s">
        <v>72</v>
      </c>
      <c r="AY215" s="150" t="s">
        <v>181</v>
      </c>
    </row>
    <row r="216" spans="2:51" s="13" customFormat="1" ht="12">
      <c r="B216" s="156"/>
      <c r="D216" s="149" t="s">
        <v>192</v>
      </c>
      <c r="E216" s="157" t="s">
        <v>19</v>
      </c>
      <c r="F216" s="158" t="s">
        <v>196</v>
      </c>
      <c r="H216" s="159">
        <v>142.365</v>
      </c>
      <c r="I216" s="160"/>
      <c r="L216" s="156"/>
      <c r="M216" s="161"/>
      <c r="T216" s="162"/>
      <c r="AT216" s="157" t="s">
        <v>192</v>
      </c>
      <c r="AU216" s="157" t="s">
        <v>82</v>
      </c>
      <c r="AV216" s="13" t="s">
        <v>188</v>
      </c>
      <c r="AW216" s="13" t="s">
        <v>33</v>
      </c>
      <c r="AX216" s="13" t="s">
        <v>80</v>
      </c>
      <c r="AY216" s="157" t="s">
        <v>181</v>
      </c>
    </row>
    <row r="217" spans="2:65" s="1" customFormat="1" ht="24.1" customHeight="1">
      <c r="B217" s="32"/>
      <c r="C217" s="131" t="s">
        <v>413</v>
      </c>
      <c r="D217" s="131" t="s">
        <v>183</v>
      </c>
      <c r="E217" s="132" t="s">
        <v>414</v>
      </c>
      <c r="F217" s="133" t="s">
        <v>415</v>
      </c>
      <c r="G217" s="134" t="s">
        <v>344</v>
      </c>
      <c r="H217" s="135">
        <v>25.113</v>
      </c>
      <c r="I217" s="136"/>
      <c r="J217" s="137">
        <f>ROUND(I217*H217,2)</f>
        <v>0</v>
      </c>
      <c r="K217" s="133" t="s">
        <v>187</v>
      </c>
      <c r="L217" s="32"/>
      <c r="M217" s="138" t="s">
        <v>19</v>
      </c>
      <c r="N217" s="139" t="s">
        <v>43</v>
      </c>
      <c r="P217" s="140">
        <f>O217*H217</f>
        <v>0</v>
      </c>
      <c r="Q217" s="140">
        <v>0</v>
      </c>
      <c r="R217" s="140">
        <f>Q217*H217</f>
        <v>0</v>
      </c>
      <c r="S217" s="140">
        <v>0</v>
      </c>
      <c r="T217" s="141">
        <f>S217*H217</f>
        <v>0</v>
      </c>
      <c r="AR217" s="142" t="s">
        <v>188</v>
      </c>
      <c r="AT217" s="142" t="s">
        <v>183</v>
      </c>
      <c r="AU217" s="142" t="s">
        <v>82</v>
      </c>
      <c r="AY217" s="17" t="s">
        <v>181</v>
      </c>
      <c r="BE217" s="143">
        <f>IF(N217="základní",J217,0)</f>
        <v>0</v>
      </c>
      <c r="BF217" s="143">
        <f>IF(N217="snížená",J217,0)</f>
        <v>0</v>
      </c>
      <c r="BG217" s="143">
        <f>IF(N217="zákl. přenesená",J217,0)</f>
        <v>0</v>
      </c>
      <c r="BH217" s="143">
        <f>IF(N217="sníž. přenesená",J217,0)</f>
        <v>0</v>
      </c>
      <c r="BI217" s="143">
        <f>IF(N217="nulová",J217,0)</f>
        <v>0</v>
      </c>
      <c r="BJ217" s="17" t="s">
        <v>80</v>
      </c>
      <c r="BK217" s="143">
        <f>ROUND(I217*H217,2)</f>
        <v>0</v>
      </c>
      <c r="BL217" s="17" t="s">
        <v>188</v>
      </c>
      <c r="BM217" s="142" t="s">
        <v>416</v>
      </c>
    </row>
    <row r="218" spans="2:47" s="1" customFormat="1" ht="12">
      <c r="B218" s="32"/>
      <c r="D218" s="144" t="s">
        <v>190</v>
      </c>
      <c r="F218" s="145" t="s">
        <v>417</v>
      </c>
      <c r="I218" s="146"/>
      <c r="L218" s="32"/>
      <c r="M218" s="147"/>
      <c r="T218" s="53"/>
      <c r="AT218" s="17" t="s">
        <v>190</v>
      </c>
      <c r="AU218" s="17" t="s">
        <v>82</v>
      </c>
    </row>
    <row r="219" spans="2:51" s="12" customFormat="1" ht="12">
      <c r="B219" s="148"/>
      <c r="D219" s="149" t="s">
        <v>192</v>
      </c>
      <c r="E219" s="150" t="s">
        <v>19</v>
      </c>
      <c r="F219" s="151" t="s">
        <v>418</v>
      </c>
      <c r="H219" s="152">
        <v>25.113</v>
      </c>
      <c r="I219" s="153"/>
      <c r="L219" s="148"/>
      <c r="M219" s="154"/>
      <c r="T219" s="155"/>
      <c r="AT219" s="150" t="s">
        <v>192</v>
      </c>
      <c r="AU219" s="150" t="s">
        <v>82</v>
      </c>
      <c r="AV219" s="12" t="s">
        <v>82</v>
      </c>
      <c r="AW219" s="12" t="s">
        <v>33</v>
      </c>
      <c r="AX219" s="12" t="s">
        <v>80</v>
      </c>
      <c r="AY219" s="150" t="s">
        <v>181</v>
      </c>
    </row>
    <row r="220" spans="2:65" s="1" customFormat="1" ht="24.1" customHeight="1">
      <c r="B220" s="32"/>
      <c r="C220" s="131" t="s">
        <v>419</v>
      </c>
      <c r="D220" s="131" t="s">
        <v>183</v>
      </c>
      <c r="E220" s="132" t="s">
        <v>420</v>
      </c>
      <c r="F220" s="133" t="s">
        <v>421</v>
      </c>
      <c r="G220" s="134" t="s">
        <v>344</v>
      </c>
      <c r="H220" s="135">
        <v>1034.48</v>
      </c>
      <c r="I220" s="136"/>
      <c r="J220" s="137">
        <f>ROUND(I220*H220,2)</f>
        <v>0</v>
      </c>
      <c r="K220" s="133" t="s">
        <v>187</v>
      </c>
      <c r="L220" s="32"/>
      <c r="M220" s="138" t="s">
        <v>19</v>
      </c>
      <c r="N220" s="139" t="s">
        <v>43</v>
      </c>
      <c r="P220" s="140">
        <f>O220*H220</f>
        <v>0</v>
      </c>
      <c r="Q220" s="140">
        <v>0</v>
      </c>
      <c r="R220" s="140">
        <f>Q220*H220</f>
        <v>0</v>
      </c>
      <c r="S220" s="140">
        <v>0</v>
      </c>
      <c r="T220" s="141">
        <f>S220*H220</f>
        <v>0</v>
      </c>
      <c r="AR220" s="142" t="s">
        <v>188</v>
      </c>
      <c r="AT220" s="142" t="s">
        <v>183</v>
      </c>
      <c r="AU220" s="142" t="s">
        <v>82</v>
      </c>
      <c r="AY220" s="17" t="s">
        <v>181</v>
      </c>
      <c r="BE220" s="143">
        <f>IF(N220="základní",J220,0)</f>
        <v>0</v>
      </c>
      <c r="BF220" s="143">
        <f>IF(N220="snížená",J220,0)</f>
        <v>0</v>
      </c>
      <c r="BG220" s="143">
        <f>IF(N220="zákl. přenesená",J220,0)</f>
        <v>0</v>
      </c>
      <c r="BH220" s="143">
        <f>IF(N220="sníž. přenesená",J220,0)</f>
        <v>0</v>
      </c>
      <c r="BI220" s="143">
        <f>IF(N220="nulová",J220,0)</f>
        <v>0</v>
      </c>
      <c r="BJ220" s="17" t="s">
        <v>80</v>
      </c>
      <c r="BK220" s="143">
        <f>ROUND(I220*H220,2)</f>
        <v>0</v>
      </c>
      <c r="BL220" s="17" t="s">
        <v>188</v>
      </c>
      <c r="BM220" s="142" t="s">
        <v>422</v>
      </c>
    </row>
    <row r="221" spans="2:47" s="1" customFormat="1" ht="12">
      <c r="B221" s="32"/>
      <c r="D221" s="144" t="s">
        <v>190</v>
      </c>
      <c r="F221" s="145" t="s">
        <v>423</v>
      </c>
      <c r="I221" s="146"/>
      <c r="L221" s="32"/>
      <c r="M221" s="147"/>
      <c r="T221" s="53"/>
      <c r="AT221" s="17" t="s">
        <v>190</v>
      </c>
      <c r="AU221" s="17" t="s">
        <v>82</v>
      </c>
    </row>
    <row r="222" spans="2:51" s="14" customFormat="1" ht="12">
      <c r="B222" s="163"/>
      <c r="D222" s="149" t="s">
        <v>192</v>
      </c>
      <c r="E222" s="164" t="s">
        <v>19</v>
      </c>
      <c r="F222" s="165" t="s">
        <v>354</v>
      </c>
      <c r="H222" s="164" t="s">
        <v>19</v>
      </c>
      <c r="I222" s="166"/>
      <c r="L222" s="163"/>
      <c r="M222" s="167"/>
      <c r="T222" s="168"/>
      <c r="AT222" s="164" t="s">
        <v>192</v>
      </c>
      <c r="AU222" s="164" t="s">
        <v>82</v>
      </c>
      <c r="AV222" s="14" t="s">
        <v>80</v>
      </c>
      <c r="AW222" s="14" t="s">
        <v>33</v>
      </c>
      <c r="AX222" s="14" t="s">
        <v>72</v>
      </c>
      <c r="AY222" s="164" t="s">
        <v>181</v>
      </c>
    </row>
    <row r="223" spans="2:51" s="12" customFormat="1" ht="12">
      <c r="B223" s="148"/>
      <c r="D223" s="149" t="s">
        <v>192</v>
      </c>
      <c r="E223" s="150" t="s">
        <v>19</v>
      </c>
      <c r="F223" s="151" t="s">
        <v>424</v>
      </c>
      <c r="H223" s="152">
        <v>1509.476</v>
      </c>
      <c r="I223" s="153"/>
      <c r="L223" s="148"/>
      <c r="M223" s="154"/>
      <c r="T223" s="155"/>
      <c r="AT223" s="150" t="s">
        <v>192</v>
      </c>
      <c r="AU223" s="150" t="s">
        <v>82</v>
      </c>
      <c r="AV223" s="12" t="s">
        <v>82</v>
      </c>
      <c r="AW223" s="12" t="s">
        <v>33</v>
      </c>
      <c r="AX223" s="12" t="s">
        <v>72</v>
      </c>
      <c r="AY223" s="150" t="s">
        <v>181</v>
      </c>
    </row>
    <row r="224" spans="2:51" s="14" customFormat="1" ht="12">
      <c r="B224" s="163"/>
      <c r="D224" s="149" t="s">
        <v>192</v>
      </c>
      <c r="E224" s="164" t="s">
        <v>19</v>
      </c>
      <c r="F224" s="165" t="s">
        <v>356</v>
      </c>
      <c r="H224" s="164" t="s">
        <v>19</v>
      </c>
      <c r="I224" s="166"/>
      <c r="L224" s="163"/>
      <c r="M224" s="167"/>
      <c r="T224" s="168"/>
      <c r="AT224" s="164" t="s">
        <v>192</v>
      </c>
      <c r="AU224" s="164" t="s">
        <v>82</v>
      </c>
      <c r="AV224" s="14" t="s">
        <v>80</v>
      </c>
      <c r="AW224" s="14" t="s">
        <v>33</v>
      </c>
      <c r="AX224" s="14" t="s">
        <v>72</v>
      </c>
      <c r="AY224" s="164" t="s">
        <v>181</v>
      </c>
    </row>
    <row r="225" spans="2:51" s="12" customFormat="1" ht="12">
      <c r="B225" s="148"/>
      <c r="D225" s="149" t="s">
        <v>192</v>
      </c>
      <c r="E225" s="150" t="s">
        <v>19</v>
      </c>
      <c r="F225" s="151" t="s">
        <v>357</v>
      </c>
      <c r="H225" s="152">
        <v>-37.701</v>
      </c>
      <c r="I225" s="153"/>
      <c r="L225" s="148"/>
      <c r="M225" s="154"/>
      <c r="T225" s="155"/>
      <c r="AT225" s="150" t="s">
        <v>192</v>
      </c>
      <c r="AU225" s="150" t="s">
        <v>82</v>
      </c>
      <c r="AV225" s="12" t="s">
        <v>82</v>
      </c>
      <c r="AW225" s="12" t="s">
        <v>33</v>
      </c>
      <c r="AX225" s="12" t="s">
        <v>72</v>
      </c>
      <c r="AY225" s="150" t="s">
        <v>181</v>
      </c>
    </row>
    <row r="226" spans="2:51" s="12" customFormat="1" ht="12">
      <c r="B226" s="148"/>
      <c r="D226" s="149" t="s">
        <v>192</v>
      </c>
      <c r="E226" s="150" t="s">
        <v>19</v>
      </c>
      <c r="F226" s="151" t="s">
        <v>358</v>
      </c>
      <c r="H226" s="152">
        <v>-25.113</v>
      </c>
      <c r="I226" s="153"/>
      <c r="L226" s="148"/>
      <c r="M226" s="154"/>
      <c r="T226" s="155"/>
      <c r="AT226" s="150" t="s">
        <v>192</v>
      </c>
      <c r="AU226" s="150" t="s">
        <v>82</v>
      </c>
      <c r="AV226" s="12" t="s">
        <v>82</v>
      </c>
      <c r="AW226" s="12" t="s">
        <v>33</v>
      </c>
      <c r="AX226" s="12" t="s">
        <v>72</v>
      </c>
      <c r="AY226" s="150" t="s">
        <v>181</v>
      </c>
    </row>
    <row r="227" spans="2:51" s="12" customFormat="1" ht="12">
      <c r="B227" s="148"/>
      <c r="D227" s="149" t="s">
        <v>192</v>
      </c>
      <c r="E227" s="150" t="s">
        <v>19</v>
      </c>
      <c r="F227" s="151" t="s">
        <v>359</v>
      </c>
      <c r="H227" s="152">
        <v>-328.869</v>
      </c>
      <c r="I227" s="153"/>
      <c r="L227" s="148"/>
      <c r="M227" s="154"/>
      <c r="T227" s="155"/>
      <c r="AT227" s="150" t="s">
        <v>192</v>
      </c>
      <c r="AU227" s="150" t="s">
        <v>82</v>
      </c>
      <c r="AV227" s="12" t="s">
        <v>82</v>
      </c>
      <c r="AW227" s="12" t="s">
        <v>33</v>
      </c>
      <c r="AX227" s="12" t="s">
        <v>72</v>
      </c>
      <c r="AY227" s="150" t="s">
        <v>181</v>
      </c>
    </row>
    <row r="228" spans="2:51" s="12" customFormat="1" ht="12">
      <c r="B228" s="148"/>
      <c r="D228" s="149" t="s">
        <v>192</v>
      </c>
      <c r="E228" s="150" t="s">
        <v>19</v>
      </c>
      <c r="F228" s="151" t="s">
        <v>360</v>
      </c>
      <c r="H228" s="152">
        <v>-44.425</v>
      </c>
      <c r="I228" s="153"/>
      <c r="L228" s="148"/>
      <c r="M228" s="154"/>
      <c r="T228" s="155"/>
      <c r="AT228" s="150" t="s">
        <v>192</v>
      </c>
      <c r="AU228" s="150" t="s">
        <v>82</v>
      </c>
      <c r="AV228" s="12" t="s">
        <v>82</v>
      </c>
      <c r="AW228" s="12" t="s">
        <v>33</v>
      </c>
      <c r="AX228" s="12" t="s">
        <v>72</v>
      </c>
      <c r="AY228" s="150" t="s">
        <v>181</v>
      </c>
    </row>
    <row r="229" spans="2:51" s="12" customFormat="1" ht="12">
      <c r="B229" s="148"/>
      <c r="D229" s="149" t="s">
        <v>192</v>
      </c>
      <c r="E229" s="150" t="s">
        <v>19</v>
      </c>
      <c r="F229" s="151" t="s">
        <v>361</v>
      </c>
      <c r="H229" s="152">
        <v>-1.785</v>
      </c>
      <c r="I229" s="153"/>
      <c r="L229" s="148"/>
      <c r="M229" s="154"/>
      <c r="T229" s="155"/>
      <c r="AT229" s="150" t="s">
        <v>192</v>
      </c>
      <c r="AU229" s="150" t="s">
        <v>82</v>
      </c>
      <c r="AV229" s="12" t="s">
        <v>82</v>
      </c>
      <c r="AW229" s="12" t="s">
        <v>33</v>
      </c>
      <c r="AX229" s="12" t="s">
        <v>72</v>
      </c>
      <c r="AY229" s="150" t="s">
        <v>181</v>
      </c>
    </row>
    <row r="230" spans="2:51" s="12" customFormat="1" ht="12">
      <c r="B230" s="148"/>
      <c r="D230" s="149" t="s">
        <v>192</v>
      </c>
      <c r="E230" s="150" t="s">
        <v>19</v>
      </c>
      <c r="F230" s="151" t="s">
        <v>362</v>
      </c>
      <c r="H230" s="152">
        <v>-37.103</v>
      </c>
      <c r="I230" s="153"/>
      <c r="L230" s="148"/>
      <c r="M230" s="154"/>
      <c r="T230" s="155"/>
      <c r="AT230" s="150" t="s">
        <v>192</v>
      </c>
      <c r="AU230" s="150" t="s">
        <v>82</v>
      </c>
      <c r="AV230" s="12" t="s">
        <v>82</v>
      </c>
      <c r="AW230" s="12" t="s">
        <v>33</v>
      </c>
      <c r="AX230" s="12" t="s">
        <v>72</v>
      </c>
      <c r="AY230" s="150" t="s">
        <v>181</v>
      </c>
    </row>
    <row r="231" spans="2:51" s="13" customFormat="1" ht="12">
      <c r="B231" s="156"/>
      <c r="D231" s="149" t="s">
        <v>192</v>
      </c>
      <c r="E231" s="157" t="s">
        <v>19</v>
      </c>
      <c r="F231" s="158" t="s">
        <v>196</v>
      </c>
      <c r="H231" s="159">
        <v>1034.48</v>
      </c>
      <c r="I231" s="160"/>
      <c r="L231" s="156"/>
      <c r="M231" s="161"/>
      <c r="T231" s="162"/>
      <c r="AT231" s="157" t="s">
        <v>192</v>
      </c>
      <c r="AU231" s="157" t="s">
        <v>82</v>
      </c>
      <c r="AV231" s="13" t="s">
        <v>188</v>
      </c>
      <c r="AW231" s="13" t="s">
        <v>33</v>
      </c>
      <c r="AX231" s="13" t="s">
        <v>80</v>
      </c>
      <c r="AY231" s="157" t="s">
        <v>181</v>
      </c>
    </row>
    <row r="232" spans="2:65" s="1" customFormat="1" ht="24.1" customHeight="1">
      <c r="B232" s="32"/>
      <c r="C232" s="131" t="s">
        <v>425</v>
      </c>
      <c r="D232" s="131" t="s">
        <v>183</v>
      </c>
      <c r="E232" s="132" t="s">
        <v>426</v>
      </c>
      <c r="F232" s="133" t="s">
        <v>427</v>
      </c>
      <c r="G232" s="134" t="s">
        <v>344</v>
      </c>
      <c r="H232" s="135">
        <v>20.338</v>
      </c>
      <c r="I232" s="136"/>
      <c r="J232" s="137">
        <f>ROUND(I232*H232,2)</f>
        <v>0</v>
      </c>
      <c r="K232" s="133" t="s">
        <v>187</v>
      </c>
      <c r="L232" s="32"/>
      <c r="M232" s="138" t="s">
        <v>19</v>
      </c>
      <c r="N232" s="139" t="s">
        <v>43</v>
      </c>
      <c r="P232" s="140">
        <f>O232*H232</f>
        <v>0</v>
      </c>
      <c r="Q232" s="140">
        <v>0</v>
      </c>
      <c r="R232" s="140">
        <f>Q232*H232</f>
        <v>0</v>
      </c>
      <c r="S232" s="140">
        <v>0</v>
      </c>
      <c r="T232" s="141">
        <f>S232*H232</f>
        <v>0</v>
      </c>
      <c r="AR232" s="142" t="s">
        <v>188</v>
      </c>
      <c r="AT232" s="142" t="s">
        <v>183</v>
      </c>
      <c r="AU232" s="142" t="s">
        <v>82</v>
      </c>
      <c r="AY232" s="17" t="s">
        <v>181</v>
      </c>
      <c r="BE232" s="143">
        <f>IF(N232="základní",J232,0)</f>
        <v>0</v>
      </c>
      <c r="BF232" s="143">
        <f>IF(N232="snížená",J232,0)</f>
        <v>0</v>
      </c>
      <c r="BG232" s="143">
        <f>IF(N232="zákl. přenesená",J232,0)</f>
        <v>0</v>
      </c>
      <c r="BH232" s="143">
        <f>IF(N232="sníž. přenesená",J232,0)</f>
        <v>0</v>
      </c>
      <c r="BI232" s="143">
        <f>IF(N232="nulová",J232,0)</f>
        <v>0</v>
      </c>
      <c r="BJ232" s="17" t="s">
        <v>80</v>
      </c>
      <c r="BK232" s="143">
        <f>ROUND(I232*H232,2)</f>
        <v>0</v>
      </c>
      <c r="BL232" s="17" t="s">
        <v>188</v>
      </c>
      <c r="BM232" s="142" t="s">
        <v>428</v>
      </c>
    </row>
    <row r="233" spans="2:47" s="1" customFormat="1" ht="12">
      <c r="B233" s="32"/>
      <c r="D233" s="144" t="s">
        <v>190</v>
      </c>
      <c r="F233" s="145" t="s">
        <v>429</v>
      </c>
      <c r="I233" s="146"/>
      <c r="L233" s="32"/>
      <c r="M233" s="147"/>
      <c r="T233" s="53"/>
      <c r="AT233" s="17" t="s">
        <v>190</v>
      </c>
      <c r="AU233" s="17" t="s">
        <v>82</v>
      </c>
    </row>
    <row r="234" spans="2:51" s="12" customFormat="1" ht="12">
      <c r="B234" s="148"/>
      <c r="D234" s="149" t="s">
        <v>192</v>
      </c>
      <c r="E234" s="150" t="s">
        <v>19</v>
      </c>
      <c r="F234" s="151" t="s">
        <v>430</v>
      </c>
      <c r="H234" s="152">
        <v>3.854</v>
      </c>
      <c r="I234" s="153"/>
      <c r="L234" s="148"/>
      <c r="M234" s="154"/>
      <c r="T234" s="155"/>
      <c r="AT234" s="150" t="s">
        <v>192</v>
      </c>
      <c r="AU234" s="150" t="s">
        <v>82</v>
      </c>
      <c r="AV234" s="12" t="s">
        <v>82</v>
      </c>
      <c r="AW234" s="12" t="s">
        <v>33</v>
      </c>
      <c r="AX234" s="12" t="s">
        <v>72</v>
      </c>
      <c r="AY234" s="150" t="s">
        <v>181</v>
      </c>
    </row>
    <row r="235" spans="2:51" s="12" customFormat="1" ht="12">
      <c r="B235" s="148"/>
      <c r="D235" s="149" t="s">
        <v>192</v>
      </c>
      <c r="E235" s="150" t="s">
        <v>19</v>
      </c>
      <c r="F235" s="151" t="s">
        <v>431</v>
      </c>
      <c r="H235" s="152">
        <v>16.484</v>
      </c>
      <c r="I235" s="153"/>
      <c r="L235" s="148"/>
      <c r="M235" s="154"/>
      <c r="T235" s="155"/>
      <c r="AT235" s="150" t="s">
        <v>192</v>
      </c>
      <c r="AU235" s="150" t="s">
        <v>82</v>
      </c>
      <c r="AV235" s="12" t="s">
        <v>82</v>
      </c>
      <c r="AW235" s="12" t="s">
        <v>33</v>
      </c>
      <c r="AX235" s="12" t="s">
        <v>72</v>
      </c>
      <c r="AY235" s="150" t="s">
        <v>181</v>
      </c>
    </row>
    <row r="236" spans="2:51" s="13" customFormat="1" ht="12">
      <c r="B236" s="156"/>
      <c r="D236" s="149" t="s">
        <v>192</v>
      </c>
      <c r="E236" s="157" t="s">
        <v>19</v>
      </c>
      <c r="F236" s="158" t="s">
        <v>196</v>
      </c>
      <c r="H236" s="159">
        <v>20.338</v>
      </c>
      <c r="I236" s="160"/>
      <c r="L236" s="156"/>
      <c r="M236" s="161"/>
      <c r="T236" s="162"/>
      <c r="AT236" s="157" t="s">
        <v>192</v>
      </c>
      <c r="AU236" s="157" t="s">
        <v>82</v>
      </c>
      <c r="AV236" s="13" t="s">
        <v>188</v>
      </c>
      <c r="AW236" s="13" t="s">
        <v>33</v>
      </c>
      <c r="AX236" s="13" t="s">
        <v>80</v>
      </c>
      <c r="AY236" s="157" t="s">
        <v>181</v>
      </c>
    </row>
    <row r="237" spans="2:65" s="1" customFormat="1" ht="24.1" customHeight="1">
      <c r="B237" s="32"/>
      <c r="C237" s="131" t="s">
        <v>432</v>
      </c>
      <c r="D237" s="131" t="s">
        <v>183</v>
      </c>
      <c r="E237" s="132" t="s">
        <v>433</v>
      </c>
      <c r="F237" s="133" t="s">
        <v>434</v>
      </c>
      <c r="G237" s="134" t="s">
        <v>344</v>
      </c>
      <c r="H237" s="135">
        <v>362.114</v>
      </c>
      <c r="I237" s="136"/>
      <c r="J237" s="137">
        <f>ROUND(I237*H237,2)</f>
        <v>0</v>
      </c>
      <c r="K237" s="133" t="s">
        <v>187</v>
      </c>
      <c r="L237" s="32"/>
      <c r="M237" s="138" t="s">
        <v>19</v>
      </c>
      <c r="N237" s="139" t="s">
        <v>43</v>
      </c>
      <c r="P237" s="140">
        <f>O237*H237</f>
        <v>0</v>
      </c>
      <c r="Q237" s="140">
        <v>0</v>
      </c>
      <c r="R237" s="140">
        <f>Q237*H237</f>
        <v>0</v>
      </c>
      <c r="S237" s="140">
        <v>0</v>
      </c>
      <c r="T237" s="141">
        <f>S237*H237</f>
        <v>0</v>
      </c>
      <c r="AR237" s="142" t="s">
        <v>188</v>
      </c>
      <c r="AT237" s="142" t="s">
        <v>183</v>
      </c>
      <c r="AU237" s="142" t="s">
        <v>82</v>
      </c>
      <c r="AY237" s="17" t="s">
        <v>181</v>
      </c>
      <c r="BE237" s="143">
        <f>IF(N237="základní",J237,0)</f>
        <v>0</v>
      </c>
      <c r="BF237" s="143">
        <f>IF(N237="snížená",J237,0)</f>
        <v>0</v>
      </c>
      <c r="BG237" s="143">
        <f>IF(N237="zákl. přenesená",J237,0)</f>
        <v>0</v>
      </c>
      <c r="BH237" s="143">
        <f>IF(N237="sníž. přenesená",J237,0)</f>
        <v>0</v>
      </c>
      <c r="BI237" s="143">
        <f>IF(N237="nulová",J237,0)</f>
        <v>0</v>
      </c>
      <c r="BJ237" s="17" t="s">
        <v>80</v>
      </c>
      <c r="BK237" s="143">
        <f>ROUND(I237*H237,2)</f>
        <v>0</v>
      </c>
      <c r="BL237" s="17" t="s">
        <v>188</v>
      </c>
      <c r="BM237" s="142" t="s">
        <v>435</v>
      </c>
    </row>
    <row r="238" spans="2:47" s="1" customFormat="1" ht="12">
      <c r="B238" s="32"/>
      <c r="D238" s="144" t="s">
        <v>190</v>
      </c>
      <c r="F238" s="145" t="s">
        <v>436</v>
      </c>
      <c r="I238" s="146"/>
      <c r="L238" s="32"/>
      <c r="M238" s="147"/>
      <c r="T238" s="53"/>
      <c r="AT238" s="17" t="s">
        <v>190</v>
      </c>
      <c r="AU238" s="17" t="s">
        <v>82</v>
      </c>
    </row>
    <row r="239" spans="2:51" s="12" customFormat="1" ht="12">
      <c r="B239" s="148"/>
      <c r="D239" s="149" t="s">
        <v>192</v>
      </c>
      <c r="E239" s="150" t="s">
        <v>19</v>
      </c>
      <c r="F239" s="151" t="s">
        <v>375</v>
      </c>
      <c r="H239" s="152">
        <v>33.245</v>
      </c>
      <c r="I239" s="153"/>
      <c r="L239" s="148"/>
      <c r="M239" s="154"/>
      <c r="T239" s="155"/>
      <c r="AT239" s="150" t="s">
        <v>192</v>
      </c>
      <c r="AU239" s="150" t="s">
        <v>82</v>
      </c>
      <c r="AV239" s="12" t="s">
        <v>82</v>
      </c>
      <c r="AW239" s="12" t="s">
        <v>33</v>
      </c>
      <c r="AX239" s="12" t="s">
        <v>72</v>
      </c>
      <c r="AY239" s="150" t="s">
        <v>181</v>
      </c>
    </row>
    <row r="240" spans="2:51" s="12" customFormat="1" ht="12">
      <c r="B240" s="148"/>
      <c r="D240" s="149" t="s">
        <v>192</v>
      </c>
      <c r="E240" s="150" t="s">
        <v>19</v>
      </c>
      <c r="F240" s="151" t="s">
        <v>376</v>
      </c>
      <c r="H240" s="152">
        <v>328.869</v>
      </c>
      <c r="I240" s="153"/>
      <c r="L240" s="148"/>
      <c r="M240" s="154"/>
      <c r="T240" s="155"/>
      <c r="AT240" s="150" t="s">
        <v>192</v>
      </c>
      <c r="AU240" s="150" t="s">
        <v>82</v>
      </c>
      <c r="AV240" s="12" t="s">
        <v>82</v>
      </c>
      <c r="AW240" s="12" t="s">
        <v>33</v>
      </c>
      <c r="AX240" s="12" t="s">
        <v>72</v>
      </c>
      <c r="AY240" s="150" t="s">
        <v>181</v>
      </c>
    </row>
    <row r="241" spans="2:51" s="13" customFormat="1" ht="12">
      <c r="B241" s="156"/>
      <c r="D241" s="149" t="s">
        <v>192</v>
      </c>
      <c r="E241" s="157" t="s">
        <v>19</v>
      </c>
      <c r="F241" s="158" t="s">
        <v>196</v>
      </c>
      <c r="H241" s="159">
        <v>362.114</v>
      </c>
      <c r="I241" s="160"/>
      <c r="L241" s="156"/>
      <c r="M241" s="161"/>
      <c r="T241" s="162"/>
      <c r="AT241" s="157" t="s">
        <v>192</v>
      </c>
      <c r="AU241" s="157" t="s">
        <v>82</v>
      </c>
      <c r="AV241" s="13" t="s">
        <v>188</v>
      </c>
      <c r="AW241" s="13" t="s">
        <v>33</v>
      </c>
      <c r="AX241" s="13" t="s">
        <v>80</v>
      </c>
      <c r="AY241" s="157" t="s">
        <v>181</v>
      </c>
    </row>
    <row r="242" spans="2:65" s="1" customFormat="1" ht="24.1" customHeight="1">
      <c r="B242" s="32"/>
      <c r="C242" s="131" t="s">
        <v>437</v>
      </c>
      <c r="D242" s="131" t="s">
        <v>183</v>
      </c>
      <c r="E242" s="132" t="s">
        <v>438</v>
      </c>
      <c r="F242" s="133" t="s">
        <v>439</v>
      </c>
      <c r="G242" s="134" t="s">
        <v>344</v>
      </c>
      <c r="H242" s="135">
        <v>44.425</v>
      </c>
      <c r="I242" s="136"/>
      <c r="J242" s="137">
        <f>ROUND(I242*H242,2)</f>
        <v>0</v>
      </c>
      <c r="K242" s="133" t="s">
        <v>187</v>
      </c>
      <c r="L242" s="32"/>
      <c r="M242" s="138" t="s">
        <v>19</v>
      </c>
      <c r="N242" s="139" t="s">
        <v>43</v>
      </c>
      <c r="P242" s="140">
        <f>O242*H242</f>
        <v>0</v>
      </c>
      <c r="Q242" s="140">
        <v>0</v>
      </c>
      <c r="R242" s="140">
        <f>Q242*H242</f>
        <v>0</v>
      </c>
      <c r="S242" s="140">
        <v>0</v>
      </c>
      <c r="T242" s="141">
        <f>S242*H242</f>
        <v>0</v>
      </c>
      <c r="AR242" s="142" t="s">
        <v>188</v>
      </c>
      <c r="AT242" s="142" t="s">
        <v>183</v>
      </c>
      <c r="AU242" s="142" t="s">
        <v>82</v>
      </c>
      <c r="AY242" s="17" t="s">
        <v>181</v>
      </c>
      <c r="BE242" s="143">
        <f>IF(N242="základní",J242,0)</f>
        <v>0</v>
      </c>
      <c r="BF242" s="143">
        <f>IF(N242="snížená",J242,0)</f>
        <v>0</v>
      </c>
      <c r="BG242" s="143">
        <f>IF(N242="zákl. přenesená",J242,0)</f>
        <v>0</v>
      </c>
      <c r="BH242" s="143">
        <f>IF(N242="sníž. přenesená",J242,0)</f>
        <v>0</v>
      </c>
      <c r="BI242" s="143">
        <f>IF(N242="nulová",J242,0)</f>
        <v>0</v>
      </c>
      <c r="BJ242" s="17" t="s">
        <v>80</v>
      </c>
      <c r="BK242" s="143">
        <f>ROUND(I242*H242,2)</f>
        <v>0</v>
      </c>
      <c r="BL242" s="17" t="s">
        <v>188</v>
      </c>
      <c r="BM242" s="142" t="s">
        <v>440</v>
      </c>
    </row>
    <row r="243" spans="2:47" s="1" customFormat="1" ht="12">
      <c r="B243" s="32"/>
      <c r="D243" s="144" t="s">
        <v>190</v>
      </c>
      <c r="F243" s="145" t="s">
        <v>441</v>
      </c>
      <c r="I243" s="146"/>
      <c r="L243" s="32"/>
      <c r="M243" s="147"/>
      <c r="T243" s="53"/>
      <c r="AT243" s="17" t="s">
        <v>190</v>
      </c>
      <c r="AU243" s="17" t="s">
        <v>82</v>
      </c>
    </row>
    <row r="244" spans="2:51" s="12" customFormat="1" ht="12">
      <c r="B244" s="148"/>
      <c r="D244" s="149" t="s">
        <v>192</v>
      </c>
      <c r="E244" s="150" t="s">
        <v>19</v>
      </c>
      <c r="F244" s="151" t="s">
        <v>442</v>
      </c>
      <c r="H244" s="152">
        <v>44.425</v>
      </c>
      <c r="I244" s="153"/>
      <c r="L244" s="148"/>
      <c r="M244" s="169"/>
      <c r="N244" s="170"/>
      <c r="O244" s="170"/>
      <c r="P244" s="170"/>
      <c r="Q244" s="170"/>
      <c r="R244" s="170"/>
      <c r="S244" s="170"/>
      <c r="T244" s="171"/>
      <c r="AT244" s="150" t="s">
        <v>192</v>
      </c>
      <c r="AU244" s="150" t="s">
        <v>82</v>
      </c>
      <c r="AV244" s="12" t="s">
        <v>82</v>
      </c>
      <c r="AW244" s="12" t="s">
        <v>33</v>
      </c>
      <c r="AX244" s="12" t="s">
        <v>80</v>
      </c>
      <c r="AY244" s="150" t="s">
        <v>181</v>
      </c>
    </row>
    <row r="245" spans="2:12" s="1" customFormat="1" ht="7" customHeight="1">
      <c r="B245" s="41"/>
      <c r="C245" s="42"/>
      <c r="D245" s="42"/>
      <c r="E245" s="42"/>
      <c r="F245" s="42"/>
      <c r="G245" s="42"/>
      <c r="H245" s="42"/>
      <c r="I245" s="42"/>
      <c r="J245" s="42"/>
      <c r="K245" s="42"/>
      <c r="L245" s="32"/>
    </row>
  </sheetData>
  <sheetProtection algorithmName="SHA-512" hashValue="ltJBSJfOlGuFzF1KT3OSyXP/3GIfXJMwItUiCxbFKR45zc1mf1FToDj+tYtiq/XmYUsp/spSWN8w2yaFZrFyeQ==" saltValue="ZWMZ+cWgJTMz7TQOGt+2ukksfps2yuSAkWQ9p67stiRKa/Rj/KKBJpAszuVHHTNLsC+vsHXf/0zkXrtWKh0Uug==" spinCount="100000" sheet="1" objects="1" scenarios="1" formatColumns="0" formatRows="0" autoFilter="0"/>
  <autoFilter ref="C84:K244"/>
  <mergeCells count="9">
    <mergeCell ref="E50:H50"/>
    <mergeCell ref="E75:H75"/>
    <mergeCell ref="E77:H77"/>
    <mergeCell ref="L2:V2"/>
    <mergeCell ref="E7:H7"/>
    <mergeCell ref="E9:H9"/>
    <mergeCell ref="E18:H18"/>
    <mergeCell ref="E27:H27"/>
    <mergeCell ref="E48:H48"/>
  </mergeCells>
  <hyperlinks>
    <hyperlink ref="F89" r:id="rId1" display="https://podminky.urs.cz/item/CS_URS_2024_01/111251101"/>
    <hyperlink ref="F95" r:id="rId2" display="https://podminky.urs.cz/item/CS_URS_2024_01/112101101"/>
    <hyperlink ref="F98" r:id="rId3" display="https://podminky.urs.cz/item/CS_URS_2024_01/112101121"/>
    <hyperlink ref="F101" r:id="rId4" display="https://podminky.urs.cz/item/CS_URS_2024_01/112251101"/>
    <hyperlink ref="F106" r:id="rId5" display="https://podminky.urs.cz/item/CS_URS_2024_01/981011111"/>
    <hyperlink ref="F109" r:id="rId6" display="https://podminky.urs.cz/item/CS_URS_2024_01/981011112"/>
    <hyperlink ref="F113" r:id="rId7" display="https://podminky.urs.cz/item/CS_URS_2024_01/981011315"/>
    <hyperlink ref="F117" r:id="rId8" display="https://podminky.urs.cz/item/CS_URS_2024_01/981013212"/>
    <hyperlink ref="F120" r:id="rId9" display="https://podminky.urs.cz/item/CS_URS_2024_01/981013314"/>
    <hyperlink ref="F124" r:id="rId10" display="https://podminky.urs.cz/item/CS_URS_2024_01/981513114"/>
    <hyperlink ref="F135" r:id="rId11" display="https://podminky.urs.cz/item/CS_URS_2024_01/113106171"/>
    <hyperlink ref="F141" r:id="rId12" display="https://podminky.urs.cz/item/CS_URS_2024_01/113106292"/>
    <hyperlink ref="F144" r:id="rId13" display="https://podminky.urs.cz/item/CS_URS_2024_01/113107161"/>
    <hyperlink ref="F146" r:id="rId14" display="https://podminky.urs.cz/item/CS_URS_2024_01/113107162"/>
    <hyperlink ref="F148" r:id="rId15" display="https://podminky.urs.cz/item/CS_URS_2024_01/113106121"/>
    <hyperlink ref="F151" r:id="rId16" display="https://podminky.urs.cz/item/CS_URS_2024_01/113202111"/>
    <hyperlink ref="F155" r:id="rId17" display="https://podminky.urs.cz/item/CS_URS_2024_01/966071711"/>
    <hyperlink ref="F158" r:id="rId18" display="https://podminky.urs.cz/item/CS_URS_2024_01/966071822"/>
    <hyperlink ref="F164" r:id="rId19" display="https://podminky.urs.cz/item/CS_URS_2024_01/962033121"/>
    <hyperlink ref="F167" r:id="rId20" display="https://podminky.urs.cz/item/CS_URS_2024_01/966073813"/>
    <hyperlink ref="F171" r:id="rId21" display="https://podminky.urs.cz/item/CS_URS_2023_02/997006002"/>
    <hyperlink ref="F174" r:id="rId22" display="https://podminky.urs.cz/item/CS_URS_2024_01/997006511"/>
    <hyperlink ref="F186" r:id="rId23" display="https://podminky.urs.cz/item/CS_URS_2024_01/997006519"/>
    <hyperlink ref="F190" r:id="rId24" display="https://podminky.urs.cz/item/CS_URS_2024_01/997013111"/>
    <hyperlink ref="F195" r:id="rId25" display="https://podminky.urs.cz/item/CS_URS_2024_01/997013501"/>
    <hyperlink ref="F197" r:id="rId26" display="https://podminky.urs.cz/item/CS_URS_2024_01/997013509"/>
    <hyperlink ref="F201" r:id="rId27" display="https://podminky.urs.cz/item/CS_URS_2024_01/997221551"/>
    <hyperlink ref="F204" r:id="rId28" display="https://podminky.urs.cz/item/CS_URS_2024_01/997221559"/>
    <hyperlink ref="F208" r:id="rId29" display="https://podminky.urs.cz/item/CS_URS_2024_01/997221561"/>
    <hyperlink ref="F213" r:id="rId30" display="https://podminky.urs.cz/item/CS_URS_2024_01/997221569"/>
    <hyperlink ref="F218" r:id="rId31" display="https://podminky.urs.cz/item/CS_URS_2024_01/997221571"/>
    <hyperlink ref="F221" r:id="rId32" display="https://podminky.urs.cz/item/CS_URS_2024_01/997013631"/>
    <hyperlink ref="F233" r:id="rId33" display="https://podminky.urs.cz/item/CS_URS_2024_01/997013861"/>
    <hyperlink ref="F238" r:id="rId34" display="https://podminky.urs.cz/item/CS_URS_2024_01/997221862"/>
    <hyperlink ref="F243" r:id="rId35" display="https://podminky.urs.cz/item/CS_URS_2024_01/99722187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BM207"/>
  <sheetViews>
    <sheetView showGridLines="0" workbookViewId="0" topLeftCell="A1"/>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148</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s="1" customFormat="1" ht="12.05" customHeight="1" hidden="1">
      <c r="B8" s="32"/>
      <c r="D8" s="27" t="s">
        <v>154</v>
      </c>
      <c r="L8" s="32"/>
    </row>
    <row r="9" spans="2:12" s="1" customFormat="1" ht="16.5" customHeight="1" hidden="1">
      <c r="B9" s="32"/>
      <c r="E9" s="207" t="s">
        <v>6323</v>
      </c>
      <c r="F9" s="249"/>
      <c r="G9" s="249"/>
      <c r="H9" s="249"/>
      <c r="L9" s="32"/>
    </row>
    <row r="10" spans="2:12" s="1" customFormat="1" ht="12" hidden="1">
      <c r="B10" s="32"/>
      <c r="L10" s="32"/>
    </row>
    <row r="11" spans="2:12" s="1" customFormat="1" ht="12.05" customHeight="1" hidden="1">
      <c r="B11" s="32"/>
      <c r="D11" s="27" t="s">
        <v>18</v>
      </c>
      <c r="F11" s="25" t="s">
        <v>19</v>
      </c>
      <c r="I11" s="27" t="s">
        <v>20</v>
      </c>
      <c r="J11" s="25" t="s">
        <v>19</v>
      </c>
      <c r="L11" s="32"/>
    </row>
    <row r="12" spans="2:12" s="1" customFormat="1" ht="12.05" customHeight="1" hidden="1">
      <c r="B12" s="32"/>
      <c r="D12" s="27" t="s">
        <v>21</v>
      </c>
      <c r="F12" s="25" t="s">
        <v>22</v>
      </c>
      <c r="I12" s="27" t="s">
        <v>23</v>
      </c>
      <c r="J12" s="49" t="str">
        <f>'Rekapitulace stavby'!AN8</f>
        <v>12. 4. 2024</v>
      </c>
      <c r="L12" s="32"/>
    </row>
    <row r="13" spans="2:12" s="1" customFormat="1" ht="10.75" customHeight="1" hidden="1">
      <c r="B13" s="32"/>
      <c r="L13" s="32"/>
    </row>
    <row r="14" spans="2:12" s="1" customFormat="1" ht="12.05" customHeight="1" hidden="1">
      <c r="B14" s="32"/>
      <c r="D14" s="27" t="s">
        <v>25</v>
      </c>
      <c r="I14" s="27" t="s">
        <v>26</v>
      </c>
      <c r="J14" s="25" t="s">
        <v>19</v>
      </c>
      <c r="L14" s="32"/>
    </row>
    <row r="15" spans="2:12" s="1" customFormat="1" ht="18" customHeight="1" hidden="1">
      <c r="B15" s="32"/>
      <c r="E15" s="25" t="s">
        <v>27</v>
      </c>
      <c r="I15" s="27" t="s">
        <v>28</v>
      </c>
      <c r="J15" s="25" t="s">
        <v>19</v>
      </c>
      <c r="L15" s="32"/>
    </row>
    <row r="16" spans="2:12" s="1" customFormat="1" ht="7" customHeight="1" hidden="1">
      <c r="B16" s="32"/>
      <c r="L16" s="32"/>
    </row>
    <row r="17" spans="2:12" s="1" customFormat="1" ht="12.05" customHeight="1" hidden="1">
      <c r="B17" s="32"/>
      <c r="D17" s="27" t="s">
        <v>29</v>
      </c>
      <c r="I17" s="27" t="s">
        <v>26</v>
      </c>
      <c r="J17" s="28" t="str">
        <f>'Rekapitulace stavby'!AN13</f>
        <v>Vyplň údaj</v>
      </c>
      <c r="L17" s="32"/>
    </row>
    <row r="18" spans="2:12" s="1" customFormat="1" ht="18" customHeight="1" hidden="1">
      <c r="B18" s="32"/>
      <c r="E18" s="252" t="str">
        <f>'Rekapitulace stavby'!E14</f>
        <v>Vyplň údaj</v>
      </c>
      <c r="F18" s="240"/>
      <c r="G18" s="240"/>
      <c r="H18" s="240"/>
      <c r="I18" s="27" t="s">
        <v>28</v>
      </c>
      <c r="J18" s="28" t="str">
        <f>'Rekapitulace stavby'!AN14</f>
        <v>Vyplň údaj</v>
      </c>
      <c r="L18" s="32"/>
    </row>
    <row r="19" spans="2:12" s="1" customFormat="1" ht="7" customHeight="1" hidden="1">
      <c r="B19" s="32"/>
      <c r="L19" s="32"/>
    </row>
    <row r="20" spans="2:12" s="1" customFormat="1" ht="12.05" customHeight="1" hidden="1">
      <c r="B20" s="32"/>
      <c r="D20" s="27" t="s">
        <v>31</v>
      </c>
      <c r="I20" s="27" t="s">
        <v>26</v>
      </c>
      <c r="J20" s="25" t="s">
        <v>19</v>
      </c>
      <c r="L20" s="32"/>
    </row>
    <row r="21" spans="2:12" s="1" customFormat="1" ht="18" customHeight="1" hidden="1">
      <c r="B21" s="32"/>
      <c r="E21" s="25" t="s">
        <v>32</v>
      </c>
      <c r="I21" s="27" t="s">
        <v>28</v>
      </c>
      <c r="J21" s="25" t="s">
        <v>19</v>
      </c>
      <c r="L21" s="32"/>
    </row>
    <row r="22" spans="2:12" s="1" customFormat="1" ht="7" customHeight="1" hidden="1">
      <c r="B22" s="32"/>
      <c r="L22" s="32"/>
    </row>
    <row r="23" spans="2:12" s="1" customFormat="1" ht="12.05" customHeight="1" hidden="1">
      <c r="B23" s="32"/>
      <c r="D23" s="27" t="s">
        <v>34</v>
      </c>
      <c r="I23" s="27" t="s">
        <v>26</v>
      </c>
      <c r="J23" s="25" t="s">
        <v>19</v>
      </c>
      <c r="L23" s="32"/>
    </row>
    <row r="24" spans="2:12" s="1" customFormat="1" ht="18" customHeight="1" hidden="1">
      <c r="B24" s="32"/>
      <c r="E24" s="25" t="s">
        <v>35</v>
      </c>
      <c r="I24" s="27" t="s">
        <v>28</v>
      </c>
      <c r="J24" s="25" t="s">
        <v>19</v>
      </c>
      <c r="L24" s="32"/>
    </row>
    <row r="25" spans="2:12" s="1" customFormat="1" ht="7" customHeight="1" hidden="1">
      <c r="B25" s="32"/>
      <c r="L25" s="32"/>
    </row>
    <row r="26" spans="2:12" s="1" customFormat="1" ht="12.05" customHeight="1" hidden="1">
      <c r="B26" s="32"/>
      <c r="D26" s="27" t="s">
        <v>36</v>
      </c>
      <c r="L26" s="32"/>
    </row>
    <row r="27" spans="2:12" s="7" customFormat="1" ht="16.5" customHeight="1" hidden="1">
      <c r="B27" s="91"/>
      <c r="E27" s="245" t="s">
        <v>19</v>
      </c>
      <c r="F27" s="245"/>
      <c r="G27" s="245"/>
      <c r="H27" s="245"/>
      <c r="L27" s="91"/>
    </row>
    <row r="28" spans="2:12" s="1" customFormat="1" ht="7" customHeight="1" hidden="1">
      <c r="B28" s="32"/>
      <c r="L28" s="32"/>
    </row>
    <row r="29" spans="2:12" s="1" customFormat="1" ht="7" customHeight="1" hidden="1">
      <c r="B29" s="32"/>
      <c r="D29" s="50"/>
      <c r="E29" s="50"/>
      <c r="F29" s="50"/>
      <c r="G29" s="50"/>
      <c r="H29" s="50"/>
      <c r="I29" s="50"/>
      <c r="J29" s="50"/>
      <c r="K29" s="50"/>
      <c r="L29" s="32"/>
    </row>
    <row r="30" spans="2:12" s="1" customFormat="1" ht="25.4" customHeight="1" hidden="1">
      <c r="B30" s="32"/>
      <c r="D30" s="92" t="s">
        <v>38</v>
      </c>
      <c r="J30" s="63">
        <f>ROUND(J86,2)</f>
        <v>0</v>
      </c>
      <c r="L30" s="32"/>
    </row>
    <row r="31" spans="2:12" s="1" customFormat="1" ht="7" customHeight="1" hidden="1">
      <c r="B31" s="32"/>
      <c r="D31" s="50"/>
      <c r="E31" s="50"/>
      <c r="F31" s="50"/>
      <c r="G31" s="50"/>
      <c r="H31" s="50"/>
      <c r="I31" s="50"/>
      <c r="J31" s="50"/>
      <c r="K31" s="50"/>
      <c r="L31" s="32"/>
    </row>
    <row r="32" spans="2:12" s="1" customFormat="1" ht="14.4" customHeight="1" hidden="1">
      <c r="B32" s="32"/>
      <c r="F32" s="35" t="s">
        <v>40</v>
      </c>
      <c r="I32" s="35" t="s">
        <v>39</v>
      </c>
      <c r="J32" s="35" t="s">
        <v>41</v>
      </c>
      <c r="L32" s="32"/>
    </row>
    <row r="33" spans="2:12" s="1" customFormat="1" ht="14.4" customHeight="1" hidden="1">
      <c r="B33" s="32"/>
      <c r="D33" s="52" t="s">
        <v>42</v>
      </c>
      <c r="E33" s="27" t="s">
        <v>43</v>
      </c>
      <c r="F33" s="83">
        <f>ROUND((SUM(BE86:BE206)),2)</f>
        <v>0</v>
      </c>
      <c r="I33" s="93">
        <v>0.21</v>
      </c>
      <c r="J33" s="83">
        <f>ROUND(((SUM(BE86:BE206))*I33),2)</f>
        <v>0</v>
      </c>
      <c r="L33" s="32"/>
    </row>
    <row r="34" spans="2:12" s="1" customFormat="1" ht="14.4" customHeight="1" hidden="1">
      <c r="B34" s="32"/>
      <c r="E34" s="27" t="s">
        <v>44</v>
      </c>
      <c r="F34" s="83">
        <f>ROUND((SUM(BF86:BF206)),2)</f>
        <v>0</v>
      </c>
      <c r="I34" s="93">
        <v>0.15</v>
      </c>
      <c r="J34" s="83">
        <f>ROUND(((SUM(BF86:BF206))*I34),2)</f>
        <v>0</v>
      </c>
      <c r="L34" s="32"/>
    </row>
    <row r="35" spans="2:12" s="1" customFormat="1" ht="14.4" customHeight="1" hidden="1">
      <c r="B35" s="32"/>
      <c r="E35" s="27" t="s">
        <v>45</v>
      </c>
      <c r="F35" s="83">
        <f>ROUND((SUM(BG86:BG206)),2)</f>
        <v>0</v>
      </c>
      <c r="I35" s="93">
        <v>0.21</v>
      </c>
      <c r="J35" s="83">
        <f>0</f>
        <v>0</v>
      </c>
      <c r="L35" s="32"/>
    </row>
    <row r="36" spans="2:12" s="1" customFormat="1" ht="14.4" customHeight="1" hidden="1">
      <c r="B36" s="32"/>
      <c r="E36" s="27" t="s">
        <v>46</v>
      </c>
      <c r="F36" s="83">
        <f>ROUND((SUM(BH86:BH206)),2)</f>
        <v>0</v>
      </c>
      <c r="I36" s="93">
        <v>0.15</v>
      </c>
      <c r="J36" s="83">
        <f>0</f>
        <v>0</v>
      </c>
      <c r="L36" s="32"/>
    </row>
    <row r="37" spans="2:12" s="1" customFormat="1" ht="14.4" customHeight="1" hidden="1">
      <c r="B37" s="32"/>
      <c r="E37" s="27" t="s">
        <v>47</v>
      </c>
      <c r="F37" s="83">
        <f>ROUND((SUM(BI86:BI206)),2)</f>
        <v>0</v>
      </c>
      <c r="I37" s="93">
        <v>0</v>
      </c>
      <c r="J37" s="83">
        <f>0</f>
        <v>0</v>
      </c>
      <c r="L37" s="32"/>
    </row>
    <row r="38" spans="2:12" s="1" customFormat="1" ht="7" customHeight="1" hidden="1">
      <c r="B38" s="32"/>
      <c r="L38" s="32"/>
    </row>
    <row r="39" spans="2:12" s="1" customFormat="1" ht="25.4" customHeight="1" hidden="1">
      <c r="B39" s="32"/>
      <c r="C39" s="94"/>
      <c r="D39" s="95" t="s">
        <v>48</v>
      </c>
      <c r="E39" s="54"/>
      <c r="F39" s="54"/>
      <c r="G39" s="96" t="s">
        <v>49</v>
      </c>
      <c r="H39" s="97" t="s">
        <v>50</v>
      </c>
      <c r="I39" s="54"/>
      <c r="J39" s="98">
        <f>SUM(J30:J37)</f>
        <v>0</v>
      </c>
      <c r="K39" s="99"/>
      <c r="L39" s="32"/>
    </row>
    <row r="40" spans="2:12" s="1" customFormat="1" ht="14.4" customHeight="1" hidden="1">
      <c r="B40" s="41"/>
      <c r="C40" s="42"/>
      <c r="D40" s="42"/>
      <c r="E40" s="42"/>
      <c r="F40" s="42"/>
      <c r="G40" s="42"/>
      <c r="H40" s="42"/>
      <c r="I40" s="42"/>
      <c r="J40" s="42"/>
      <c r="K40" s="42"/>
      <c r="L40" s="32"/>
    </row>
    <row r="41" ht="12" hidden="1"/>
    <row r="42" ht="12" hidden="1"/>
    <row r="43" ht="12" hidden="1"/>
    <row r="44" spans="2:12" s="1" customFormat="1" ht="7" customHeight="1">
      <c r="B44" s="43"/>
      <c r="C44" s="44"/>
      <c r="D44" s="44"/>
      <c r="E44" s="44"/>
      <c r="F44" s="44"/>
      <c r="G44" s="44"/>
      <c r="H44" s="44"/>
      <c r="I44" s="44"/>
      <c r="J44" s="44"/>
      <c r="K44" s="44"/>
      <c r="L44" s="32"/>
    </row>
    <row r="45" spans="2:12" s="1" customFormat="1" ht="25" customHeight="1">
      <c r="B45" s="32"/>
      <c r="C45" s="21" t="s">
        <v>156</v>
      </c>
      <c r="L45" s="32"/>
    </row>
    <row r="46" spans="2:12" s="1" customFormat="1" ht="7" customHeight="1">
      <c r="B46" s="32"/>
      <c r="L46" s="32"/>
    </row>
    <row r="47" spans="2:12" s="1" customFormat="1" ht="12.05" customHeight="1">
      <c r="B47" s="32"/>
      <c r="C47" s="27" t="s">
        <v>16</v>
      </c>
      <c r="L47" s="32"/>
    </row>
    <row r="48" spans="2:12" s="1" customFormat="1" ht="16.5" customHeight="1">
      <c r="B48" s="32"/>
      <c r="E48" s="250" t="str">
        <f>E7</f>
        <v>Stavební úpravy, přístavba a nástavba č.p.1994, ul.Dobenínská, Náchod</v>
      </c>
      <c r="F48" s="251"/>
      <c r="G48" s="251"/>
      <c r="H48" s="251"/>
      <c r="L48" s="32"/>
    </row>
    <row r="49" spans="2:12" s="1" customFormat="1" ht="12.05" customHeight="1">
      <c r="B49" s="32"/>
      <c r="C49" s="27" t="s">
        <v>154</v>
      </c>
      <c r="L49" s="32"/>
    </row>
    <row r="50" spans="2:12" s="1" customFormat="1" ht="16.5" customHeight="1">
      <c r="B50" s="32"/>
      <c r="E50" s="207" t="str">
        <f>E9</f>
        <v>04 - SO 02 Dokončující práce - zpevněné plochy (bez oplocení)</v>
      </c>
      <c r="F50" s="249"/>
      <c r="G50" s="249"/>
      <c r="H50" s="249"/>
      <c r="L50" s="32"/>
    </row>
    <row r="51" spans="2:12" s="1" customFormat="1" ht="7" customHeight="1">
      <c r="B51" s="32"/>
      <c r="L51" s="32"/>
    </row>
    <row r="52" spans="2:12" s="1" customFormat="1" ht="12.05" customHeight="1">
      <c r="B52" s="32"/>
      <c r="C52" s="27" t="s">
        <v>21</v>
      </c>
      <c r="F52" s="25" t="str">
        <f>F12</f>
        <v>Náchod</v>
      </c>
      <c r="I52" s="27" t="s">
        <v>23</v>
      </c>
      <c r="J52" s="49" t="str">
        <f>IF(J12="","",J12)</f>
        <v>12. 4. 2024</v>
      </c>
      <c r="L52" s="32"/>
    </row>
    <row r="53" spans="2:12" s="1" customFormat="1" ht="7" customHeight="1">
      <c r="B53" s="32"/>
      <c r="L53" s="32"/>
    </row>
    <row r="54" spans="2:12" s="1" customFormat="1" ht="25.65" customHeight="1">
      <c r="B54" s="32"/>
      <c r="C54" s="27" t="s">
        <v>25</v>
      </c>
      <c r="F54" s="25" t="str">
        <f>E15</f>
        <v>Oblastní charita Náchod, Mlýnská 189, Náchod</v>
      </c>
      <c r="I54" s="27" t="s">
        <v>31</v>
      </c>
      <c r="J54" s="30" t="str">
        <f>E21</f>
        <v>Libor Klubal DiS., Náchod</v>
      </c>
      <c r="L54" s="32"/>
    </row>
    <row r="55" spans="2:12" s="1" customFormat="1" ht="15.15" customHeight="1">
      <c r="B55" s="32"/>
      <c r="C55" s="27" t="s">
        <v>29</v>
      </c>
      <c r="F55" s="25" t="str">
        <f>IF(E18="","",E18)</f>
        <v>Vyplň údaj</v>
      </c>
      <c r="I55" s="27" t="s">
        <v>34</v>
      </c>
      <c r="J55" s="30" t="str">
        <f>E24</f>
        <v>Arnošt Gerhart</v>
      </c>
      <c r="L55" s="32"/>
    </row>
    <row r="56" spans="2:12" s="1" customFormat="1" ht="10.25" customHeight="1">
      <c r="B56" s="32"/>
      <c r="L56" s="32"/>
    </row>
    <row r="57" spans="2:12" s="1" customFormat="1" ht="29.3" customHeight="1">
      <c r="B57" s="32"/>
      <c r="C57" s="100" t="s">
        <v>157</v>
      </c>
      <c r="D57" s="94"/>
      <c r="E57" s="94"/>
      <c r="F57" s="94"/>
      <c r="G57" s="94"/>
      <c r="H57" s="94"/>
      <c r="I57" s="94"/>
      <c r="J57" s="101" t="s">
        <v>158</v>
      </c>
      <c r="K57" s="94"/>
      <c r="L57" s="32"/>
    </row>
    <row r="58" spans="2:12" s="1" customFormat="1" ht="10.25" customHeight="1">
      <c r="B58" s="32"/>
      <c r="L58" s="32"/>
    </row>
    <row r="59" spans="2:47" s="1" customFormat="1" ht="22.8" customHeight="1">
      <c r="B59" s="32"/>
      <c r="C59" s="102" t="s">
        <v>70</v>
      </c>
      <c r="J59" s="63">
        <f>J86</f>
        <v>0</v>
      </c>
      <c r="L59" s="32"/>
      <c r="AU59" s="17" t="s">
        <v>159</v>
      </c>
    </row>
    <row r="60" spans="2:12" s="8" customFormat="1" ht="25" customHeight="1">
      <c r="B60" s="103"/>
      <c r="D60" s="104" t="s">
        <v>160</v>
      </c>
      <c r="E60" s="105"/>
      <c r="F60" s="105"/>
      <c r="G60" s="105"/>
      <c r="H60" s="105"/>
      <c r="I60" s="105"/>
      <c r="J60" s="106">
        <f>J87</f>
        <v>0</v>
      </c>
      <c r="L60" s="103"/>
    </row>
    <row r="61" spans="2:12" s="9" customFormat="1" ht="19.95" customHeight="1">
      <c r="B61" s="107"/>
      <c r="D61" s="108" t="s">
        <v>161</v>
      </c>
      <c r="E61" s="109"/>
      <c r="F61" s="109"/>
      <c r="G61" s="109"/>
      <c r="H61" s="109"/>
      <c r="I61" s="109"/>
      <c r="J61" s="110">
        <f>J88</f>
        <v>0</v>
      </c>
      <c r="L61" s="107"/>
    </row>
    <row r="62" spans="2:12" s="9" customFormat="1" ht="19.95" customHeight="1">
      <c r="B62" s="107"/>
      <c r="D62" s="108" t="s">
        <v>449</v>
      </c>
      <c r="E62" s="109"/>
      <c r="F62" s="109"/>
      <c r="G62" s="109"/>
      <c r="H62" s="109"/>
      <c r="I62" s="109"/>
      <c r="J62" s="110">
        <f>J141</f>
        <v>0</v>
      </c>
      <c r="L62" s="107"/>
    </row>
    <row r="63" spans="2:12" s="9" customFormat="1" ht="19.95" customHeight="1">
      <c r="B63" s="107"/>
      <c r="D63" s="108" t="s">
        <v>450</v>
      </c>
      <c r="E63" s="109"/>
      <c r="F63" s="109"/>
      <c r="G63" s="109"/>
      <c r="H63" s="109"/>
      <c r="I63" s="109"/>
      <c r="J63" s="110">
        <f>J149</f>
        <v>0</v>
      </c>
      <c r="L63" s="107"/>
    </row>
    <row r="64" spans="2:12" s="9" customFormat="1" ht="19.95" customHeight="1">
      <c r="B64" s="107"/>
      <c r="D64" s="108" t="s">
        <v>6324</v>
      </c>
      <c r="E64" s="109"/>
      <c r="F64" s="109"/>
      <c r="G64" s="109"/>
      <c r="H64" s="109"/>
      <c r="I64" s="109"/>
      <c r="J64" s="110">
        <f>J175</f>
        <v>0</v>
      </c>
      <c r="L64" s="107"/>
    </row>
    <row r="65" spans="2:12" s="9" customFormat="1" ht="19.95" customHeight="1">
      <c r="B65" s="107"/>
      <c r="D65" s="108" t="s">
        <v>3067</v>
      </c>
      <c r="E65" s="109"/>
      <c r="F65" s="109"/>
      <c r="G65" s="109"/>
      <c r="H65" s="109"/>
      <c r="I65" s="109"/>
      <c r="J65" s="110">
        <f>J200</f>
        <v>0</v>
      </c>
      <c r="L65" s="107"/>
    </row>
    <row r="66" spans="2:12" s="9" customFormat="1" ht="19.95" customHeight="1">
      <c r="B66" s="107"/>
      <c r="D66" s="108" t="s">
        <v>456</v>
      </c>
      <c r="E66" s="109"/>
      <c r="F66" s="109"/>
      <c r="G66" s="109"/>
      <c r="H66" s="109"/>
      <c r="I66" s="109"/>
      <c r="J66" s="110">
        <f>J204</f>
        <v>0</v>
      </c>
      <c r="L66" s="107"/>
    </row>
    <row r="67" spans="2:12" s="1" customFormat="1" ht="21.75" customHeight="1">
      <c r="B67" s="32"/>
      <c r="L67" s="32"/>
    </row>
    <row r="68" spans="2:12" s="1" customFormat="1" ht="7" customHeight="1">
      <c r="B68" s="41"/>
      <c r="C68" s="42"/>
      <c r="D68" s="42"/>
      <c r="E68" s="42"/>
      <c r="F68" s="42"/>
      <c r="G68" s="42"/>
      <c r="H68" s="42"/>
      <c r="I68" s="42"/>
      <c r="J68" s="42"/>
      <c r="K68" s="42"/>
      <c r="L68" s="32"/>
    </row>
    <row r="72" spans="2:12" s="1" customFormat="1" ht="7" customHeight="1">
      <c r="B72" s="43"/>
      <c r="C72" s="44"/>
      <c r="D72" s="44"/>
      <c r="E72" s="44"/>
      <c r="F72" s="44"/>
      <c r="G72" s="44"/>
      <c r="H72" s="44"/>
      <c r="I72" s="44"/>
      <c r="J72" s="44"/>
      <c r="K72" s="44"/>
      <c r="L72" s="32"/>
    </row>
    <row r="73" spans="2:12" s="1" customFormat="1" ht="25" customHeight="1">
      <c r="B73" s="32"/>
      <c r="C73" s="21" t="s">
        <v>166</v>
      </c>
      <c r="L73" s="32"/>
    </row>
    <row r="74" spans="2:12" s="1" customFormat="1" ht="7" customHeight="1">
      <c r="B74" s="32"/>
      <c r="L74" s="32"/>
    </row>
    <row r="75" spans="2:12" s="1" customFormat="1" ht="12.05" customHeight="1">
      <c r="B75" s="32"/>
      <c r="C75" s="27" t="s">
        <v>16</v>
      </c>
      <c r="L75" s="32"/>
    </row>
    <row r="76" spans="2:12" s="1" customFormat="1" ht="16.5" customHeight="1">
      <c r="B76" s="32"/>
      <c r="E76" s="250" t="str">
        <f>E7</f>
        <v>Stavební úpravy, přístavba a nástavba č.p.1994, ul.Dobenínská, Náchod</v>
      </c>
      <c r="F76" s="251"/>
      <c r="G76" s="251"/>
      <c r="H76" s="251"/>
      <c r="L76" s="32"/>
    </row>
    <row r="77" spans="2:12" s="1" customFormat="1" ht="12.05" customHeight="1">
      <c r="B77" s="32"/>
      <c r="C77" s="27" t="s">
        <v>154</v>
      </c>
      <c r="L77" s="32"/>
    </row>
    <row r="78" spans="2:12" s="1" customFormat="1" ht="16.5" customHeight="1">
      <c r="B78" s="32"/>
      <c r="E78" s="207" t="str">
        <f>E9</f>
        <v>04 - SO 02 Dokončující práce - zpevněné plochy (bez oplocení)</v>
      </c>
      <c r="F78" s="249"/>
      <c r="G78" s="249"/>
      <c r="H78" s="249"/>
      <c r="L78" s="32"/>
    </row>
    <row r="79" spans="2:12" s="1" customFormat="1" ht="7" customHeight="1">
      <c r="B79" s="32"/>
      <c r="L79" s="32"/>
    </row>
    <row r="80" spans="2:12" s="1" customFormat="1" ht="12.05" customHeight="1">
      <c r="B80" s="32"/>
      <c r="C80" s="27" t="s">
        <v>21</v>
      </c>
      <c r="F80" s="25" t="str">
        <f>F12</f>
        <v>Náchod</v>
      </c>
      <c r="I80" s="27" t="s">
        <v>23</v>
      </c>
      <c r="J80" s="49" t="str">
        <f>IF(J12="","",J12)</f>
        <v>12. 4. 2024</v>
      </c>
      <c r="L80" s="32"/>
    </row>
    <row r="81" spans="2:12" s="1" customFormat="1" ht="7" customHeight="1">
      <c r="B81" s="32"/>
      <c r="L81" s="32"/>
    </row>
    <row r="82" spans="2:12" s="1" customFormat="1" ht="25.65" customHeight="1">
      <c r="B82" s="32"/>
      <c r="C82" s="27" t="s">
        <v>25</v>
      </c>
      <c r="F82" s="25" t="str">
        <f>E15</f>
        <v>Oblastní charita Náchod, Mlýnská 189, Náchod</v>
      </c>
      <c r="I82" s="27" t="s">
        <v>31</v>
      </c>
      <c r="J82" s="30" t="str">
        <f>E21</f>
        <v>Libor Klubal DiS., Náchod</v>
      </c>
      <c r="L82" s="32"/>
    </row>
    <row r="83" spans="2:12" s="1" customFormat="1" ht="15.15" customHeight="1">
      <c r="B83" s="32"/>
      <c r="C83" s="27" t="s">
        <v>29</v>
      </c>
      <c r="F83" s="25" t="str">
        <f>IF(E18="","",E18)</f>
        <v>Vyplň údaj</v>
      </c>
      <c r="I83" s="27" t="s">
        <v>34</v>
      </c>
      <c r="J83" s="30" t="str">
        <f>E24</f>
        <v>Arnošt Gerhart</v>
      </c>
      <c r="L83" s="32"/>
    </row>
    <row r="84" spans="2:12" s="1" customFormat="1" ht="10.25" customHeight="1">
      <c r="B84" s="32"/>
      <c r="L84" s="32"/>
    </row>
    <row r="85" spans="2:20" s="10" customFormat="1" ht="29.3" customHeight="1">
      <c r="B85" s="111"/>
      <c r="C85" s="112" t="s">
        <v>167</v>
      </c>
      <c r="D85" s="113" t="s">
        <v>57</v>
      </c>
      <c r="E85" s="113" t="s">
        <v>53</v>
      </c>
      <c r="F85" s="113" t="s">
        <v>54</v>
      </c>
      <c r="G85" s="113" t="s">
        <v>168</v>
      </c>
      <c r="H85" s="113" t="s">
        <v>169</v>
      </c>
      <c r="I85" s="113" t="s">
        <v>170</v>
      </c>
      <c r="J85" s="113" t="s">
        <v>158</v>
      </c>
      <c r="K85" s="114" t="s">
        <v>171</v>
      </c>
      <c r="L85" s="111"/>
      <c r="M85" s="56" t="s">
        <v>19</v>
      </c>
      <c r="N85" s="57" t="s">
        <v>42</v>
      </c>
      <c r="O85" s="57" t="s">
        <v>172</v>
      </c>
      <c r="P85" s="57" t="s">
        <v>173</v>
      </c>
      <c r="Q85" s="57" t="s">
        <v>174</v>
      </c>
      <c r="R85" s="57" t="s">
        <v>175</v>
      </c>
      <c r="S85" s="57" t="s">
        <v>176</v>
      </c>
      <c r="T85" s="58" t="s">
        <v>177</v>
      </c>
    </row>
    <row r="86" spans="2:63" s="1" customFormat="1" ht="22.8" customHeight="1">
      <c r="B86" s="32"/>
      <c r="C86" s="61" t="s">
        <v>178</v>
      </c>
      <c r="J86" s="115">
        <f>BK86</f>
        <v>0</v>
      </c>
      <c r="L86" s="32"/>
      <c r="M86" s="59"/>
      <c r="N86" s="50"/>
      <c r="O86" s="50"/>
      <c r="P86" s="116">
        <f>P87</f>
        <v>0</v>
      </c>
      <c r="Q86" s="50"/>
      <c r="R86" s="116">
        <f>R87</f>
        <v>188.45478521</v>
      </c>
      <c r="S86" s="50"/>
      <c r="T86" s="117">
        <f>T87</f>
        <v>0</v>
      </c>
      <c r="AT86" s="17" t="s">
        <v>71</v>
      </c>
      <c r="AU86" s="17" t="s">
        <v>159</v>
      </c>
      <c r="BK86" s="118">
        <f>BK87</f>
        <v>0</v>
      </c>
    </row>
    <row r="87" spans="2:63" s="11" customFormat="1" ht="25.9" customHeight="1">
      <c r="B87" s="119"/>
      <c r="D87" s="120" t="s">
        <v>71</v>
      </c>
      <c r="E87" s="121" t="s">
        <v>179</v>
      </c>
      <c r="F87" s="121" t="s">
        <v>180</v>
      </c>
      <c r="I87" s="122"/>
      <c r="J87" s="123">
        <f>BK87</f>
        <v>0</v>
      </c>
      <c r="L87" s="119"/>
      <c r="M87" s="124"/>
      <c r="P87" s="125">
        <f>P88+P141+P149+P175+P200+P204</f>
        <v>0</v>
      </c>
      <c r="R87" s="125">
        <f>R88+R141+R149+R175+R200+R204</f>
        <v>188.45478521</v>
      </c>
      <c r="T87" s="126">
        <f>T88+T141+T149+T175+T200+T204</f>
        <v>0</v>
      </c>
      <c r="AR87" s="120" t="s">
        <v>80</v>
      </c>
      <c r="AT87" s="127" t="s">
        <v>71</v>
      </c>
      <c r="AU87" s="127" t="s">
        <v>72</v>
      </c>
      <c r="AY87" s="120" t="s">
        <v>181</v>
      </c>
      <c r="BK87" s="128">
        <f>BK88+BK141+BK149+BK175+BK200+BK204</f>
        <v>0</v>
      </c>
    </row>
    <row r="88" spans="2:63" s="11" customFormat="1" ht="22.8" customHeight="1">
      <c r="B88" s="119"/>
      <c r="D88" s="120" t="s">
        <v>71</v>
      </c>
      <c r="E88" s="129" t="s">
        <v>80</v>
      </c>
      <c r="F88" s="129" t="s">
        <v>182</v>
      </c>
      <c r="I88" s="122"/>
      <c r="J88" s="130">
        <f>BK88</f>
        <v>0</v>
      </c>
      <c r="L88" s="119"/>
      <c r="M88" s="124"/>
      <c r="P88" s="125">
        <f>SUM(P89:P140)</f>
        <v>0</v>
      </c>
      <c r="R88" s="125">
        <f>SUM(R89:R140)</f>
        <v>0</v>
      </c>
      <c r="T88" s="126">
        <f>SUM(T89:T140)</f>
        <v>0</v>
      </c>
      <c r="AR88" s="120" t="s">
        <v>80</v>
      </c>
      <c r="AT88" s="127" t="s">
        <v>71</v>
      </c>
      <c r="AU88" s="127" t="s">
        <v>80</v>
      </c>
      <c r="AY88" s="120" t="s">
        <v>181</v>
      </c>
      <c r="BK88" s="128">
        <f>SUM(BK89:BK140)</f>
        <v>0</v>
      </c>
    </row>
    <row r="89" spans="2:65" s="1" customFormat="1" ht="21.75" customHeight="1">
      <c r="B89" s="32"/>
      <c r="C89" s="131" t="s">
        <v>80</v>
      </c>
      <c r="D89" s="131" t="s">
        <v>183</v>
      </c>
      <c r="E89" s="132" t="s">
        <v>6325</v>
      </c>
      <c r="F89" s="133" t="s">
        <v>6326</v>
      </c>
      <c r="G89" s="134" t="s">
        <v>225</v>
      </c>
      <c r="H89" s="135">
        <v>128.867</v>
      </c>
      <c r="I89" s="136"/>
      <c r="J89" s="137">
        <f>ROUND(I89*H89,2)</f>
        <v>0</v>
      </c>
      <c r="K89" s="133" t="s">
        <v>187</v>
      </c>
      <c r="L89" s="32"/>
      <c r="M89" s="138" t="s">
        <v>19</v>
      </c>
      <c r="N89" s="139" t="s">
        <v>43</v>
      </c>
      <c r="P89" s="140">
        <f>O89*H89</f>
        <v>0</v>
      </c>
      <c r="Q89" s="140">
        <v>0</v>
      </c>
      <c r="R89" s="140">
        <f>Q89*H89</f>
        <v>0</v>
      </c>
      <c r="S89" s="140">
        <v>0</v>
      </c>
      <c r="T89" s="141">
        <f>S89*H89</f>
        <v>0</v>
      </c>
      <c r="AR89" s="142" t="s">
        <v>188</v>
      </c>
      <c r="AT89" s="142" t="s">
        <v>183</v>
      </c>
      <c r="AU89" s="142" t="s">
        <v>82</v>
      </c>
      <c r="AY89" s="17" t="s">
        <v>181</v>
      </c>
      <c r="BE89" s="143">
        <f>IF(N89="základní",J89,0)</f>
        <v>0</v>
      </c>
      <c r="BF89" s="143">
        <f>IF(N89="snížená",J89,0)</f>
        <v>0</v>
      </c>
      <c r="BG89" s="143">
        <f>IF(N89="zákl. přenesená",J89,0)</f>
        <v>0</v>
      </c>
      <c r="BH89" s="143">
        <f>IF(N89="sníž. přenesená",J89,0)</f>
        <v>0</v>
      </c>
      <c r="BI89" s="143">
        <f>IF(N89="nulová",J89,0)</f>
        <v>0</v>
      </c>
      <c r="BJ89" s="17" t="s">
        <v>80</v>
      </c>
      <c r="BK89" s="143">
        <f>ROUND(I89*H89,2)</f>
        <v>0</v>
      </c>
      <c r="BL89" s="17" t="s">
        <v>188</v>
      </c>
      <c r="BM89" s="142" t="s">
        <v>6327</v>
      </c>
    </row>
    <row r="90" spans="2:47" s="1" customFormat="1" ht="12">
      <c r="B90" s="32"/>
      <c r="D90" s="144" t="s">
        <v>190</v>
      </c>
      <c r="F90" s="145" t="s">
        <v>6328</v>
      </c>
      <c r="I90" s="146"/>
      <c r="L90" s="32"/>
      <c r="M90" s="147"/>
      <c r="T90" s="53"/>
      <c r="AT90" s="17" t="s">
        <v>190</v>
      </c>
      <c r="AU90" s="17" t="s">
        <v>82</v>
      </c>
    </row>
    <row r="91" spans="2:51" s="14" customFormat="1" ht="12">
      <c r="B91" s="163"/>
      <c r="D91" s="149" t="s">
        <v>192</v>
      </c>
      <c r="E91" s="164" t="s">
        <v>19</v>
      </c>
      <c r="F91" s="165" t="s">
        <v>6329</v>
      </c>
      <c r="H91" s="164" t="s">
        <v>19</v>
      </c>
      <c r="I91" s="166"/>
      <c r="L91" s="163"/>
      <c r="M91" s="167"/>
      <c r="T91" s="168"/>
      <c r="AT91" s="164" t="s">
        <v>192</v>
      </c>
      <c r="AU91" s="164" t="s">
        <v>82</v>
      </c>
      <c r="AV91" s="14" t="s">
        <v>80</v>
      </c>
      <c r="AW91" s="14" t="s">
        <v>33</v>
      </c>
      <c r="AX91" s="14" t="s">
        <v>72</v>
      </c>
      <c r="AY91" s="164" t="s">
        <v>181</v>
      </c>
    </row>
    <row r="92" spans="2:51" s="12" customFormat="1" ht="12">
      <c r="B92" s="148"/>
      <c r="D92" s="149" t="s">
        <v>192</v>
      </c>
      <c r="E92" s="150" t="s">
        <v>19</v>
      </c>
      <c r="F92" s="151" t="s">
        <v>6330</v>
      </c>
      <c r="H92" s="152">
        <v>38.687</v>
      </c>
      <c r="I92" s="153"/>
      <c r="L92" s="148"/>
      <c r="M92" s="154"/>
      <c r="T92" s="155"/>
      <c r="AT92" s="150" t="s">
        <v>192</v>
      </c>
      <c r="AU92" s="150" t="s">
        <v>82</v>
      </c>
      <c r="AV92" s="12" t="s">
        <v>82</v>
      </c>
      <c r="AW92" s="12" t="s">
        <v>33</v>
      </c>
      <c r="AX92" s="12" t="s">
        <v>72</v>
      </c>
      <c r="AY92" s="150" t="s">
        <v>181</v>
      </c>
    </row>
    <row r="93" spans="2:51" s="12" customFormat="1" ht="12">
      <c r="B93" s="148"/>
      <c r="D93" s="149" t="s">
        <v>192</v>
      </c>
      <c r="E93" s="150" t="s">
        <v>19</v>
      </c>
      <c r="F93" s="151" t="s">
        <v>6331</v>
      </c>
      <c r="H93" s="152">
        <v>90.18</v>
      </c>
      <c r="I93" s="153"/>
      <c r="L93" s="148"/>
      <c r="M93" s="154"/>
      <c r="T93" s="155"/>
      <c r="AT93" s="150" t="s">
        <v>192</v>
      </c>
      <c r="AU93" s="150" t="s">
        <v>82</v>
      </c>
      <c r="AV93" s="12" t="s">
        <v>82</v>
      </c>
      <c r="AW93" s="12" t="s">
        <v>33</v>
      </c>
      <c r="AX93" s="12" t="s">
        <v>72</v>
      </c>
      <c r="AY93" s="150" t="s">
        <v>181</v>
      </c>
    </row>
    <row r="94" spans="2:51" s="13" customFormat="1" ht="12">
      <c r="B94" s="156"/>
      <c r="D94" s="149" t="s">
        <v>192</v>
      </c>
      <c r="E94" s="157" t="s">
        <v>19</v>
      </c>
      <c r="F94" s="158" t="s">
        <v>196</v>
      </c>
      <c r="H94" s="159">
        <v>128.867</v>
      </c>
      <c r="I94" s="160"/>
      <c r="L94" s="156"/>
      <c r="M94" s="161"/>
      <c r="T94" s="162"/>
      <c r="AT94" s="157" t="s">
        <v>192</v>
      </c>
      <c r="AU94" s="157" t="s">
        <v>82</v>
      </c>
      <c r="AV94" s="13" t="s">
        <v>188</v>
      </c>
      <c r="AW94" s="13" t="s">
        <v>33</v>
      </c>
      <c r="AX94" s="13" t="s">
        <v>80</v>
      </c>
      <c r="AY94" s="157" t="s">
        <v>181</v>
      </c>
    </row>
    <row r="95" spans="2:65" s="1" customFormat="1" ht="24.1" customHeight="1">
      <c r="B95" s="32"/>
      <c r="C95" s="131" t="s">
        <v>82</v>
      </c>
      <c r="D95" s="131" t="s">
        <v>183</v>
      </c>
      <c r="E95" s="132" t="s">
        <v>6332</v>
      </c>
      <c r="F95" s="133" t="s">
        <v>6333</v>
      </c>
      <c r="G95" s="134" t="s">
        <v>225</v>
      </c>
      <c r="H95" s="135">
        <v>25.501</v>
      </c>
      <c r="I95" s="136"/>
      <c r="J95" s="137">
        <f>ROUND(I95*H95,2)</f>
        <v>0</v>
      </c>
      <c r="K95" s="133" t="s">
        <v>187</v>
      </c>
      <c r="L95" s="32"/>
      <c r="M95" s="138" t="s">
        <v>19</v>
      </c>
      <c r="N95" s="139" t="s">
        <v>43</v>
      </c>
      <c r="P95" s="140">
        <f>O95*H95</f>
        <v>0</v>
      </c>
      <c r="Q95" s="140">
        <v>0</v>
      </c>
      <c r="R95" s="140">
        <f>Q95*H95</f>
        <v>0</v>
      </c>
      <c r="S95" s="140">
        <v>0</v>
      </c>
      <c r="T95" s="141">
        <f>S95*H95</f>
        <v>0</v>
      </c>
      <c r="AR95" s="142" t="s">
        <v>188</v>
      </c>
      <c r="AT95" s="142" t="s">
        <v>183</v>
      </c>
      <c r="AU95" s="142" t="s">
        <v>82</v>
      </c>
      <c r="AY95" s="17" t="s">
        <v>181</v>
      </c>
      <c r="BE95" s="143">
        <f>IF(N95="základní",J95,0)</f>
        <v>0</v>
      </c>
      <c r="BF95" s="143">
        <f>IF(N95="snížená",J95,0)</f>
        <v>0</v>
      </c>
      <c r="BG95" s="143">
        <f>IF(N95="zákl. přenesená",J95,0)</f>
        <v>0</v>
      </c>
      <c r="BH95" s="143">
        <f>IF(N95="sníž. přenesená",J95,0)</f>
        <v>0</v>
      </c>
      <c r="BI95" s="143">
        <f>IF(N95="nulová",J95,0)</f>
        <v>0</v>
      </c>
      <c r="BJ95" s="17" t="s">
        <v>80</v>
      </c>
      <c r="BK95" s="143">
        <f>ROUND(I95*H95,2)</f>
        <v>0</v>
      </c>
      <c r="BL95" s="17" t="s">
        <v>188</v>
      </c>
      <c r="BM95" s="142" t="s">
        <v>6334</v>
      </c>
    </row>
    <row r="96" spans="2:47" s="1" customFormat="1" ht="12">
      <c r="B96" s="32"/>
      <c r="D96" s="144" t="s">
        <v>190</v>
      </c>
      <c r="F96" s="145" t="s">
        <v>6335</v>
      </c>
      <c r="I96" s="146"/>
      <c r="L96" s="32"/>
      <c r="M96" s="147"/>
      <c r="T96" s="53"/>
      <c r="AT96" s="17" t="s">
        <v>190</v>
      </c>
      <c r="AU96" s="17" t="s">
        <v>82</v>
      </c>
    </row>
    <row r="97" spans="2:51" s="14" customFormat="1" ht="12">
      <c r="B97" s="163"/>
      <c r="D97" s="149" t="s">
        <v>192</v>
      </c>
      <c r="E97" s="164" t="s">
        <v>19</v>
      </c>
      <c r="F97" s="165" t="s">
        <v>6336</v>
      </c>
      <c r="H97" s="164" t="s">
        <v>19</v>
      </c>
      <c r="I97" s="166"/>
      <c r="L97" s="163"/>
      <c r="M97" s="167"/>
      <c r="T97" s="168"/>
      <c r="AT97" s="164" t="s">
        <v>192</v>
      </c>
      <c r="AU97" s="164" t="s">
        <v>82</v>
      </c>
      <c r="AV97" s="14" t="s">
        <v>80</v>
      </c>
      <c r="AW97" s="14" t="s">
        <v>33</v>
      </c>
      <c r="AX97" s="14" t="s">
        <v>72</v>
      </c>
      <c r="AY97" s="164" t="s">
        <v>181</v>
      </c>
    </row>
    <row r="98" spans="2:51" s="12" customFormat="1" ht="12">
      <c r="B98" s="148"/>
      <c r="D98" s="149" t="s">
        <v>192</v>
      </c>
      <c r="E98" s="150" t="s">
        <v>19</v>
      </c>
      <c r="F98" s="151" t="s">
        <v>6337</v>
      </c>
      <c r="H98" s="152">
        <v>5.4</v>
      </c>
      <c r="I98" s="153"/>
      <c r="L98" s="148"/>
      <c r="M98" s="154"/>
      <c r="T98" s="155"/>
      <c r="AT98" s="150" t="s">
        <v>192</v>
      </c>
      <c r="AU98" s="150" t="s">
        <v>82</v>
      </c>
      <c r="AV98" s="12" t="s">
        <v>82</v>
      </c>
      <c r="AW98" s="12" t="s">
        <v>33</v>
      </c>
      <c r="AX98" s="12" t="s">
        <v>72</v>
      </c>
      <c r="AY98" s="150" t="s">
        <v>181</v>
      </c>
    </row>
    <row r="99" spans="2:51" s="12" customFormat="1" ht="12">
      <c r="B99" s="148"/>
      <c r="D99" s="149" t="s">
        <v>192</v>
      </c>
      <c r="E99" s="150" t="s">
        <v>19</v>
      </c>
      <c r="F99" s="151" t="s">
        <v>6338</v>
      </c>
      <c r="H99" s="152">
        <v>10.381</v>
      </c>
      <c r="I99" s="153"/>
      <c r="L99" s="148"/>
      <c r="M99" s="154"/>
      <c r="T99" s="155"/>
      <c r="AT99" s="150" t="s">
        <v>192</v>
      </c>
      <c r="AU99" s="150" t="s">
        <v>82</v>
      </c>
      <c r="AV99" s="12" t="s">
        <v>82</v>
      </c>
      <c r="AW99" s="12" t="s">
        <v>33</v>
      </c>
      <c r="AX99" s="12" t="s">
        <v>72</v>
      </c>
      <c r="AY99" s="150" t="s">
        <v>181</v>
      </c>
    </row>
    <row r="100" spans="2:51" s="12" customFormat="1" ht="12">
      <c r="B100" s="148"/>
      <c r="D100" s="149" t="s">
        <v>192</v>
      </c>
      <c r="E100" s="150" t="s">
        <v>19</v>
      </c>
      <c r="F100" s="151" t="s">
        <v>6339</v>
      </c>
      <c r="H100" s="152">
        <v>9.72</v>
      </c>
      <c r="I100" s="153"/>
      <c r="L100" s="148"/>
      <c r="M100" s="154"/>
      <c r="T100" s="155"/>
      <c r="AT100" s="150" t="s">
        <v>192</v>
      </c>
      <c r="AU100" s="150" t="s">
        <v>82</v>
      </c>
      <c r="AV100" s="12" t="s">
        <v>82</v>
      </c>
      <c r="AW100" s="12" t="s">
        <v>33</v>
      </c>
      <c r="AX100" s="12" t="s">
        <v>72</v>
      </c>
      <c r="AY100" s="150" t="s">
        <v>181</v>
      </c>
    </row>
    <row r="101" spans="2:51" s="13" customFormat="1" ht="12">
      <c r="B101" s="156"/>
      <c r="D101" s="149" t="s">
        <v>192</v>
      </c>
      <c r="E101" s="157" t="s">
        <v>19</v>
      </c>
      <c r="F101" s="158" t="s">
        <v>196</v>
      </c>
      <c r="H101" s="159">
        <v>25.501</v>
      </c>
      <c r="I101" s="160"/>
      <c r="L101" s="156"/>
      <c r="M101" s="161"/>
      <c r="T101" s="162"/>
      <c r="AT101" s="157" t="s">
        <v>192</v>
      </c>
      <c r="AU101" s="157" t="s">
        <v>82</v>
      </c>
      <c r="AV101" s="13" t="s">
        <v>188</v>
      </c>
      <c r="AW101" s="13" t="s">
        <v>33</v>
      </c>
      <c r="AX101" s="13" t="s">
        <v>80</v>
      </c>
      <c r="AY101" s="157" t="s">
        <v>181</v>
      </c>
    </row>
    <row r="102" spans="2:65" s="1" customFormat="1" ht="33.05" customHeight="1">
      <c r="B102" s="32"/>
      <c r="C102" s="131" t="s">
        <v>94</v>
      </c>
      <c r="D102" s="131" t="s">
        <v>183</v>
      </c>
      <c r="E102" s="132" t="s">
        <v>525</v>
      </c>
      <c r="F102" s="133" t="s">
        <v>526</v>
      </c>
      <c r="G102" s="134" t="s">
        <v>225</v>
      </c>
      <c r="H102" s="135">
        <v>23.614</v>
      </c>
      <c r="I102" s="136"/>
      <c r="J102" s="137">
        <f>ROUND(I102*H102,2)</f>
        <v>0</v>
      </c>
      <c r="K102" s="133" t="s">
        <v>187</v>
      </c>
      <c r="L102" s="32"/>
      <c r="M102" s="138" t="s">
        <v>19</v>
      </c>
      <c r="N102" s="139" t="s">
        <v>43</v>
      </c>
      <c r="P102" s="140">
        <f>O102*H102</f>
        <v>0</v>
      </c>
      <c r="Q102" s="140">
        <v>0</v>
      </c>
      <c r="R102" s="140">
        <f>Q102*H102</f>
        <v>0</v>
      </c>
      <c r="S102" s="140">
        <v>0</v>
      </c>
      <c r="T102" s="141">
        <f>S102*H102</f>
        <v>0</v>
      </c>
      <c r="AR102" s="142" t="s">
        <v>188</v>
      </c>
      <c r="AT102" s="142" t="s">
        <v>183</v>
      </c>
      <c r="AU102" s="142" t="s">
        <v>82</v>
      </c>
      <c r="AY102" s="17" t="s">
        <v>181</v>
      </c>
      <c r="BE102" s="143">
        <f>IF(N102="základní",J102,0)</f>
        <v>0</v>
      </c>
      <c r="BF102" s="143">
        <f>IF(N102="snížená",J102,0)</f>
        <v>0</v>
      </c>
      <c r="BG102" s="143">
        <f>IF(N102="zákl. přenesená",J102,0)</f>
        <v>0</v>
      </c>
      <c r="BH102" s="143">
        <f>IF(N102="sníž. přenesená",J102,0)</f>
        <v>0</v>
      </c>
      <c r="BI102" s="143">
        <f>IF(N102="nulová",J102,0)</f>
        <v>0</v>
      </c>
      <c r="BJ102" s="17" t="s">
        <v>80</v>
      </c>
      <c r="BK102" s="143">
        <f>ROUND(I102*H102,2)</f>
        <v>0</v>
      </c>
      <c r="BL102" s="17" t="s">
        <v>188</v>
      </c>
      <c r="BM102" s="142" t="s">
        <v>6340</v>
      </c>
    </row>
    <row r="103" spans="2:47" s="1" customFormat="1" ht="12">
      <c r="B103" s="32"/>
      <c r="D103" s="144" t="s">
        <v>190</v>
      </c>
      <c r="F103" s="145" t="s">
        <v>6341</v>
      </c>
      <c r="I103" s="146"/>
      <c r="L103" s="32"/>
      <c r="M103" s="147"/>
      <c r="T103" s="53"/>
      <c r="AT103" s="17" t="s">
        <v>190</v>
      </c>
      <c r="AU103" s="17" t="s">
        <v>82</v>
      </c>
    </row>
    <row r="104" spans="2:51" s="14" customFormat="1" ht="12">
      <c r="B104" s="163"/>
      <c r="D104" s="149" t="s">
        <v>192</v>
      </c>
      <c r="E104" s="164" t="s">
        <v>19</v>
      </c>
      <c r="F104" s="165" t="s">
        <v>6342</v>
      </c>
      <c r="H104" s="164" t="s">
        <v>19</v>
      </c>
      <c r="I104" s="166"/>
      <c r="L104" s="163"/>
      <c r="M104" s="167"/>
      <c r="T104" s="168"/>
      <c r="AT104" s="164" t="s">
        <v>192</v>
      </c>
      <c r="AU104" s="164" t="s">
        <v>82</v>
      </c>
      <c r="AV104" s="14" t="s">
        <v>80</v>
      </c>
      <c r="AW104" s="14" t="s">
        <v>33</v>
      </c>
      <c r="AX104" s="14" t="s">
        <v>72</v>
      </c>
      <c r="AY104" s="164" t="s">
        <v>181</v>
      </c>
    </row>
    <row r="105" spans="2:51" s="12" customFormat="1" ht="12">
      <c r="B105" s="148"/>
      <c r="D105" s="149" t="s">
        <v>192</v>
      </c>
      <c r="E105" s="150" t="s">
        <v>19</v>
      </c>
      <c r="F105" s="151" t="s">
        <v>6343</v>
      </c>
      <c r="H105" s="152">
        <v>3.894</v>
      </c>
      <c r="I105" s="153"/>
      <c r="L105" s="148"/>
      <c r="M105" s="154"/>
      <c r="T105" s="155"/>
      <c r="AT105" s="150" t="s">
        <v>192</v>
      </c>
      <c r="AU105" s="150" t="s">
        <v>82</v>
      </c>
      <c r="AV105" s="12" t="s">
        <v>82</v>
      </c>
      <c r="AW105" s="12" t="s">
        <v>33</v>
      </c>
      <c r="AX105" s="12" t="s">
        <v>72</v>
      </c>
      <c r="AY105" s="150" t="s">
        <v>181</v>
      </c>
    </row>
    <row r="106" spans="2:51" s="12" customFormat="1" ht="12">
      <c r="B106" s="148"/>
      <c r="D106" s="149" t="s">
        <v>192</v>
      </c>
      <c r="E106" s="150" t="s">
        <v>19</v>
      </c>
      <c r="F106" s="151" t="s">
        <v>6344</v>
      </c>
      <c r="H106" s="152">
        <v>6.1</v>
      </c>
      <c r="I106" s="153"/>
      <c r="L106" s="148"/>
      <c r="M106" s="154"/>
      <c r="T106" s="155"/>
      <c r="AT106" s="150" t="s">
        <v>192</v>
      </c>
      <c r="AU106" s="150" t="s">
        <v>82</v>
      </c>
      <c r="AV106" s="12" t="s">
        <v>82</v>
      </c>
      <c r="AW106" s="12" t="s">
        <v>33</v>
      </c>
      <c r="AX106" s="12" t="s">
        <v>72</v>
      </c>
      <c r="AY106" s="150" t="s">
        <v>181</v>
      </c>
    </row>
    <row r="107" spans="2:51" s="14" customFormat="1" ht="12">
      <c r="B107" s="163"/>
      <c r="D107" s="149" t="s">
        <v>192</v>
      </c>
      <c r="E107" s="164" t="s">
        <v>19</v>
      </c>
      <c r="F107" s="165" t="s">
        <v>6345</v>
      </c>
      <c r="H107" s="164" t="s">
        <v>19</v>
      </c>
      <c r="I107" s="166"/>
      <c r="L107" s="163"/>
      <c r="M107" s="167"/>
      <c r="T107" s="168"/>
      <c r="AT107" s="164" t="s">
        <v>192</v>
      </c>
      <c r="AU107" s="164" t="s">
        <v>82</v>
      </c>
      <c r="AV107" s="14" t="s">
        <v>80</v>
      </c>
      <c r="AW107" s="14" t="s">
        <v>33</v>
      </c>
      <c r="AX107" s="14" t="s">
        <v>72</v>
      </c>
      <c r="AY107" s="164" t="s">
        <v>181</v>
      </c>
    </row>
    <row r="108" spans="2:51" s="12" customFormat="1" ht="12">
      <c r="B108" s="148"/>
      <c r="D108" s="149" t="s">
        <v>192</v>
      </c>
      <c r="E108" s="150" t="s">
        <v>19</v>
      </c>
      <c r="F108" s="151" t="s">
        <v>6346</v>
      </c>
      <c r="H108" s="152">
        <v>4.95</v>
      </c>
      <c r="I108" s="153"/>
      <c r="L108" s="148"/>
      <c r="M108" s="154"/>
      <c r="T108" s="155"/>
      <c r="AT108" s="150" t="s">
        <v>192</v>
      </c>
      <c r="AU108" s="150" t="s">
        <v>82</v>
      </c>
      <c r="AV108" s="12" t="s">
        <v>82</v>
      </c>
      <c r="AW108" s="12" t="s">
        <v>33</v>
      </c>
      <c r="AX108" s="12" t="s">
        <v>72</v>
      </c>
      <c r="AY108" s="150" t="s">
        <v>181</v>
      </c>
    </row>
    <row r="109" spans="2:51" s="12" customFormat="1" ht="12">
      <c r="B109" s="148"/>
      <c r="D109" s="149" t="s">
        <v>192</v>
      </c>
      <c r="E109" s="150" t="s">
        <v>19</v>
      </c>
      <c r="F109" s="151" t="s">
        <v>6347</v>
      </c>
      <c r="H109" s="152">
        <v>8.67</v>
      </c>
      <c r="I109" s="153"/>
      <c r="L109" s="148"/>
      <c r="M109" s="154"/>
      <c r="T109" s="155"/>
      <c r="AT109" s="150" t="s">
        <v>192</v>
      </c>
      <c r="AU109" s="150" t="s">
        <v>82</v>
      </c>
      <c r="AV109" s="12" t="s">
        <v>82</v>
      </c>
      <c r="AW109" s="12" t="s">
        <v>33</v>
      </c>
      <c r="AX109" s="12" t="s">
        <v>72</v>
      </c>
      <c r="AY109" s="150" t="s">
        <v>181</v>
      </c>
    </row>
    <row r="110" spans="2:51" s="13" customFormat="1" ht="12">
      <c r="B110" s="156"/>
      <c r="D110" s="149" t="s">
        <v>192</v>
      </c>
      <c r="E110" s="157" t="s">
        <v>19</v>
      </c>
      <c r="F110" s="158" t="s">
        <v>196</v>
      </c>
      <c r="H110" s="159">
        <v>23.614</v>
      </c>
      <c r="I110" s="160"/>
      <c r="L110" s="156"/>
      <c r="M110" s="161"/>
      <c r="T110" s="162"/>
      <c r="AT110" s="157" t="s">
        <v>192</v>
      </c>
      <c r="AU110" s="157" t="s">
        <v>82</v>
      </c>
      <c r="AV110" s="13" t="s">
        <v>188</v>
      </c>
      <c r="AW110" s="13" t="s">
        <v>33</v>
      </c>
      <c r="AX110" s="13" t="s">
        <v>80</v>
      </c>
      <c r="AY110" s="157" t="s">
        <v>181</v>
      </c>
    </row>
    <row r="111" spans="2:65" s="1" customFormat="1" ht="37.85" customHeight="1">
      <c r="B111" s="32"/>
      <c r="C111" s="131" t="s">
        <v>188</v>
      </c>
      <c r="D111" s="131" t="s">
        <v>183</v>
      </c>
      <c r="E111" s="132" t="s">
        <v>6348</v>
      </c>
      <c r="F111" s="133" t="s">
        <v>6349</v>
      </c>
      <c r="G111" s="134" t="s">
        <v>225</v>
      </c>
      <c r="H111" s="135">
        <v>111.627</v>
      </c>
      <c r="I111" s="136"/>
      <c r="J111" s="137">
        <f>ROUND(I111*H111,2)</f>
        <v>0</v>
      </c>
      <c r="K111" s="133" t="s">
        <v>187</v>
      </c>
      <c r="L111" s="32"/>
      <c r="M111" s="138" t="s">
        <v>19</v>
      </c>
      <c r="N111" s="139" t="s">
        <v>43</v>
      </c>
      <c r="P111" s="140">
        <f>O111*H111</f>
        <v>0</v>
      </c>
      <c r="Q111" s="140">
        <v>0</v>
      </c>
      <c r="R111" s="140">
        <f>Q111*H111</f>
        <v>0</v>
      </c>
      <c r="S111" s="140">
        <v>0</v>
      </c>
      <c r="T111" s="141">
        <f>S111*H111</f>
        <v>0</v>
      </c>
      <c r="AR111" s="142" t="s">
        <v>188</v>
      </c>
      <c r="AT111" s="142" t="s">
        <v>183</v>
      </c>
      <c r="AU111" s="142" t="s">
        <v>82</v>
      </c>
      <c r="AY111" s="17" t="s">
        <v>181</v>
      </c>
      <c r="BE111" s="143">
        <f>IF(N111="základní",J111,0)</f>
        <v>0</v>
      </c>
      <c r="BF111" s="143">
        <f>IF(N111="snížená",J111,0)</f>
        <v>0</v>
      </c>
      <c r="BG111" s="143">
        <f>IF(N111="zákl. přenesená",J111,0)</f>
        <v>0</v>
      </c>
      <c r="BH111" s="143">
        <f>IF(N111="sníž. přenesená",J111,0)</f>
        <v>0</v>
      </c>
      <c r="BI111" s="143">
        <f>IF(N111="nulová",J111,0)</f>
        <v>0</v>
      </c>
      <c r="BJ111" s="17" t="s">
        <v>80</v>
      </c>
      <c r="BK111" s="143">
        <f>ROUND(I111*H111,2)</f>
        <v>0</v>
      </c>
      <c r="BL111" s="17" t="s">
        <v>188</v>
      </c>
      <c r="BM111" s="142" t="s">
        <v>6350</v>
      </c>
    </row>
    <row r="112" spans="2:47" s="1" customFormat="1" ht="12">
      <c r="B112" s="32"/>
      <c r="D112" s="144" t="s">
        <v>190</v>
      </c>
      <c r="F112" s="145" t="s">
        <v>6351</v>
      </c>
      <c r="I112" s="146"/>
      <c r="L112" s="32"/>
      <c r="M112" s="147"/>
      <c r="T112" s="53"/>
      <c r="AT112" s="17" t="s">
        <v>190</v>
      </c>
      <c r="AU112" s="17" t="s">
        <v>82</v>
      </c>
    </row>
    <row r="113" spans="2:51" s="14" customFormat="1" ht="12">
      <c r="B113" s="163"/>
      <c r="D113" s="149" t="s">
        <v>192</v>
      </c>
      <c r="E113" s="164" t="s">
        <v>19</v>
      </c>
      <c r="F113" s="165" t="s">
        <v>6352</v>
      </c>
      <c r="H113" s="164" t="s">
        <v>19</v>
      </c>
      <c r="I113" s="166"/>
      <c r="L113" s="163"/>
      <c r="M113" s="167"/>
      <c r="T113" s="168"/>
      <c r="AT113" s="164" t="s">
        <v>192</v>
      </c>
      <c r="AU113" s="164" t="s">
        <v>82</v>
      </c>
      <c r="AV113" s="14" t="s">
        <v>80</v>
      </c>
      <c r="AW113" s="14" t="s">
        <v>33</v>
      </c>
      <c r="AX113" s="14" t="s">
        <v>72</v>
      </c>
      <c r="AY113" s="164" t="s">
        <v>181</v>
      </c>
    </row>
    <row r="114" spans="2:51" s="12" customFormat="1" ht="12">
      <c r="B114" s="148"/>
      <c r="D114" s="149" t="s">
        <v>192</v>
      </c>
      <c r="E114" s="150" t="s">
        <v>19</v>
      </c>
      <c r="F114" s="151" t="s">
        <v>6353</v>
      </c>
      <c r="H114" s="152">
        <v>154.368</v>
      </c>
      <c r="I114" s="153"/>
      <c r="L114" s="148"/>
      <c r="M114" s="154"/>
      <c r="T114" s="155"/>
      <c r="AT114" s="150" t="s">
        <v>192</v>
      </c>
      <c r="AU114" s="150" t="s">
        <v>82</v>
      </c>
      <c r="AV114" s="12" t="s">
        <v>82</v>
      </c>
      <c r="AW114" s="12" t="s">
        <v>33</v>
      </c>
      <c r="AX114" s="12" t="s">
        <v>72</v>
      </c>
      <c r="AY114" s="150" t="s">
        <v>181</v>
      </c>
    </row>
    <row r="115" spans="2:51" s="12" customFormat="1" ht="12">
      <c r="B115" s="148"/>
      <c r="D115" s="149" t="s">
        <v>192</v>
      </c>
      <c r="E115" s="150" t="s">
        <v>19</v>
      </c>
      <c r="F115" s="151" t="s">
        <v>6354</v>
      </c>
      <c r="H115" s="152">
        <v>-42.741</v>
      </c>
      <c r="I115" s="153"/>
      <c r="L115" s="148"/>
      <c r="M115" s="154"/>
      <c r="T115" s="155"/>
      <c r="AT115" s="150" t="s">
        <v>192</v>
      </c>
      <c r="AU115" s="150" t="s">
        <v>82</v>
      </c>
      <c r="AV115" s="12" t="s">
        <v>82</v>
      </c>
      <c r="AW115" s="12" t="s">
        <v>33</v>
      </c>
      <c r="AX115" s="12" t="s">
        <v>72</v>
      </c>
      <c r="AY115" s="150" t="s">
        <v>181</v>
      </c>
    </row>
    <row r="116" spans="2:51" s="13" customFormat="1" ht="12">
      <c r="B116" s="156"/>
      <c r="D116" s="149" t="s">
        <v>192</v>
      </c>
      <c r="E116" s="157" t="s">
        <v>19</v>
      </c>
      <c r="F116" s="158" t="s">
        <v>196</v>
      </c>
      <c r="H116" s="159">
        <v>111.627</v>
      </c>
      <c r="I116" s="160"/>
      <c r="L116" s="156"/>
      <c r="M116" s="161"/>
      <c r="T116" s="162"/>
      <c r="AT116" s="157" t="s">
        <v>192</v>
      </c>
      <c r="AU116" s="157" t="s">
        <v>82</v>
      </c>
      <c r="AV116" s="13" t="s">
        <v>188</v>
      </c>
      <c r="AW116" s="13" t="s">
        <v>33</v>
      </c>
      <c r="AX116" s="13" t="s">
        <v>80</v>
      </c>
      <c r="AY116" s="157" t="s">
        <v>181</v>
      </c>
    </row>
    <row r="117" spans="2:65" s="1" customFormat="1" ht="37.85" customHeight="1">
      <c r="B117" s="32"/>
      <c r="C117" s="131" t="s">
        <v>211</v>
      </c>
      <c r="D117" s="131" t="s">
        <v>183</v>
      </c>
      <c r="E117" s="132" t="s">
        <v>537</v>
      </c>
      <c r="F117" s="133" t="s">
        <v>538</v>
      </c>
      <c r="G117" s="134" t="s">
        <v>225</v>
      </c>
      <c r="H117" s="135">
        <v>23.614</v>
      </c>
      <c r="I117" s="136"/>
      <c r="J117" s="137">
        <f>ROUND(I117*H117,2)</f>
        <v>0</v>
      </c>
      <c r="K117" s="133" t="s">
        <v>187</v>
      </c>
      <c r="L117" s="32"/>
      <c r="M117" s="138" t="s">
        <v>19</v>
      </c>
      <c r="N117" s="139" t="s">
        <v>43</v>
      </c>
      <c r="P117" s="140">
        <f>O117*H117</f>
        <v>0</v>
      </c>
      <c r="Q117" s="140">
        <v>0</v>
      </c>
      <c r="R117" s="140">
        <f>Q117*H117</f>
        <v>0</v>
      </c>
      <c r="S117" s="140">
        <v>0</v>
      </c>
      <c r="T117" s="141">
        <f>S117*H117</f>
        <v>0</v>
      </c>
      <c r="AR117" s="142" t="s">
        <v>188</v>
      </c>
      <c r="AT117" s="142" t="s">
        <v>183</v>
      </c>
      <c r="AU117" s="142" t="s">
        <v>82</v>
      </c>
      <c r="AY117" s="17" t="s">
        <v>181</v>
      </c>
      <c r="BE117" s="143">
        <f>IF(N117="základní",J117,0)</f>
        <v>0</v>
      </c>
      <c r="BF117" s="143">
        <f>IF(N117="snížená",J117,0)</f>
        <v>0</v>
      </c>
      <c r="BG117" s="143">
        <f>IF(N117="zákl. přenesená",J117,0)</f>
        <v>0</v>
      </c>
      <c r="BH117" s="143">
        <f>IF(N117="sníž. přenesená",J117,0)</f>
        <v>0</v>
      </c>
      <c r="BI117" s="143">
        <f>IF(N117="nulová",J117,0)</f>
        <v>0</v>
      </c>
      <c r="BJ117" s="17" t="s">
        <v>80</v>
      </c>
      <c r="BK117" s="143">
        <f>ROUND(I117*H117,2)</f>
        <v>0</v>
      </c>
      <c r="BL117" s="17" t="s">
        <v>188</v>
      </c>
      <c r="BM117" s="142" t="s">
        <v>6355</v>
      </c>
    </row>
    <row r="118" spans="2:47" s="1" customFormat="1" ht="12">
      <c r="B118" s="32"/>
      <c r="D118" s="144" t="s">
        <v>190</v>
      </c>
      <c r="F118" s="145" t="s">
        <v>540</v>
      </c>
      <c r="I118" s="146"/>
      <c r="L118" s="32"/>
      <c r="M118" s="147"/>
      <c r="T118" s="53"/>
      <c r="AT118" s="17" t="s">
        <v>190</v>
      </c>
      <c r="AU118" s="17" t="s">
        <v>82</v>
      </c>
    </row>
    <row r="119" spans="2:65" s="1" customFormat="1" ht="24.1" customHeight="1">
      <c r="B119" s="32"/>
      <c r="C119" s="131" t="s">
        <v>218</v>
      </c>
      <c r="D119" s="131" t="s">
        <v>183</v>
      </c>
      <c r="E119" s="132" t="s">
        <v>547</v>
      </c>
      <c r="F119" s="133" t="s">
        <v>548</v>
      </c>
      <c r="G119" s="134" t="s">
        <v>225</v>
      </c>
      <c r="H119" s="135">
        <v>42.741</v>
      </c>
      <c r="I119" s="136"/>
      <c r="J119" s="137">
        <f>ROUND(I119*H119,2)</f>
        <v>0</v>
      </c>
      <c r="K119" s="133" t="s">
        <v>527</v>
      </c>
      <c r="L119" s="32"/>
      <c r="M119" s="138" t="s">
        <v>19</v>
      </c>
      <c r="N119" s="139" t="s">
        <v>43</v>
      </c>
      <c r="P119" s="140">
        <f>O119*H119</f>
        <v>0</v>
      </c>
      <c r="Q119" s="140">
        <v>0</v>
      </c>
      <c r="R119" s="140">
        <f>Q119*H119</f>
        <v>0</v>
      </c>
      <c r="S119" s="140">
        <v>0</v>
      </c>
      <c r="T119" s="141">
        <f>S119*H119</f>
        <v>0</v>
      </c>
      <c r="AR119" s="142" t="s">
        <v>188</v>
      </c>
      <c r="AT119" s="142" t="s">
        <v>183</v>
      </c>
      <c r="AU119" s="142" t="s">
        <v>82</v>
      </c>
      <c r="AY119" s="17" t="s">
        <v>181</v>
      </c>
      <c r="BE119" s="143">
        <f>IF(N119="základní",J119,0)</f>
        <v>0</v>
      </c>
      <c r="BF119" s="143">
        <f>IF(N119="snížená",J119,0)</f>
        <v>0</v>
      </c>
      <c r="BG119" s="143">
        <f>IF(N119="zákl. přenesená",J119,0)</f>
        <v>0</v>
      </c>
      <c r="BH119" s="143">
        <f>IF(N119="sníž. přenesená",J119,0)</f>
        <v>0</v>
      </c>
      <c r="BI119" s="143">
        <f>IF(N119="nulová",J119,0)</f>
        <v>0</v>
      </c>
      <c r="BJ119" s="17" t="s">
        <v>80</v>
      </c>
      <c r="BK119" s="143">
        <f>ROUND(I119*H119,2)</f>
        <v>0</v>
      </c>
      <c r="BL119" s="17" t="s">
        <v>188</v>
      </c>
      <c r="BM119" s="142" t="s">
        <v>6356</v>
      </c>
    </row>
    <row r="120" spans="2:47" s="1" customFormat="1" ht="12">
      <c r="B120" s="32"/>
      <c r="D120" s="144" t="s">
        <v>190</v>
      </c>
      <c r="F120" s="145" t="s">
        <v>550</v>
      </c>
      <c r="I120" s="146"/>
      <c r="L120" s="32"/>
      <c r="M120" s="147"/>
      <c r="T120" s="53"/>
      <c r="AT120" s="17" t="s">
        <v>190</v>
      </c>
      <c r="AU120" s="17" t="s">
        <v>82</v>
      </c>
    </row>
    <row r="121" spans="2:51" s="14" customFormat="1" ht="12">
      <c r="B121" s="163"/>
      <c r="D121" s="149" t="s">
        <v>192</v>
      </c>
      <c r="E121" s="164" t="s">
        <v>19</v>
      </c>
      <c r="F121" s="165" t="s">
        <v>6357</v>
      </c>
      <c r="H121" s="164" t="s">
        <v>19</v>
      </c>
      <c r="I121" s="166"/>
      <c r="L121" s="163"/>
      <c r="M121" s="167"/>
      <c r="T121" s="168"/>
      <c r="AT121" s="164" t="s">
        <v>192</v>
      </c>
      <c r="AU121" s="164" t="s">
        <v>82</v>
      </c>
      <c r="AV121" s="14" t="s">
        <v>80</v>
      </c>
      <c r="AW121" s="14" t="s">
        <v>33</v>
      </c>
      <c r="AX121" s="14" t="s">
        <v>72</v>
      </c>
      <c r="AY121" s="164" t="s">
        <v>181</v>
      </c>
    </row>
    <row r="122" spans="2:51" s="12" customFormat="1" ht="12">
      <c r="B122" s="148"/>
      <c r="D122" s="149" t="s">
        <v>192</v>
      </c>
      <c r="E122" s="150" t="s">
        <v>19</v>
      </c>
      <c r="F122" s="151" t="s">
        <v>6358</v>
      </c>
      <c r="H122" s="152">
        <v>25</v>
      </c>
      <c r="I122" s="153"/>
      <c r="L122" s="148"/>
      <c r="M122" s="154"/>
      <c r="T122" s="155"/>
      <c r="AT122" s="150" t="s">
        <v>192</v>
      </c>
      <c r="AU122" s="150" t="s">
        <v>82</v>
      </c>
      <c r="AV122" s="12" t="s">
        <v>82</v>
      </c>
      <c r="AW122" s="12" t="s">
        <v>33</v>
      </c>
      <c r="AX122" s="12" t="s">
        <v>72</v>
      </c>
      <c r="AY122" s="150" t="s">
        <v>181</v>
      </c>
    </row>
    <row r="123" spans="2:51" s="12" customFormat="1" ht="12">
      <c r="B123" s="148"/>
      <c r="D123" s="149" t="s">
        <v>192</v>
      </c>
      <c r="E123" s="150" t="s">
        <v>19</v>
      </c>
      <c r="F123" s="151" t="s">
        <v>6359</v>
      </c>
      <c r="H123" s="152">
        <v>17.741</v>
      </c>
      <c r="I123" s="153"/>
      <c r="L123" s="148"/>
      <c r="M123" s="154"/>
      <c r="T123" s="155"/>
      <c r="AT123" s="150" t="s">
        <v>192</v>
      </c>
      <c r="AU123" s="150" t="s">
        <v>82</v>
      </c>
      <c r="AV123" s="12" t="s">
        <v>82</v>
      </c>
      <c r="AW123" s="12" t="s">
        <v>33</v>
      </c>
      <c r="AX123" s="12" t="s">
        <v>72</v>
      </c>
      <c r="AY123" s="150" t="s">
        <v>181</v>
      </c>
    </row>
    <row r="124" spans="2:51" s="13" customFormat="1" ht="12">
      <c r="B124" s="156"/>
      <c r="D124" s="149" t="s">
        <v>192</v>
      </c>
      <c r="E124" s="157" t="s">
        <v>19</v>
      </c>
      <c r="F124" s="158" t="s">
        <v>196</v>
      </c>
      <c r="H124" s="159">
        <v>42.741</v>
      </c>
      <c r="I124" s="160"/>
      <c r="L124" s="156"/>
      <c r="M124" s="161"/>
      <c r="T124" s="162"/>
      <c r="AT124" s="157" t="s">
        <v>192</v>
      </c>
      <c r="AU124" s="157" t="s">
        <v>82</v>
      </c>
      <c r="AV124" s="13" t="s">
        <v>188</v>
      </c>
      <c r="AW124" s="13" t="s">
        <v>33</v>
      </c>
      <c r="AX124" s="13" t="s">
        <v>80</v>
      </c>
      <c r="AY124" s="157" t="s">
        <v>181</v>
      </c>
    </row>
    <row r="125" spans="2:65" s="1" customFormat="1" ht="24.1" customHeight="1">
      <c r="B125" s="32"/>
      <c r="C125" s="131" t="s">
        <v>222</v>
      </c>
      <c r="D125" s="131" t="s">
        <v>183</v>
      </c>
      <c r="E125" s="132" t="s">
        <v>541</v>
      </c>
      <c r="F125" s="133" t="s">
        <v>439</v>
      </c>
      <c r="G125" s="134" t="s">
        <v>344</v>
      </c>
      <c r="H125" s="135">
        <v>223.254</v>
      </c>
      <c r="I125" s="136"/>
      <c r="J125" s="137">
        <f>ROUND(I125*H125,2)</f>
        <v>0</v>
      </c>
      <c r="K125" s="133" t="s">
        <v>527</v>
      </c>
      <c r="L125" s="32"/>
      <c r="M125" s="138" t="s">
        <v>19</v>
      </c>
      <c r="N125" s="139" t="s">
        <v>43</v>
      </c>
      <c r="P125" s="140">
        <f>O125*H125</f>
        <v>0</v>
      </c>
      <c r="Q125" s="140">
        <v>0</v>
      </c>
      <c r="R125" s="140">
        <f>Q125*H125</f>
        <v>0</v>
      </c>
      <c r="S125" s="140">
        <v>0</v>
      </c>
      <c r="T125" s="141">
        <f>S125*H125</f>
        <v>0</v>
      </c>
      <c r="AR125" s="142" t="s">
        <v>188</v>
      </c>
      <c r="AT125" s="142" t="s">
        <v>183</v>
      </c>
      <c r="AU125" s="142" t="s">
        <v>82</v>
      </c>
      <c r="AY125" s="17" t="s">
        <v>181</v>
      </c>
      <c r="BE125" s="143">
        <f>IF(N125="základní",J125,0)</f>
        <v>0</v>
      </c>
      <c r="BF125" s="143">
        <f>IF(N125="snížená",J125,0)</f>
        <v>0</v>
      </c>
      <c r="BG125" s="143">
        <f>IF(N125="zákl. přenesená",J125,0)</f>
        <v>0</v>
      </c>
      <c r="BH125" s="143">
        <f>IF(N125="sníž. přenesená",J125,0)</f>
        <v>0</v>
      </c>
      <c r="BI125" s="143">
        <f>IF(N125="nulová",J125,0)</f>
        <v>0</v>
      </c>
      <c r="BJ125" s="17" t="s">
        <v>80</v>
      </c>
      <c r="BK125" s="143">
        <f>ROUND(I125*H125,2)</f>
        <v>0</v>
      </c>
      <c r="BL125" s="17" t="s">
        <v>188</v>
      </c>
      <c r="BM125" s="142" t="s">
        <v>6360</v>
      </c>
    </row>
    <row r="126" spans="2:47" s="1" customFormat="1" ht="12">
      <c r="B126" s="32"/>
      <c r="D126" s="144" t="s">
        <v>190</v>
      </c>
      <c r="F126" s="145" t="s">
        <v>543</v>
      </c>
      <c r="I126" s="146"/>
      <c r="L126" s="32"/>
      <c r="M126" s="147"/>
      <c r="T126" s="53"/>
      <c r="AT126" s="17" t="s">
        <v>190</v>
      </c>
      <c r="AU126" s="17" t="s">
        <v>82</v>
      </c>
    </row>
    <row r="127" spans="2:51" s="12" customFormat="1" ht="12">
      <c r="B127" s="148"/>
      <c r="D127" s="149" t="s">
        <v>192</v>
      </c>
      <c r="E127" s="150" t="s">
        <v>19</v>
      </c>
      <c r="F127" s="151" t="s">
        <v>6361</v>
      </c>
      <c r="H127" s="152">
        <v>223.254</v>
      </c>
      <c r="I127" s="153"/>
      <c r="L127" s="148"/>
      <c r="M127" s="154"/>
      <c r="T127" s="155"/>
      <c r="AT127" s="150" t="s">
        <v>192</v>
      </c>
      <c r="AU127" s="150" t="s">
        <v>82</v>
      </c>
      <c r="AV127" s="12" t="s">
        <v>82</v>
      </c>
      <c r="AW127" s="12" t="s">
        <v>33</v>
      </c>
      <c r="AX127" s="12" t="s">
        <v>80</v>
      </c>
      <c r="AY127" s="150" t="s">
        <v>181</v>
      </c>
    </row>
    <row r="128" spans="2:65" s="1" customFormat="1" ht="24.1" customHeight="1">
      <c r="B128" s="32"/>
      <c r="C128" s="131" t="s">
        <v>229</v>
      </c>
      <c r="D128" s="131" t="s">
        <v>183</v>
      </c>
      <c r="E128" s="132" t="s">
        <v>426</v>
      </c>
      <c r="F128" s="133" t="s">
        <v>427</v>
      </c>
      <c r="G128" s="134" t="s">
        <v>344</v>
      </c>
      <c r="H128" s="135">
        <v>54.312</v>
      </c>
      <c r="I128" s="136"/>
      <c r="J128" s="137">
        <f>ROUND(I128*H128,2)</f>
        <v>0</v>
      </c>
      <c r="K128" s="133" t="s">
        <v>187</v>
      </c>
      <c r="L128" s="32"/>
      <c r="M128" s="138" t="s">
        <v>19</v>
      </c>
      <c r="N128" s="139" t="s">
        <v>43</v>
      </c>
      <c r="P128" s="140">
        <f>O128*H128</f>
        <v>0</v>
      </c>
      <c r="Q128" s="140">
        <v>0</v>
      </c>
      <c r="R128" s="140">
        <f>Q128*H128</f>
        <v>0</v>
      </c>
      <c r="S128" s="140">
        <v>0</v>
      </c>
      <c r="T128" s="141">
        <f>S128*H128</f>
        <v>0</v>
      </c>
      <c r="AR128" s="142" t="s">
        <v>188</v>
      </c>
      <c r="AT128" s="142" t="s">
        <v>183</v>
      </c>
      <c r="AU128" s="142" t="s">
        <v>82</v>
      </c>
      <c r="AY128" s="17" t="s">
        <v>181</v>
      </c>
      <c r="BE128" s="143">
        <f>IF(N128="základní",J128,0)</f>
        <v>0</v>
      </c>
      <c r="BF128" s="143">
        <f>IF(N128="snížená",J128,0)</f>
        <v>0</v>
      </c>
      <c r="BG128" s="143">
        <f>IF(N128="zákl. přenesená",J128,0)</f>
        <v>0</v>
      </c>
      <c r="BH128" s="143">
        <f>IF(N128="sníž. přenesená",J128,0)</f>
        <v>0</v>
      </c>
      <c r="BI128" s="143">
        <f>IF(N128="nulová",J128,0)</f>
        <v>0</v>
      </c>
      <c r="BJ128" s="17" t="s">
        <v>80</v>
      </c>
      <c r="BK128" s="143">
        <f>ROUND(I128*H128,2)</f>
        <v>0</v>
      </c>
      <c r="BL128" s="17" t="s">
        <v>188</v>
      </c>
      <c r="BM128" s="142" t="s">
        <v>6362</v>
      </c>
    </row>
    <row r="129" spans="2:47" s="1" customFormat="1" ht="12">
      <c r="B129" s="32"/>
      <c r="D129" s="144" t="s">
        <v>190</v>
      </c>
      <c r="F129" s="145" t="s">
        <v>429</v>
      </c>
      <c r="I129" s="146"/>
      <c r="L129" s="32"/>
      <c r="M129" s="147"/>
      <c r="T129" s="53"/>
      <c r="AT129" s="17" t="s">
        <v>190</v>
      </c>
      <c r="AU129" s="17" t="s">
        <v>82</v>
      </c>
    </row>
    <row r="130" spans="2:51" s="12" customFormat="1" ht="12">
      <c r="B130" s="148"/>
      <c r="D130" s="149" t="s">
        <v>192</v>
      </c>
      <c r="E130" s="150" t="s">
        <v>19</v>
      </c>
      <c r="F130" s="151" t="s">
        <v>6363</v>
      </c>
      <c r="H130" s="152">
        <v>54.312</v>
      </c>
      <c r="I130" s="153"/>
      <c r="L130" s="148"/>
      <c r="M130" s="154"/>
      <c r="T130" s="155"/>
      <c r="AT130" s="150" t="s">
        <v>192</v>
      </c>
      <c r="AU130" s="150" t="s">
        <v>82</v>
      </c>
      <c r="AV130" s="12" t="s">
        <v>82</v>
      </c>
      <c r="AW130" s="12" t="s">
        <v>33</v>
      </c>
      <c r="AX130" s="12" t="s">
        <v>80</v>
      </c>
      <c r="AY130" s="150" t="s">
        <v>181</v>
      </c>
    </row>
    <row r="131" spans="2:65" s="1" customFormat="1" ht="21.75" customHeight="1">
      <c r="B131" s="32"/>
      <c r="C131" s="131" t="s">
        <v>236</v>
      </c>
      <c r="D131" s="131" t="s">
        <v>183</v>
      </c>
      <c r="E131" s="132" t="s">
        <v>6364</v>
      </c>
      <c r="F131" s="133" t="s">
        <v>6365</v>
      </c>
      <c r="G131" s="134" t="s">
        <v>186</v>
      </c>
      <c r="H131" s="135">
        <v>204.52</v>
      </c>
      <c r="I131" s="136"/>
      <c r="J131" s="137">
        <f>ROUND(I131*H131,2)</f>
        <v>0</v>
      </c>
      <c r="K131" s="133" t="s">
        <v>187</v>
      </c>
      <c r="L131" s="32"/>
      <c r="M131" s="138" t="s">
        <v>19</v>
      </c>
      <c r="N131" s="139" t="s">
        <v>43</v>
      </c>
      <c r="P131" s="140">
        <f>O131*H131</f>
        <v>0</v>
      </c>
      <c r="Q131" s="140">
        <v>0</v>
      </c>
      <c r="R131" s="140">
        <f>Q131*H131</f>
        <v>0</v>
      </c>
      <c r="S131" s="140">
        <v>0</v>
      </c>
      <c r="T131" s="141">
        <f>S131*H131</f>
        <v>0</v>
      </c>
      <c r="AR131" s="142" t="s">
        <v>188</v>
      </c>
      <c r="AT131" s="142" t="s">
        <v>183</v>
      </c>
      <c r="AU131" s="142" t="s">
        <v>82</v>
      </c>
      <c r="AY131" s="17" t="s">
        <v>181</v>
      </c>
      <c r="BE131" s="143">
        <f>IF(N131="základní",J131,0)</f>
        <v>0</v>
      </c>
      <c r="BF131" s="143">
        <f>IF(N131="snížená",J131,0)</f>
        <v>0</v>
      </c>
      <c r="BG131" s="143">
        <f>IF(N131="zákl. přenesená",J131,0)</f>
        <v>0</v>
      </c>
      <c r="BH131" s="143">
        <f>IF(N131="sníž. přenesená",J131,0)</f>
        <v>0</v>
      </c>
      <c r="BI131" s="143">
        <f>IF(N131="nulová",J131,0)</f>
        <v>0</v>
      </c>
      <c r="BJ131" s="17" t="s">
        <v>80</v>
      </c>
      <c r="BK131" s="143">
        <f>ROUND(I131*H131,2)</f>
        <v>0</v>
      </c>
      <c r="BL131" s="17" t="s">
        <v>188</v>
      </c>
      <c r="BM131" s="142" t="s">
        <v>6366</v>
      </c>
    </row>
    <row r="132" spans="2:47" s="1" customFormat="1" ht="12">
      <c r="B132" s="32"/>
      <c r="D132" s="144" t="s">
        <v>190</v>
      </c>
      <c r="F132" s="145" t="s">
        <v>6367</v>
      </c>
      <c r="I132" s="146"/>
      <c r="L132" s="32"/>
      <c r="M132" s="147"/>
      <c r="T132" s="53"/>
      <c r="AT132" s="17" t="s">
        <v>190</v>
      </c>
      <c r="AU132" s="17" t="s">
        <v>82</v>
      </c>
    </row>
    <row r="133" spans="2:51" s="14" customFormat="1" ht="12">
      <c r="B133" s="163"/>
      <c r="D133" s="149" t="s">
        <v>192</v>
      </c>
      <c r="E133" s="164" t="s">
        <v>19</v>
      </c>
      <c r="F133" s="165" t="s">
        <v>6368</v>
      </c>
      <c r="H133" s="164" t="s">
        <v>19</v>
      </c>
      <c r="I133" s="166"/>
      <c r="L133" s="163"/>
      <c r="M133" s="167"/>
      <c r="T133" s="168"/>
      <c r="AT133" s="164" t="s">
        <v>192</v>
      </c>
      <c r="AU133" s="164" t="s">
        <v>82</v>
      </c>
      <c r="AV133" s="14" t="s">
        <v>80</v>
      </c>
      <c r="AW133" s="14" t="s">
        <v>33</v>
      </c>
      <c r="AX133" s="14" t="s">
        <v>72</v>
      </c>
      <c r="AY133" s="164" t="s">
        <v>181</v>
      </c>
    </row>
    <row r="134" spans="2:51" s="12" customFormat="1" ht="12">
      <c r="B134" s="148"/>
      <c r="D134" s="149" t="s">
        <v>192</v>
      </c>
      <c r="E134" s="150" t="s">
        <v>19</v>
      </c>
      <c r="F134" s="151" t="s">
        <v>6369</v>
      </c>
      <c r="H134" s="152">
        <v>118.55</v>
      </c>
      <c r="I134" s="153"/>
      <c r="L134" s="148"/>
      <c r="M134" s="154"/>
      <c r="T134" s="155"/>
      <c r="AT134" s="150" t="s">
        <v>192</v>
      </c>
      <c r="AU134" s="150" t="s">
        <v>82</v>
      </c>
      <c r="AV134" s="12" t="s">
        <v>82</v>
      </c>
      <c r="AW134" s="12" t="s">
        <v>33</v>
      </c>
      <c r="AX134" s="12" t="s">
        <v>72</v>
      </c>
      <c r="AY134" s="150" t="s">
        <v>181</v>
      </c>
    </row>
    <row r="135" spans="2:51" s="12" customFormat="1" ht="12">
      <c r="B135" s="148"/>
      <c r="D135" s="149" t="s">
        <v>192</v>
      </c>
      <c r="E135" s="150" t="s">
        <v>19</v>
      </c>
      <c r="F135" s="151" t="s">
        <v>6370</v>
      </c>
      <c r="H135" s="152">
        <v>85.97</v>
      </c>
      <c r="I135" s="153"/>
      <c r="L135" s="148"/>
      <c r="M135" s="154"/>
      <c r="T135" s="155"/>
      <c r="AT135" s="150" t="s">
        <v>192</v>
      </c>
      <c r="AU135" s="150" t="s">
        <v>82</v>
      </c>
      <c r="AV135" s="12" t="s">
        <v>82</v>
      </c>
      <c r="AW135" s="12" t="s">
        <v>33</v>
      </c>
      <c r="AX135" s="12" t="s">
        <v>72</v>
      </c>
      <c r="AY135" s="150" t="s">
        <v>181</v>
      </c>
    </row>
    <row r="136" spans="2:51" s="13" customFormat="1" ht="12">
      <c r="B136" s="156"/>
      <c r="D136" s="149" t="s">
        <v>192</v>
      </c>
      <c r="E136" s="157" t="s">
        <v>19</v>
      </c>
      <c r="F136" s="158" t="s">
        <v>196</v>
      </c>
      <c r="H136" s="159">
        <v>204.52</v>
      </c>
      <c r="I136" s="160"/>
      <c r="L136" s="156"/>
      <c r="M136" s="161"/>
      <c r="T136" s="162"/>
      <c r="AT136" s="157" t="s">
        <v>192</v>
      </c>
      <c r="AU136" s="157" t="s">
        <v>82</v>
      </c>
      <c r="AV136" s="13" t="s">
        <v>188</v>
      </c>
      <c r="AW136" s="13" t="s">
        <v>33</v>
      </c>
      <c r="AX136" s="13" t="s">
        <v>80</v>
      </c>
      <c r="AY136" s="157" t="s">
        <v>181</v>
      </c>
    </row>
    <row r="137" spans="2:65" s="1" customFormat="1" ht="16.5" customHeight="1">
      <c r="B137" s="32"/>
      <c r="C137" s="131" t="s">
        <v>243</v>
      </c>
      <c r="D137" s="131" t="s">
        <v>183</v>
      </c>
      <c r="E137" s="132" t="s">
        <v>6371</v>
      </c>
      <c r="F137" s="133" t="s">
        <v>6372</v>
      </c>
      <c r="G137" s="134" t="s">
        <v>186</v>
      </c>
      <c r="H137" s="135">
        <v>96.225</v>
      </c>
      <c r="I137" s="136"/>
      <c r="J137" s="137">
        <f>ROUND(I137*H137,2)</f>
        <v>0</v>
      </c>
      <c r="K137" s="133" t="s">
        <v>19</v>
      </c>
      <c r="L137" s="32"/>
      <c r="M137" s="138" t="s">
        <v>19</v>
      </c>
      <c r="N137" s="139" t="s">
        <v>43</v>
      </c>
      <c r="P137" s="140">
        <f>O137*H137</f>
        <v>0</v>
      </c>
      <c r="Q137" s="140">
        <v>0</v>
      </c>
      <c r="R137" s="140">
        <f>Q137*H137</f>
        <v>0</v>
      </c>
      <c r="S137" s="140">
        <v>0</v>
      </c>
      <c r="T137" s="141">
        <f>S137*H137</f>
        <v>0</v>
      </c>
      <c r="AR137" s="142" t="s">
        <v>188</v>
      </c>
      <c r="AT137" s="142" t="s">
        <v>183</v>
      </c>
      <c r="AU137" s="142" t="s">
        <v>82</v>
      </c>
      <c r="AY137" s="17" t="s">
        <v>181</v>
      </c>
      <c r="BE137" s="143">
        <f>IF(N137="základní",J137,0)</f>
        <v>0</v>
      </c>
      <c r="BF137" s="143">
        <f>IF(N137="snížená",J137,0)</f>
        <v>0</v>
      </c>
      <c r="BG137" s="143">
        <f>IF(N137="zákl. přenesená",J137,0)</f>
        <v>0</v>
      </c>
      <c r="BH137" s="143">
        <f>IF(N137="sníž. přenesená",J137,0)</f>
        <v>0</v>
      </c>
      <c r="BI137" s="143">
        <f>IF(N137="nulová",J137,0)</f>
        <v>0</v>
      </c>
      <c r="BJ137" s="17" t="s">
        <v>80</v>
      </c>
      <c r="BK137" s="143">
        <f>ROUND(I137*H137,2)</f>
        <v>0</v>
      </c>
      <c r="BL137" s="17" t="s">
        <v>188</v>
      </c>
      <c r="BM137" s="142" t="s">
        <v>6373</v>
      </c>
    </row>
    <row r="138" spans="2:51" s="12" customFormat="1" ht="12">
      <c r="B138" s="148"/>
      <c r="D138" s="149" t="s">
        <v>192</v>
      </c>
      <c r="E138" s="150" t="s">
        <v>19</v>
      </c>
      <c r="F138" s="151" t="s">
        <v>6374</v>
      </c>
      <c r="H138" s="152">
        <v>23.655</v>
      </c>
      <c r="I138" s="153"/>
      <c r="L138" s="148"/>
      <c r="M138" s="154"/>
      <c r="T138" s="155"/>
      <c r="AT138" s="150" t="s">
        <v>192</v>
      </c>
      <c r="AU138" s="150" t="s">
        <v>82</v>
      </c>
      <c r="AV138" s="12" t="s">
        <v>82</v>
      </c>
      <c r="AW138" s="12" t="s">
        <v>33</v>
      </c>
      <c r="AX138" s="12" t="s">
        <v>72</v>
      </c>
      <c r="AY138" s="150" t="s">
        <v>181</v>
      </c>
    </row>
    <row r="139" spans="2:51" s="12" customFormat="1" ht="12">
      <c r="B139" s="148"/>
      <c r="D139" s="149" t="s">
        <v>192</v>
      </c>
      <c r="E139" s="150" t="s">
        <v>19</v>
      </c>
      <c r="F139" s="151" t="s">
        <v>6375</v>
      </c>
      <c r="H139" s="152">
        <v>72.57</v>
      </c>
      <c r="I139" s="153"/>
      <c r="L139" s="148"/>
      <c r="M139" s="154"/>
      <c r="T139" s="155"/>
      <c r="AT139" s="150" t="s">
        <v>192</v>
      </c>
      <c r="AU139" s="150" t="s">
        <v>82</v>
      </c>
      <c r="AV139" s="12" t="s">
        <v>82</v>
      </c>
      <c r="AW139" s="12" t="s">
        <v>33</v>
      </c>
      <c r="AX139" s="12" t="s">
        <v>72</v>
      </c>
      <c r="AY139" s="150" t="s">
        <v>181</v>
      </c>
    </row>
    <row r="140" spans="2:51" s="13" customFormat="1" ht="12">
      <c r="B140" s="156"/>
      <c r="D140" s="149" t="s">
        <v>192</v>
      </c>
      <c r="E140" s="157" t="s">
        <v>19</v>
      </c>
      <c r="F140" s="158" t="s">
        <v>196</v>
      </c>
      <c r="H140" s="159">
        <v>96.225</v>
      </c>
      <c r="I140" s="160"/>
      <c r="L140" s="156"/>
      <c r="M140" s="161"/>
      <c r="T140" s="162"/>
      <c r="AT140" s="157" t="s">
        <v>192</v>
      </c>
      <c r="AU140" s="157" t="s">
        <v>82</v>
      </c>
      <c r="AV140" s="13" t="s">
        <v>188</v>
      </c>
      <c r="AW140" s="13" t="s">
        <v>33</v>
      </c>
      <c r="AX140" s="13" t="s">
        <v>80</v>
      </c>
      <c r="AY140" s="157" t="s">
        <v>181</v>
      </c>
    </row>
    <row r="141" spans="2:63" s="11" customFormat="1" ht="22.8" customHeight="1">
      <c r="B141" s="119"/>
      <c r="D141" s="120" t="s">
        <v>71</v>
      </c>
      <c r="E141" s="129" t="s">
        <v>82</v>
      </c>
      <c r="F141" s="129" t="s">
        <v>566</v>
      </c>
      <c r="I141" s="122"/>
      <c r="J141" s="130">
        <f>BK141</f>
        <v>0</v>
      </c>
      <c r="L141" s="119"/>
      <c r="M141" s="124"/>
      <c r="P141" s="125">
        <f>SUM(P142:P148)</f>
        <v>0</v>
      </c>
      <c r="R141" s="125">
        <f>SUM(R142:R148)</f>
        <v>0</v>
      </c>
      <c r="T141" s="126">
        <f>SUM(T142:T148)</f>
        <v>0</v>
      </c>
      <c r="AR141" s="120" t="s">
        <v>80</v>
      </c>
      <c r="AT141" s="127" t="s">
        <v>71</v>
      </c>
      <c r="AU141" s="127" t="s">
        <v>80</v>
      </c>
      <c r="AY141" s="120" t="s">
        <v>181</v>
      </c>
      <c r="BK141" s="128">
        <f>SUM(BK142:BK148)</f>
        <v>0</v>
      </c>
    </row>
    <row r="142" spans="2:65" s="1" customFormat="1" ht="16.5" customHeight="1">
      <c r="B142" s="32"/>
      <c r="C142" s="131" t="s">
        <v>249</v>
      </c>
      <c r="D142" s="131" t="s">
        <v>183</v>
      </c>
      <c r="E142" s="132" t="s">
        <v>6376</v>
      </c>
      <c r="F142" s="133" t="s">
        <v>6377</v>
      </c>
      <c r="G142" s="134" t="s">
        <v>225</v>
      </c>
      <c r="H142" s="135">
        <v>13.197</v>
      </c>
      <c r="I142" s="136"/>
      <c r="J142" s="137">
        <f>ROUND(I142*H142,2)</f>
        <v>0</v>
      </c>
      <c r="K142" s="133" t="s">
        <v>19</v>
      </c>
      <c r="L142" s="32"/>
      <c r="M142" s="138" t="s">
        <v>19</v>
      </c>
      <c r="N142" s="139" t="s">
        <v>43</v>
      </c>
      <c r="P142" s="140">
        <f>O142*H142</f>
        <v>0</v>
      </c>
      <c r="Q142" s="140">
        <v>0</v>
      </c>
      <c r="R142" s="140">
        <f>Q142*H142</f>
        <v>0</v>
      </c>
      <c r="S142" s="140">
        <v>0</v>
      </c>
      <c r="T142" s="141">
        <f>S142*H142</f>
        <v>0</v>
      </c>
      <c r="AR142" s="142" t="s">
        <v>188</v>
      </c>
      <c r="AT142" s="142" t="s">
        <v>183</v>
      </c>
      <c r="AU142" s="142" t="s">
        <v>82</v>
      </c>
      <c r="AY142" s="17" t="s">
        <v>181</v>
      </c>
      <c r="BE142" s="143">
        <f>IF(N142="základní",J142,0)</f>
        <v>0</v>
      </c>
      <c r="BF142" s="143">
        <f>IF(N142="snížená",J142,0)</f>
        <v>0</v>
      </c>
      <c r="BG142" s="143">
        <f>IF(N142="zákl. přenesená",J142,0)</f>
        <v>0</v>
      </c>
      <c r="BH142" s="143">
        <f>IF(N142="sníž. přenesená",J142,0)</f>
        <v>0</v>
      </c>
      <c r="BI142" s="143">
        <f>IF(N142="nulová",J142,0)</f>
        <v>0</v>
      </c>
      <c r="BJ142" s="17" t="s">
        <v>80</v>
      </c>
      <c r="BK142" s="143">
        <f>ROUND(I142*H142,2)</f>
        <v>0</v>
      </c>
      <c r="BL142" s="17" t="s">
        <v>188</v>
      </c>
      <c r="BM142" s="142" t="s">
        <v>6378</v>
      </c>
    </row>
    <row r="143" spans="2:51" s="12" customFormat="1" ht="12">
      <c r="B143" s="148"/>
      <c r="D143" s="149" t="s">
        <v>192</v>
      </c>
      <c r="E143" s="150" t="s">
        <v>19</v>
      </c>
      <c r="F143" s="151" t="s">
        <v>6379</v>
      </c>
      <c r="H143" s="152">
        <v>2.7</v>
      </c>
      <c r="I143" s="153"/>
      <c r="L143" s="148"/>
      <c r="M143" s="154"/>
      <c r="T143" s="155"/>
      <c r="AT143" s="150" t="s">
        <v>192</v>
      </c>
      <c r="AU143" s="150" t="s">
        <v>82</v>
      </c>
      <c r="AV143" s="12" t="s">
        <v>82</v>
      </c>
      <c r="AW143" s="12" t="s">
        <v>33</v>
      </c>
      <c r="AX143" s="12" t="s">
        <v>72</v>
      </c>
      <c r="AY143" s="150" t="s">
        <v>181</v>
      </c>
    </row>
    <row r="144" spans="2:51" s="12" customFormat="1" ht="12">
      <c r="B144" s="148"/>
      <c r="D144" s="149" t="s">
        <v>192</v>
      </c>
      <c r="E144" s="150" t="s">
        <v>19</v>
      </c>
      <c r="F144" s="151" t="s">
        <v>6380</v>
      </c>
      <c r="H144" s="152">
        <v>5.191</v>
      </c>
      <c r="I144" s="153"/>
      <c r="L144" s="148"/>
      <c r="M144" s="154"/>
      <c r="T144" s="155"/>
      <c r="AT144" s="150" t="s">
        <v>192</v>
      </c>
      <c r="AU144" s="150" t="s">
        <v>82</v>
      </c>
      <c r="AV144" s="12" t="s">
        <v>82</v>
      </c>
      <c r="AW144" s="12" t="s">
        <v>33</v>
      </c>
      <c r="AX144" s="12" t="s">
        <v>72</v>
      </c>
      <c r="AY144" s="150" t="s">
        <v>181</v>
      </c>
    </row>
    <row r="145" spans="2:51" s="12" customFormat="1" ht="12">
      <c r="B145" s="148"/>
      <c r="D145" s="149" t="s">
        <v>192</v>
      </c>
      <c r="E145" s="150" t="s">
        <v>19</v>
      </c>
      <c r="F145" s="151" t="s">
        <v>6381</v>
      </c>
      <c r="H145" s="152">
        <v>4.86</v>
      </c>
      <c r="I145" s="153"/>
      <c r="L145" s="148"/>
      <c r="M145" s="154"/>
      <c r="T145" s="155"/>
      <c r="AT145" s="150" t="s">
        <v>192</v>
      </c>
      <c r="AU145" s="150" t="s">
        <v>82</v>
      </c>
      <c r="AV145" s="12" t="s">
        <v>82</v>
      </c>
      <c r="AW145" s="12" t="s">
        <v>33</v>
      </c>
      <c r="AX145" s="12" t="s">
        <v>72</v>
      </c>
      <c r="AY145" s="150" t="s">
        <v>181</v>
      </c>
    </row>
    <row r="146" spans="2:51" s="15" customFormat="1" ht="12">
      <c r="B146" s="173"/>
      <c r="D146" s="149" t="s">
        <v>192</v>
      </c>
      <c r="E146" s="174" t="s">
        <v>19</v>
      </c>
      <c r="F146" s="175" t="s">
        <v>554</v>
      </c>
      <c r="H146" s="176">
        <v>12.751</v>
      </c>
      <c r="I146" s="177"/>
      <c r="L146" s="173"/>
      <c r="M146" s="178"/>
      <c r="T146" s="179"/>
      <c r="AT146" s="174" t="s">
        <v>192</v>
      </c>
      <c r="AU146" s="174" t="s">
        <v>82</v>
      </c>
      <c r="AV146" s="15" t="s">
        <v>94</v>
      </c>
      <c r="AW146" s="15" t="s">
        <v>33</v>
      </c>
      <c r="AX146" s="15" t="s">
        <v>72</v>
      </c>
      <c r="AY146" s="174" t="s">
        <v>181</v>
      </c>
    </row>
    <row r="147" spans="2:51" s="12" customFormat="1" ht="12">
      <c r="B147" s="148"/>
      <c r="D147" s="149" t="s">
        <v>192</v>
      </c>
      <c r="E147" s="150" t="s">
        <v>19</v>
      </c>
      <c r="F147" s="151" t="s">
        <v>6382</v>
      </c>
      <c r="H147" s="152">
        <v>0.446</v>
      </c>
      <c r="I147" s="153"/>
      <c r="L147" s="148"/>
      <c r="M147" s="154"/>
      <c r="T147" s="155"/>
      <c r="AT147" s="150" t="s">
        <v>192</v>
      </c>
      <c r="AU147" s="150" t="s">
        <v>82</v>
      </c>
      <c r="AV147" s="12" t="s">
        <v>82</v>
      </c>
      <c r="AW147" s="12" t="s">
        <v>33</v>
      </c>
      <c r="AX147" s="12" t="s">
        <v>72</v>
      </c>
      <c r="AY147" s="150" t="s">
        <v>181</v>
      </c>
    </row>
    <row r="148" spans="2:51" s="13" customFormat="1" ht="12">
      <c r="B148" s="156"/>
      <c r="D148" s="149" t="s">
        <v>192</v>
      </c>
      <c r="E148" s="157" t="s">
        <v>19</v>
      </c>
      <c r="F148" s="158" t="s">
        <v>196</v>
      </c>
      <c r="H148" s="159">
        <v>13.197</v>
      </c>
      <c r="I148" s="160"/>
      <c r="L148" s="156"/>
      <c r="M148" s="161"/>
      <c r="T148" s="162"/>
      <c r="AT148" s="157" t="s">
        <v>192</v>
      </c>
      <c r="AU148" s="157" t="s">
        <v>82</v>
      </c>
      <c r="AV148" s="13" t="s">
        <v>188</v>
      </c>
      <c r="AW148" s="13" t="s">
        <v>33</v>
      </c>
      <c r="AX148" s="13" t="s">
        <v>80</v>
      </c>
      <c r="AY148" s="157" t="s">
        <v>181</v>
      </c>
    </row>
    <row r="149" spans="2:63" s="11" customFormat="1" ht="22.8" customHeight="1">
      <c r="B149" s="119"/>
      <c r="D149" s="120" t="s">
        <v>71</v>
      </c>
      <c r="E149" s="129" t="s">
        <v>94</v>
      </c>
      <c r="F149" s="129" t="s">
        <v>677</v>
      </c>
      <c r="I149" s="122"/>
      <c r="J149" s="130">
        <f>BK149</f>
        <v>0</v>
      </c>
      <c r="L149" s="119"/>
      <c r="M149" s="124"/>
      <c r="P149" s="125">
        <f>SUM(P150:P174)</f>
        <v>0</v>
      </c>
      <c r="R149" s="125">
        <f>SUM(R150:R174)</f>
        <v>39.872638009999996</v>
      </c>
      <c r="T149" s="126">
        <f>SUM(T150:T174)</f>
        <v>0</v>
      </c>
      <c r="AR149" s="120" t="s">
        <v>80</v>
      </c>
      <c r="AT149" s="127" t="s">
        <v>71</v>
      </c>
      <c r="AU149" s="127" t="s">
        <v>80</v>
      </c>
      <c r="AY149" s="120" t="s">
        <v>181</v>
      </c>
      <c r="BK149" s="128">
        <f>SUM(BK150:BK174)</f>
        <v>0</v>
      </c>
    </row>
    <row r="150" spans="2:65" s="1" customFormat="1" ht="24.1" customHeight="1">
      <c r="B150" s="32"/>
      <c r="C150" s="131" t="s">
        <v>256</v>
      </c>
      <c r="D150" s="131" t="s">
        <v>183</v>
      </c>
      <c r="E150" s="132" t="s">
        <v>6383</v>
      </c>
      <c r="F150" s="133" t="s">
        <v>6384</v>
      </c>
      <c r="G150" s="134" t="s">
        <v>225</v>
      </c>
      <c r="H150" s="135">
        <v>15.046</v>
      </c>
      <c r="I150" s="136"/>
      <c r="J150" s="137">
        <f>ROUND(I150*H150,2)</f>
        <v>0</v>
      </c>
      <c r="K150" s="133" t="s">
        <v>187</v>
      </c>
      <c r="L150" s="32"/>
      <c r="M150" s="138" t="s">
        <v>19</v>
      </c>
      <c r="N150" s="139" t="s">
        <v>43</v>
      </c>
      <c r="P150" s="140">
        <f>O150*H150</f>
        <v>0</v>
      </c>
      <c r="Q150" s="140">
        <v>2.50187</v>
      </c>
      <c r="R150" s="140">
        <f>Q150*H150</f>
        <v>37.64313601999999</v>
      </c>
      <c r="S150" s="140">
        <v>0</v>
      </c>
      <c r="T150" s="141">
        <f>S150*H150</f>
        <v>0</v>
      </c>
      <c r="AR150" s="142" t="s">
        <v>188</v>
      </c>
      <c r="AT150" s="142" t="s">
        <v>183</v>
      </c>
      <c r="AU150" s="142" t="s">
        <v>82</v>
      </c>
      <c r="AY150" s="17" t="s">
        <v>181</v>
      </c>
      <c r="BE150" s="143">
        <f>IF(N150="základní",J150,0)</f>
        <v>0</v>
      </c>
      <c r="BF150" s="143">
        <f>IF(N150="snížená",J150,0)</f>
        <v>0</v>
      </c>
      <c r="BG150" s="143">
        <f>IF(N150="zákl. přenesená",J150,0)</f>
        <v>0</v>
      </c>
      <c r="BH150" s="143">
        <f>IF(N150="sníž. přenesená",J150,0)</f>
        <v>0</v>
      </c>
      <c r="BI150" s="143">
        <f>IF(N150="nulová",J150,0)</f>
        <v>0</v>
      </c>
      <c r="BJ150" s="17" t="s">
        <v>80</v>
      </c>
      <c r="BK150" s="143">
        <f>ROUND(I150*H150,2)</f>
        <v>0</v>
      </c>
      <c r="BL150" s="17" t="s">
        <v>188</v>
      </c>
      <c r="BM150" s="142" t="s">
        <v>6385</v>
      </c>
    </row>
    <row r="151" spans="2:47" s="1" customFormat="1" ht="12">
      <c r="B151" s="32"/>
      <c r="D151" s="144" t="s">
        <v>190</v>
      </c>
      <c r="F151" s="145" t="s">
        <v>6386</v>
      </c>
      <c r="I151" s="146"/>
      <c r="L151" s="32"/>
      <c r="M151" s="147"/>
      <c r="T151" s="53"/>
      <c r="AT151" s="17" t="s">
        <v>190</v>
      </c>
      <c r="AU151" s="17" t="s">
        <v>82</v>
      </c>
    </row>
    <row r="152" spans="2:51" s="12" customFormat="1" ht="12">
      <c r="B152" s="148"/>
      <c r="D152" s="149" t="s">
        <v>192</v>
      </c>
      <c r="E152" s="150" t="s">
        <v>19</v>
      </c>
      <c r="F152" s="151" t="s">
        <v>6387</v>
      </c>
      <c r="H152" s="152">
        <v>2.79</v>
      </c>
      <c r="I152" s="153"/>
      <c r="L152" s="148"/>
      <c r="M152" s="154"/>
      <c r="T152" s="155"/>
      <c r="AT152" s="150" t="s">
        <v>192</v>
      </c>
      <c r="AU152" s="150" t="s">
        <v>82</v>
      </c>
      <c r="AV152" s="12" t="s">
        <v>82</v>
      </c>
      <c r="AW152" s="12" t="s">
        <v>33</v>
      </c>
      <c r="AX152" s="12" t="s">
        <v>72</v>
      </c>
      <c r="AY152" s="150" t="s">
        <v>181</v>
      </c>
    </row>
    <row r="153" spans="2:51" s="12" customFormat="1" ht="12">
      <c r="B153" s="148"/>
      <c r="D153" s="149" t="s">
        <v>192</v>
      </c>
      <c r="E153" s="150" t="s">
        <v>19</v>
      </c>
      <c r="F153" s="151" t="s">
        <v>6388</v>
      </c>
      <c r="H153" s="152">
        <v>6.946</v>
      </c>
      <c r="I153" s="153"/>
      <c r="L153" s="148"/>
      <c r="M153" s="154"/>
      <c r="T153" s="155"/>
      <c r="AT153" s="150" t="s">
        <v>192</v>
      </c>
      <c r="AU153" s="150" t="s">
        <v>82</v>
      </c>
      <c r="AV153" s="12" t="s">
        <v>82</v>
      </c>
      <c r="AW153" s="12" t="s">
        <v>33</v>
      </c>
      <c r="AX153" s="12" t="s">
        <v>72</v>
      </c>
      <c r="AY153" s="150" t="s">
        <v>181</v>
      </c>
    </row>
    <row r="154" spans="2:51" s="12" customFormat="1" ht="12">
      <c r="B154" s="148"/>
      <c r="D154" s="149" t="s">
        <v>192</v>
      </c>
      <c r="E154" s="150" t="s">
        <v>19</v>
      </c>
      <c r="F154" s="151" t="s">
        <v>6389</v>
      </c>
      <c r="H154" s="152">
        <v>5.31</v>
      </c>
      <c r="I154" s="153"/>
      <c r="L154" s="148"/>
      <c r="M154" s="154"/>
      <c r="T154" s="155"/>
      <c r="AT154" s="150" t="s">
        <v>192</v>
      </c>
      <c r="AU154" s="150" t="s">
        <v>82</v>
      </c>
      <c r="AV154" s="12" t="s">
        <v>82</v>
      </c>
      <c r="AW154" s="12" t="s">
        <v>33</v>
      </c>
      <c r="AX154" s="12" t="s">
        <v>72</v>
      </c>
      <c r="AY154" s="150" t="s">
        <v>181</v>
      </c>
    </row>
    <row r="155" spans="2:51" s="13" customFormat="1" ht="12">
      <c r="B155" s="156"/>
      <c r="D155" s="149" t="s">
        <v>192</v>
      </c>
      <c r="E155" s="157" t="s">
        <v>19</v>
      </c>
      <c r="F155" s="158" t="s">
        <v>196</v>
      </c>
      <c r="H155" s="159">
        <v>15.046</v>
      </c>
      <c r="I155" s="160"/>
      <c r="L155" s="156"/>
      <c r="M155" s="161"/>
      <c r="T155" s="162"/>
      <c r="AT155" s="157" t="s">
        <v>192</v>
      </c>
      <c r="AU155" s="157" t="s">
        <v>82</v>
      </c>
      <c r="AV155" s="13" t="s">
        <v>188</v>
      </c>
      <c r="AW155" s="13" t="s">
        <v>33</v>
      </c>
      <c r="AX155" s="13" t="s">
        <v>80</v>
      </c>
      <c r="AY155" s="157" t="s">
        <v>181</v>
      </c>
    </row>
    <row r="156" spans="2:65" s="1" customFormat="1" ht="16.5" customHeight="1">
      <c r="B156" s="32"/>
      <c r="C156" s="131" t="s">
        <v>267</v>
      </c>
      <c r="D156" s="131" t="s">
        <v>183</v>
      </c>
      <c r="E156" s="132" t="s">
        <v>6390</v>
      </c>
      <c r="F156" s="133" t="s">
        <v>6391</v>
      </c>
      <c r="G156" s="134" t="s">
        <v>186</v>
      </c>
      <c r="H156" s="135">
        <v>97.725</v>
      </c>
      <c r="I156" s="136"/>
      <c r="J156" s="137">
        <f>ROUND(I156*H156,2)</f>
        <v>0</v>
      </c>
      <c r="K156" s="133" t="s">
        <v>187</v>
      </c>
      <c r="L156" s="32"/>
      <c r="M156" s="138" t="s">
        <v>19</v>
      </c>
      <c r="N156" s="139" t="s">
        <v>43</v>
      </c>
      <c r="P156" s="140">
        <f>O156*H156</f>
        <v>0</v>
      </c>
      <c r="Q156" s="140">
        <v>0.00275</v>
      </c>
      <c r="R156" s="140">
        <f>Q156*H156</f>
        <v>0.26874374999999995</v>
      </c>
      <c r="S156" s="140">
        <v>0</v>
      </c>
      <c r="T156" s="141">
        <f>S156*H156</f>
        <v>0</v>
      </c>
      <c r="AR156" s="142" t="s">
        <v>188</v>
      </c>
      <c r="AT156" s="142" t="s">
        <v>183</v>
      </c>
      <c r="AU156" s="142" t="s">
        <v>82</v>
      </c>
      <c r="AY156" s="17" t="s">
        <v>181</v>
      </c>
      <c r="BE156" s="143">
        <f>IF(N156="základní",J156,0)</f>
        <v>0</v>
      </c>
      <c r="BF156" s="143">
        <f>IF(N156="snížená",J156,0)</f>
        <v>0</v>
      </c>
      <c r="BG156" s="143">
        <f>IF(N156="zákl. přenesená",J156,0)</f>
        <v>0</v>
      </c>
      <c r="BH156" s="143">
        <f>IF(N156="sníž. přenesená",J156,0)</f>
        <v>0</v>
      </c>
      <c r="BI156" s="143">
        <f>IF(N156="nulová",J156,0)</f>
        <v>0</v>
      </c>
      <c r="BJ156" s="17" t="s">
        <v>80</v>
      </c>
      <c r="BK156" s="143">
        <f>ROUND(I156*H156,2)</f>
        <v>0</v>
      </c>
      <c r="BL156" s="17" t="s">
        <v>188</v>
      </c>
      <c r="BM156" s="142" t="s">
        <v>6392</v>
      </c>
    </row>
    <row r="157" spans="2:47" s="1" customFormat="1" ht="12">
      <c r="B157" s="32"/>
      <c r="D157" s="144" t="s">
        <v>190</v>
      </c>
      <c r="F157" s="145" t="s">
        <v>6393</v>
      </c>
      <c r="I157" s="146"/>
      <c r="L157" s="32"/>
      <c r="M157" s="147"/>
      <c r="T157" s="53"/>
      <c r="AT157" s="17" t="s">
        <v>190</v>
      </c>
      <c r="AU157" s="17" t="s">
        <v>82</v>
      </c>
    </row>
    <row r="158" spans="2:51" s="12" customFormat="1" ht="12">
      <c r="B158" s="148"/>
      <c r="D158" s="149" t="s">
        <v>192</v>
      </c>
      <c r="E158" s="150" t="s">
        <v>19</v>
      </c>
      <c r="F158" s="151" t="s">
        <v>6394</v>
      </c>
      <c r="H158" s="152">
        <v>18.6</v>
      </c>
      <c r="I158" s="153"/>
      <c r="L158" s="148"/>
      <c r="M158" s="154"/>
      <c r="T158" s="155"/>
      <c r="AT158" s="150" t="s">
        <v>192</v>
      </c>
      <c r="AU158" s="150" t="s">
        <v>82</v>
      </c>
      <c r="AV158" s="12" t="s">
        <v>82</v>
      </c>
      <c r="AW158" s="12" t="s">
        <v>33</v>
      </c>
      <c r="AX158" s="12" t="s">
        <v>72</v>
      </c>
      <c r="AY158" s="150" t="s">
        <v>181</v>
      </c>
    </row>
    <row r="159" spans="2:51" s="12" customFormat="1" ht="12">
      <c r="B159" s="148"/>
      <c r="D159" s="149" t="s">
        <v>192</v>
      </c>
      <c r="E159" s="150" t="s">
        <v>19</v>
      </c>
      <c r="F159" s="151" t="s">
        <v>6395</v>
      </c>
      <c r="H159" s="152">
        <v>42.84</v>
      </c>
      <c r="I159" s="153"/>
      <c r="L159" s="148"/>
      <c r="M159" s="154"/>
      <c r="T159" s="155"/>
      <c r="AT159" s="150" t="s">
        <v>192</v>
      </c>
      <c r="AU159" s="150" t="s">
        <v>82</v>
      </c>
      <c r="AV159" s="12" t="s">
        <v>82</v>
      </c>
      <c r="AW159" s="12" t="s">
        <v>33</v>
      </c>
      <c r="AX159" s="12" t="s">
        <v>72</v>
      </c>
      <c r="AY159" s="150" t="s">
        <v>181</v>
      </c>
    </row>
    <row r="160" spans="2:51" s="12" customFormat="1" ht="12">
      <c r="B160" s="148"/>
      <c r="D160" s="149" t="s">
        <v>192</v>
      </c>
      <c r="E160" s="150" t="s">
        <v>19</v>
      </c>
      <c r="F160" s="151" t="s">
        <v>6396</v>
      </c>
      <c r="H160" s="152">
        <v>36.285</v>
      </c>
      <c r="I160" s="153"/>
      <c r="L160" s="148"/>
      <c r="M160" s="154"/>
      <c r="T160" s="155"/>
      <c r="AT160" s="150" t="s">
        <v>192</v>
      </c>
      <c r="AU160" s="150" t="s">
        <v>82</v>
      </c>
      <c r="AV160" s="12" t="s">
        <v>82</v>
      </c>
      <c r="AW160" s="12" t="s">
        <v>33</v>
      </c>
      <c r="AX160" s="12" t="s">
        <v>72</v>
      </c>
      <c r="AY160" s="150" t="s">
        <v>181</v>
      </c>
    </row>
    <row r="161" spans="2:51" s="13" customFormat="1" ht="12">
      <c r="B161" s="156"/>
      <c r="D161" s="149" t="s">
        <v>192</v>
      </c>
      <c r="E161" s="157" t="s">
        <v>19</v>
      </c>
      <c r="F161" s="158" t="s">
        <v>196</v>
      </c>
      <c r="H161" s="159">
        <v>97.725</v>
      </c>
      <c r="I161" s="160"/>
      <c r="L161" s="156"/>
      <c r="M161" s="161"/>
      <c r="T161" s="162"/>
      <c r="AT161" s="157" t="s">
        <v>192</v>
      </c>
      <c r="AU161" s="157" t="s">
        <v>82</v>
      </c>
      <c r="AV161" s="13" t="s">
        <v>188</v>
      </c>
      <c r="AW161" s="13" t="s">
        <v>33</v>
      </c>
      <c r="AX161" s="13" t="s">
        <v>80</v>
      </c>
      <c r="AY161" s="157" t="s">
        <v>181</v>
      </c>
    </row>
    <row r="162" spans="2:65" s="1" customFormat="1" ht="16.5" customHeight="1">
      <c r="B162" s="32"/>
      <c r="C162" s="131" t="s">
        <v>273</v>
      </c>
      <c r="D162" s="131" t="s">
        <v>183</v>
      </c>
      <c r="E162" s="132" t="s">
        <v>6397</v>
      </c>
      <c r="F162" s="133" t="s">
        <v>6398</v>
      </c>
      <c r="G162" s="134" t="s">
        <v>186</v>
      </c>
      <c r="H162" s="135">
        <v>97.725</v>
      </c>
      <c r="I162" s="136"/>
      <c r="J162" s="137">
        <f>ROUND(I162*H162,2)</f>
        <v>0</v>
      </c>
      <c r="K162" s="133" t="s">
        <v>187</v>
      </c>
      <c r="L162" s="32"/>
      <c r="M162" s="138" t="s">
        <v>19</v>
      </c>
      <c r="N162" s="139" t="s">
        <v>43</v>
      </c>
      <c r="P162" s="140">
        <f>O162*H162</f>
        <v>0</v>
      </c>
      <c r="Q162" s="140">
        <v>0</v>
      </c>
      <c r="R162" s="140">
        <f>Q162*H162</f>
        <v>0</v>
      </c>
      <c r="S162" s="140">
        <v>0</v>
      </c>
      <c r="T162" s="141">
        <f>S162*H162</f>
        <v>0</v>
      </c>
      <c r="AR162" s="142" t="s">
        <v>188</v>
      </c>
      <c r="AT162" s="142" t="s">
        <v>183</v>
      </c>
      <c r="AU162" s="142" t="s">
        <v>82</v>
      </c>
      <c r="AY162" s="17" t="s">
        <v>181</v>
      </c>
      <c r="BE162" s="143">
        <f>IF(N162="základní",J162,0)</f>
        <v>0</v>
      </c>
      <c r="BF162" s="143">
        <f>IF(N162="snížená",J162,0)</f>
        <v>0</v>
      </c>
      <c r="BG162" s="143">
        <f>IF(N162="zákl. přenesená",J162,0)</f>
        <v>0</v>
      </c>
      <c r="BH162" s="143">
        <f>IF(N162="sníž. přenesená",J162,0)</f>
        <v>0</v>
      </c>
      <c r="BI162" s="143">
        <f>IF(N162="nulová",J162,0)</f>
        <v>0</v>
      </c>
      <c r="BJ162" s="17" t="s">
        <v>80</v>
      </c>
      <c r="BK162" s="143">
        <f>ROUND(I162*H162,2)</f>
        <v>0</v>
      </c>
      <c r="BL162" s="17" t="s">
        <v>188</v>
      </c>
      <c r="BM162" s="142" t="s">
        <v>6399</v>
      </c>
    </row>
    <row r="163" spans="2:47" s="1" customFormat="1" ht="12">
      <c r="B163" s="32"/>
      <c r="D163" s="144" t="s">
        <v>190</v>
      </c>
      <c r="F163" s="145" t="s">
        <v>6400</v>
      </c>
      <c r="I163" s="146"/>
      <c r="L163" s="32"/>
      <c r="M163" s="147"/>
      <c r="T163" s="53"/>
      <c r="AT163" s="17" t="s">
        <v>190</v>
      </c>
      <c r="AU163" s="17" t="s">
        <v>82</v>
      </c>
    </row>
    <row r="164" spans="2:65" s="1" customFormat="1" ht="24.1" customHeight="1">
      <c r="B164" s="32"/>
      <c r="C164" s="131" t="s">
        <v>8</v>
      </c>
      <c r="D164" s="131" t="s">
        <v>183</v>
      </c>
      <c r="E164" s="132" t="s">
        <v>6401</v>
      </c>
      <c r="F164" s="133" t="s">
        <v>6402</v>
      </c>
      <c r="G164" s="134" t="s">
        <v>186</v>
      </c>
      <c r="H164" s="135">
        <v>3.738</v>
      </c>
      <c r="I164" s="136"/>
      <c r="J164" s="137">
        <f>ROUND(I164*H164,2)</f>
        <v>0</v>
      </c>
      <c r="K164" s="133" t="s">
        <v>19</v>
      </c>
      <c r="L164" s="32"/>
      <c r="M164" s="138" t="s">
        <v>19</v>
      </c>
      <c r="N164" s="139" t="s">
        <v>43</v>
      </c>
      <c r="P164" s="140">
        <f>O164*H164</f>
        <v>0</v>
      </c>
      <c r="Q164" s="140">
        <v>0.00408</v>
      </c>
      <c r="R164" s="140">
        <f>Q164*H164</f>
        <v>0.01525104</v>
      </c>
      <c r="S164" s="140">
        <v>0</v>
      </c>
      <c r="T164" s="141">
        <f>S164*H164</f>
        <v>0</v>
      </c>
      <c r="AR164" s="142" t="s">
        <v>188</v>
      </c>
      <c r="AT164" s="142" t="s">
        <v>183</v>
      </c>
      <c r="AU164" s="142" t="s">
        <v>82</v>
      </c>
      <c r="AY164" s="17" t="s">
        <v>181</v>
      </c>
      <c r="BE164" s="143">
        <f>IF(N164="základní",J164,0)</f>
        <v>0</v>
      </c>
      <c r="BF164" s="143">
        <f>IF(N164="snížená",J164,0)</f>
        <v>0</v>
      </c>
      <c r="BG164" s="143">
        <f>IF(N164="zákl. přenesená",J164,0)</f>
        <v>0</v>
      </c>
      <c r="BH164" s="143">
        <f>IF(N164="sníž. přenesená",J164,0)</f>
        <v>0</v>
      </c>
      <c r="BI164" s="143">
        <f>IF(N164="nulová",J164,0)</f>
        <v>0</v>
      </c>
      <c r="BJ164" s="17" t="s">
        <v>80</v>
      </c>
      <c r="BK164" s="143">
        <f>ROUND(I164*H164,2)</f>
        <v>0</v>
      </c>
      <c r="BL164" s="17" t="s">
        <v>188</v>
      </c>
      <c r="BM164" s="142" t="s">
        <v>6403</v>
      </c>
    </row>
    <row r="165" spans="2:51" s="12" customFormat="1" ht="12">
      <c r="B165" s="148"/>
      <c r="D165" s="149" t="s">
        <v>192</v>
      </c>
      <c r="E165" s="150" t="s">
        <v>19</v>
      </c>
      <c r="F165" s="151" t="s">
        <v>6404</v>
      </c>
      <c r="H165" s="152">
        <v>3.738</v>
      </c>
      <c r="I165" s="153"/>
      <c r="L165" s="148"/>
      <c r="M165" s="154"/>
      <c r="T165" s="155"/>
      <c r="AT165" s="150" t="s">
        <v>192</v>
      </c>
      <c r="AU165" s="150" t="s">
        <v>82</v>
      </c>
      <c r="AV165" s="12" t="s">
        <v>82</v>
      </c>
      <c r="AW165" s="12" t="s">
        <v>33</v>
      </c>
      <c r="AX165" s="12" t="s">
        <v>80</v>
      </c>
      <c r="AY165" s="150" t="s">
        <v>181</v>
      </c>
    </row>
    <row r="166" spans="2:65" s="1" customFormat="1" ht="24.1" customHeight="1">
      <c r="B166" s="32"/>
      <c r="C166" s="131" t="s">
        <v>286</v>
      </c>
      <c r="D166" s="131" t="s">
        <v>183</v>
      </c>
      <c r="E166" s="132" t="s">
        <v>6405</v>
      </c>
      <c r="F166" s="133" t="s">
        <v>6406</v>
      </c>
      <c r="G166" s="134" t="s">
        <v>186</v>
      </c>
      <c r="H166" s="135">
        <v>3.738</v>
      </c>
      <c r="I166" s="136"/>
      <c r="J166" s="137">
        <f>ROUND(I166*H166,2)</f>
        <v>0</v>
      </c>
      <c r="K166" s="133" t="s">
        <v>187</v>
      </c>
      <c r="L166" s="32"/>
      <c r="M166" s="138" t="s">
        <v>19</v>
      </c>
      <c r="N166" s="139" t="s">
        <v>43</v>
      </c>
      <c r="P166" s="140">
        <f>O166*H166</f>
        <v>0</v>
      </c>
      <c r="Q166" s="140">
        <v>0</v>
      </c>
      <c r="R166" s="140">
        <f>Q166*H166</f>
        <v>0</v>
      </c>
      <c r="S166" s="140">
        <v>0</v>
      </c>
      <c r="T166" s="141">
        <f>S166*H166</f>
        <v>0</v>
      </c>
      <c r="AR166" s="142" t="s">
        <v>188</v>
      </c>
      <c r="AT166" s="142" t="s">
        <v>183</v>
      </c>
      <c r="AU166" s="142" t="s">
        <v>82</v>
      </c>
      <c r="AY166" s="17" t="s">
        <v>181</v>
      </c>
      <c r="BE166" s="143">
        <f>IF(N166="základní",J166,0)</f>
        <v>0</v>
      </c>
      <c r="BF166" s="143">
        <f>IF(N166="snížená",J166,0)</f>
        <v>0</v>
      </c>
      <c r="BG166" s="143">
        <f>IF(N166="zákl. přenesená",J166,0)</f>
        <v>0</v>
      </c>
      <c r="BH166" s="143">
        <f>IF(N166="sníž. přenesená",J166,0)</f>
        <v>0</v>
      </c>
      <c r="BI166" s="143">
        <f>IF(N166="nulová",J166,0)</f>
        <v>0</v>
      </c>
      <c r="BJ166" s="17" t="s">
        <v>80</v>
      </c>
      <c r="BK166" s="143">
        <f>ROUND(I166*H166,2)</f>
        <v>0</v>
      </c>
      <c r="BL166" s="17" t="s">
        <v>188</v>
      </c>
      <c r="BM166" s="142" t="s">
        <v>6407</v>
      </c>
    </row>
    <row r="167" spans="2:47" s="1" customFormat="1" ht="12">
      <c r="B167" s="32"/>
      <c r="D167" s="144" t="s">
        <v>190</v>
      </c>
      <c r="F167" s="145" t="s">
        <v>6408</v>
      </c>
      <c r="I167" s="146"/>
      <c r="L167" s="32"/>
      <c r="M167" s="147"/>
      <c r="T167" s="53"/>
      <c r="AT167" s="17" t="s">
        <v>190</v>
      </c>
      <c r="AU167" s="17" t="s">
        <v>82</v>
      </c>
    </row>
    <row r="168" spans="2:65" s="1" customFormat="1" ht="16.5" customHeight="1">
      <c r="B168" s="32"/>
      <c r="C168" s="131" t="s">
        <v>291</v>
      </c>
      <c r="D168" s="131" t="s">
        <v>183</v>
      </c>
      <c r="E168" s="132" t="s">
        <v>6409</v>
      </c>
      <c r="F168" s="133" t="s">
        <v>6410</v>
      </c>
      <c r="G168" s="134" t="s">
        <v>186</v>
      </c>
      <c r="H168" s="135">
        <v>92.013</v>
      </c>
      <c r="I168" s="136"/>
      <c r="J168" s="137">
        <f>ROUND(I168*H168,2)</f>
        <v>0</v>
      </c>
      <c r="K168" s="133" t="s">
        <v>187</v>
      </c>
      <c r="L168" s="32"/>
      <c r="M168" s="138" t="s">
        <v>19</v>
      </c>
      <c r="N168" s="139" t="s">
        <v>43</v>
      </c>
      <c r="P168" s="140">
        <f>O168*H168</f>
        <v>0</v>
      </c>
      <c r="Q168" s="140">
        <v>0.0025</v>
      </c>
      <c r="R168" s="140">
        <f>Q168*H168</f>
        <v>0.23003250000000003</v>
      </c>
      <c r="S168" s="140">
        <v>0</v>
      </c>
      <c r="T168" s="141">
        <f>S168*H168</f>
        <v>0</v>
      </c>
      <c r="AR168" s="142" t="s">
        <v>188</v>
      </c>
      <c r="AT168" s="142" t="s">
        <v>183</v>
      </c>
      <c r="AU168" s="142" t="s">
        <v>82</v>
      </c>
      <c r="AY168" s="17" t="s">
        <v>181</v>
      </c>
      <c r="BE168" s="143">
        <f>IF(N168="základní",J168,0)</f>
        <v>0</v>
      </c>
      <c r="BF168" s="143">
        <f>IF(N168="snížená",J168,0)</f>
        <v>0</v>
      </c>
      <c r="BG168" s="143">
        <f>IF(N168="zákl. přenesená",J168,0)</f>
        <v>0</v>
      </c>
      <c r="BH168" s="143">
        <f>IF(N168="sníž. přenesená",J168,0)</f>
        <v>0</v>
      </c>
      <c r="BI168" s="143">
        <f>IF(N168="nulová",J168,0)</f>
        <v>0</v>
      </c>
      <c r="BJ168" s="17" t="s">
        <v>80</v>
      </c>
      <c r="BK168" s="143">
        <f>ROUND(I168*H168,2)</f>
        <v>0</v>
      </c>
      <c r="BL168" s="17" t="s">
        <v>188</v>
      </c>
      <c r="BM168" s="142" t="s">
        <v>6411</v>
      </c>
    </row>
    <row r="169" spans="2:47" s="1" customFormat="1" ht="12">
      <c r="B169" s="32"/>
      <c r="D169" s="144" t="s">
        <v>190</v>
      </c>
      <c r="F169" s="145" t="s">
        <v>6412</v>
      </c>
      <c r="I169" s="146"/>
      <c r="L169" s="32"/>
      <c r="M169" s="147"/>
      <c r="T169" s="53"/>
      <c r="AT169" s="17" t="s">
        <v>190</v>
      </c>
      <c r="AU169" s="17" t="s">
        <v>82</v>
      </c>
    </row>
    <row r="170" spans="2:51" s="12" customFormat="1" ht="12">
      <c r="B170" s="148"/>
      <c r="D170" s="149" t="s">
        <v>192</v>
      </c>
      <c r="E170" s="150" t="s">
        <v>19</v>
      </c>
      <c r="F170" s="151" t="s">
        <v>6413</v>
      </c>
      <c r="H170" s="152">
        <v>92.013</v>
      </c>
      <c r="I170" s="153"/>
      <c r="L170" s="148"/>
      <c r="M170" s="154"/>
      <c r="T170" s="155"/>
      <c r="AT170" s="150" t="s">
        <v>192</v>
      </c>
      <c r="AU170" s="150" t="s">
        <v>82</v>
      </c>
      <c r="AV170" s="12" t="s">
        <v>82</v>
      </c>
      <c r="AW170" s="12" t="s">
        <v>33</v>
      </c>
      <c r="AX170" s="12" t="s">
        <v>80</v>
      </c>
      <c r="AY170" s="150" t="s">
        <v>181</v>
      </c>
    </row>
    <row r="171" spans="2:65" s="1" customFormat="1" ht="24.1" customHeight="1">
      <c r="B171" s="32"/>
      <c r="C171" s="131" t="s">
        <v>296</v>
      </c>
      <c r="D171" s="131" t="s">
        <v>183</v>
      </c>
      <c r="E171" s="132" t="s">
        <v>724</v>
      </c>
      <c r="F171" s="133" t="s">
        <v>725</v>
      </c>
      <c r="G171" s="134" t="s">
        <v>344</v>
      </c>
      <c r="H171" s="135">
        <v>1.635</v>
      </c>
      <c r="I171" s="136"/>
      <c r="J171" s="137">
        <f>ROUND(I171*H171,2)</f>
        <v>0</v>
      </c>
      <c r="K171" s="133" t="s">
        <v>187</v>
      </c>
      <c r="L171" s="32"/>
      <c r="M171" s="138" t="s">
        <v>19</v>
      </c>
      <c r="N171" s="139" t="s">
        <v>43</v>
      </c>
      <c r="P171" s="140">
        <f>O171*H171</f>
        <v>0</v>
      </c>
      <c r="Q171" s="140">
        <v>1.04922</v>
      </c>
      <c r="R171" s="140">
        <f>Q171*H171</f>
        <v>1.7154747000000001</v>
      </c>
      <c r="S171" s="140">
        <v>0</v>
      </c>
      <c r="T171" s="141">
        <f>S171*H171</f>
        <v>0</v>
      </c>
      <c r="AR171" s="142" t="s">
        <v>188</v>
      </c>
      <c r="AT171" s="142" t="s">
        <v>183</v>
      </c>
      <c r="AU171" s="142" t="s">
        <v>82</v>
      </c>
      <c r="AY171" s="17" t="s">
        <v>181</v>
      </c>
      <c r="BE171" s="143">
        <f>IF(N171="základní",J171,0)</f>
        <v>0</v>
      </c>
      <c r="BF171" s="143">
        <f>IF(N171="snížená",J171,0)</f>
        <v>0</v>
      </c>
      <c r="BG171" s="143">
        <f>IF(N171="zákl. přenesená",J171,0)</f>
        <v>0</v>
      </c>
      <c r="BH171" s="143">
        <f>IF(N171="sníž. přenesená",J171,0)</f>
        <v>0</v>
      </c>
      <c r="BI171" s="143">
        <f>IF(N171="nulová",J171,0)</f>
        <v>0</v>
      </c>
      <c r="BJ171" s="17" t="s">
        <v>80</v>
      </c>
      <c r="BK171" s="143">
        <f>ROUND(I171*H171,2)</f>
        <v>0</v>
      </c>
      <c r="BL171" s="17" t="s">
        <v>188</v>
      </c>
      <c r="BM171" s="142" t="s">
        <v>6414</v>
      </c>
    </row>
    <row r="172" spans="2:47" s="1" customFormat="1" ht="12">
      <c r="B172" s="32"/>
      <c r="D172" s="144" t="s">
        <v>190</v>
      </c>
      <c r="F172" s="145" t="s">
        <v>727</v>
      </c>
      <c r="I172" s="146"/>
      <c r="L172" s="32"/>
      <c r="M172" s="147"/>
      <c r="T172" s="53"/>
      <c r="AT172" s="17" t="s">
        <v>190</v>
      </c>
      <c r="AU172" s="17" t="s">
        <v>82</v>
      </c>
    </row>
    <row r="173" spans="2:51" s="14" customFormat="1" ht="12">
      <c r="B173" s="163"/>
      <c r="D173" s="149" t="s">
        <v>192</v>
      </c>
      <c r="E173" s="164" t="s">
        <v>19</v>
      </c>
      <c r="F173" s="165" t="s">
        <v>6415</v>
      </c>
      <c r="H173" s="164" t="s">
        <v>19</v>
      </c>
      <c r="I173" s="166"/>
      <c r="L173" s="163"/>
      <c r="M173" s="167"/>
      <c r="T173" s="168"/>
      <c r="AT173" s="164" t="s">
        <v>192</v>
      </c>
      <c r="AU173" s="164" t="s">
        <v>82</v>
      </c>
      <c r="AV173" s="14" t="s">
        <v>80</v>
      </c>
      <c r="AW173" s="14" t="s">
        <v>33</v>
      </c>
      <c r="AX173" s="14" t="s">
        <v>72</v>
      </c>
      <c r="AY173" s="164" t="s">
        <v>181</v>
      </c>
    </row>
    <row r="174" spans="2:51" s="12" customFormat="1" ht="12">
      <c r="B174" s="148"/>
      <c r="D174" s="149" t="s">
        <v>192</v>
      </c>
      <c r="E174" s="150" t="s">
        <v>19</v>
      </c>
      <c r="F174" s="151" t="s">
        <v>6416</v>
      </c>
      <c r="H174" s="152">
        <v>1.635</v>
      </c>
      <c r="I174" s="153"/>
      <c r="L174" s="148"/>
      <c r="M174" s="154"/>
      <c r="T174" s="155"/>
      <c r="AT174" s="150" t="s">
        <v>192</v>
      </c>
      <c r="AU174" s="150" t="s">
        <v>82</v>
      </c>
      <c r="AV174" s="12" t="s">
        <v>82</v>
      </c>
      <c r="AW174" s="12" t="s">
        <v>33</v>
      </c>
      <c r="AX174" s="12" t="s">
        <v>80</v>
      </c>
      <c r="AY174" s="150" t="s">
        <v>181</v>
      </c>
    </row>
    <row r="175" spans="2:63" s="11" customFormat="1" ht="22.8" customHeight="1">
      <c r="B175" s="119"/>
      <c r="D175" s="120" t="s">
        <v>71</v>
      </c>
      <c r="E175" s="129" t="s">
        <v>211</v>
      </c>
      <c r="F175" s="129" t="s">
        <v>6417</v>
      </c>
      <c r="I175" s="122"/>
      <c r="J175" s="130">
        <f>BK175</f>
        <v>0</v>
      </c>
      <c r="L175" s="119"/>
      <c r="M175" s="124"/>
      <c r="P175" s="125">
        <f>SUM(P176:P199)</f>
        <v>0</v>
      </c>
      <c r="R175" s="125">
        <f>SUM(R176:R199)</f>
        <v>148.4629372</v>
      </c>
      <c r="T175" s="126">
        <f>SUM(T176:T199)</f>
        <v>0</v>
      </c>
      <c r="AR175" s="120" t="s">
        <v>80</v>
      </c>
      <c r="AT175" s="127" t="s">
        <v>71</v>
      </c>
      <c r="AU175" s="127" t="s">
        <v>80</v>
      </c>
      <c r="AY175" s="120" t="s">
        <v>181</v>
      </c>
      <c r="BK175" s="128">
        <f>SUM(BK176:BK199)</f>
        <v>0</v>
      </c>
    </row>
    <row r="176" spans="2:65" s="1" customFormat="1" ht="24.1" customHeight="1">
      <c r="B176" s="32"/>
      <c r="C176" s="131" t="s">
        <v>302</v>
      </c>
      <c r="D176" s="131" t="s">
        <v>183</v>
      </c>
      <c r="E176" s="132" t="s">
        <v>6418</v>
      </c>
      <c r="F176" s="133" t="s">
        <v>6419</v>
      </c>
      <c r="G176" s="134" t="s">
        <v>186</v>
      </c>
      <c r="H176" s="135">
        <v>95.22</v>
      </c>
      <c r="I176" s="136"/>
      <c r="J176" s="137">
        <f>ROUND(I176*H176,2)</f>
        <v>0</v>
      </c>
      <c r="K176" s="133" t="s">
        <v>187</v>
      </c>
      <c r="L176" s="32"/>
      <c r="M176" s="138" t="s">
        <v>19</v>
      </c>
      <c r="N176" s="139" t="s">
        <v>43</v>
      </c>
      <c r="P176" s="140">
        <f>O176*H176</f>
        <v>0</v>
      </c>
      <c r="Q176" s="140">
        <v>0.106</v>
      </c>
      <c r="R176" s="140">
        <f>Q176*H176</f>
        <v>10.09332</v>
      </c>
      <c r="S176" s="140">
        <v>0</v>
      </c>
      <c r="T176" s="141">
        <f>S176*H176</f>
        <v>0</v>
      </c>
      <c r="AR176" s="142" t="s">
        <v>188</v>
      </c>
      <c r="AT176" s="142" t="s">
        <v>183</v>
      </c>
      <c r="AU176" s="142" t="s">
        <v>82</v>
      </c>
      <c r="AY176" s="17" t="s">
        <v>181</v>
      </c>
      <c r="BE176" s="143">
        <f>IF(N176="základní",J176,0)</f>
        <v>0</v>
      </c>
      <c r="BF176" s="143">
        <f>IF(N176="snížená",J176,0)</f>
        <v>0</v>
      </c>
      <c r="BG176" s="143">
        <f>IF(N176="zákl. přenesená",J176,0)</f>
        <v>0</v>
      </c>
      <c r="BH176" s="143">
        <f>IF(N176="sníž. přenesená",J176,0)</f>
        <v>0</v>
      </c>
      <c r="BI176" s="143">
        <f>IF(N176="nulová",J176,0)</f>
        <v>0</v>
      </c>
      <c r="BJ176" s="17" t="s">
        <v>80</v>
      </c>
      <c r="BK176" s="143">
        <f>ROUND(I176*H176,2)</f>
        <v>0</v>
      </c>
      <c r="BL176" s="17" t="s">
        <v>188</v>
      </c>
      <c r="BM176" s="142" t="s">
        <v>6420</v>
      </c>
    </row>
    <row r="177" spans="2:47" s="1" customFormat="1" ht="12">
      <c r="B177" s="32"/>
      <c r="D177" s="144" t="s">
        <v>190</v>
      </c>
      <c r="F177" s="145" t="s">
        <v>6421</v>
      </c>
      <c r="I177" s="146"/>
      <c r="L177" s="32"/>
      <c r="M177" s="147"/>
      <c r="T177" s="53"/>
      <c r="AT177" s="17" t="s">
        <v>190</v>
      </c>
      <c r="AU177" s="17" t="s">
        <v>82</v>
      </c>
    </row>
    <row r="178" spans="2:51" s="12" customFormat="1" ht="12">
      <c r="B178" s="148"/>
      <c r="D178" s="149" t="s">
        <v>192</v>
      </c>
      <c r="E178" s="150" t="s">
        <v>19</v>
      </c>
      <c r="F178" s="151" t="s">
        <v>6370</v>
      </c>
      <c r="H178" s="152">
        <v>85.97</v>
      </c>
      <c r="I178" s="153"/>
      <c r="L178" s="148"/>
      <c r="M178" s="154"/>
      <c r="T178" s="155"/>
      <c r="AT178" s="150" t="s">
        <v>192</v>
      </c>
      <c r="AU178" s="150" t="s">
        <v>82</v>
      </c>
      <c r="AV178" s="12" t="s">
        <v>82</v>
      </c>
      <c r="AW178" s="12" t="s">
        <v>33</v>
      </c>
      <c r="AX178" s="12" t="s">
        <v>72</v>
      </c>
      <c r="AY178" s="150" t="s">
        <v>181</v>
      </c>
    </row>
    <row r="179" spans="2:51" s="12" customFormat="1" ht="12">
      <c r="B179" s="148"/>
      <c r="D179" s="149" t="s">
        <v>192</v>
      </c>
      <c r="E179" s="150" t="s">
        <v>19</v>
      </c>
      <c r="F179" s="151" t="s">
        <v>6422</v>
      </c>
      <c r="H179" s="152">
        <v>9.25</v>
      </c>
      <c r="I179" s="153"/>
      <c r="L179" s="148"/>
      <c r="M179" s="154"/>
      <c r="T179" s="155"/>
      <c r="AT179" s="150" t="s">
        <v>192</v>
      </c>
      <c r="AU179" s="150" t="s">
        <v>82</v>
      </c>
      <c r="AV179" s="12" t="s">
        <v>82</v>
      </c>
      <c r="AW179" s="12" t="s">
        <v>33</v>
      </c>
      <c r="AX179" s="12" t="s">
        <v>72</v>
      </c>
      <c r="AY179" s="150" t="s">
        <v>181</v>
      </c>
    </row>
    <row r="180" spans="2:51" s="13" customFormat="1" ht="12">
      <c r="B180" s="156"/>
      <c r="D180" s="149" t="s">
        <v>192</v>
      </c>
      <c r="E180" s="157" t="s">
        <v>19</v>
      </c>
      <c r="F180" s="158" t="s">
        <v>196</v>
      </c>
      <c r="H180" s="159">
        <v>95.22</v>
      </c>
      <c r="I180" s="160"/>
      <c r="L180" s="156"/>
      <c r="M180" s="161"/>
      <c r="T180" s="162"/>
      <c r="AT180" s="157" t="s">
        <v>192</v>
      </c>
      <c r="AU180" s="157" t="s">
        <v>82</v>
      </c>
      <c r="AV180" s="13" t="s">
        <v>188</v>
      </c>
      <c r="AW180" s="13" t="s">
        <v>33</v>
      </c>
      <c r="AX180" s="13" t="s">
        <v>80</v>
      </c>
      <c r="AY180" s="157" t="s">
        <v>181</v>
      </c>
    </row>
    <row r="181" spans="2:65" s="1" customFormat="1" ht="24.1" customHeight="1">
      <c r="B181" s="32"/>
      <c r="C181" s="131" t="s">
        <v>311</v>
      </c>
      <c r="D181" s="131" t="s">
        <v>183</v>
      </c>
      <c r="E181" s="132" t="s">
        <v>6423</v>
      </c>
      <c r="F181" s="133" t="s">
        <v>6424</v>
      </c>
      <c r="G181" s="134" t="s">
        <v>186</v>
      </c>
      <c r="H181" s="135">
        <v>118.55</v>
      </c>
      <c r="I181" s="136"/>
      <c r="J181" s="137">
        <f>ROUND(I181*H181,2)</f>
        <v>0</v>
      </c>
      <c r="K181" s="133" t="s">
        <v>187</v>
      </c>
      <c r="L181" s="32"/>
      <c r="M181" s="138" t="s">
        <v>19</v>
      </c>
      <c r="N181" s="139" t="s">
        <v>43</v>
      </c>
      <c r="P181" s="140">
        <f>O181*H181</f>
        <v>0</v>
      </c>
      <c r="Q181" s="140">
        <v>0.106</v>
      </c>
      <c r="R181" s="140">
        <f>Q181*H181</f>
        <v>12.5663</v>
      </c>
      <c r="S181" s="140">
        <v>0</v>
      </c>
      <c r="T181" s="141">
        <f>S181*H181</f>
        <v>0</v>
      </c>
      <c r="AR181" s="142" t="s">
        <v>188</v>
      </c>
      <c r="AT181" s="142" t="s">
        <v>183</v>
      </c>
      <c r="AU181" s="142" t="s">
        <v>82</v>
      </c>
      <c r="AY181" s="17" t="s">
        <v>181</v>
      </c>
      <c r="BE181" s="143">
        <f>IF(N181="základní",J181,0)</f>
        <v>0</v>
      </c>
      <c r="BF181" s="143">
        <f>IF(N181="snížená",J181,0)</f>
        <v>0</v>
      </c>
      <c r="BG181" s="143">
        <f>IF(N181="zákl. přenesená",J181,0)</f>
        <v>0</v>
      </c>
      <c r="BH181" s="143">
        <f>IF(N181="sníž. přenesená",J181,0)</f>
        <v>0</v>
      </c>
      <c r="BI181" s="143">
        <f>IF(N181="nulová",J181,0)</f>
        <v>0</v>
      </c>
      <c r="BJ181" s="17" t="s">
        <v>80</v>
      </c>
      <c r="BK181" s="143">
        <f>ROUND(I181*H181,2)</f>
        <v>0</v>
      </c>
      <c r="BL181" s="17" t="s">
        <v>188</v>
      </c>
      <c r="BM181" s="142" t="s">
        <v>6425</v>
      </c>
    </row>
    <row r="182" spans="2:47" s="1" customFormat="1" ht="12">
      <c r="B182" s="32"/>
      <c r="D182" s="144" t="s">
        <v>190</v>
      </c>
      <c r="F182" s="145" t="s">
        <v>6426</v>
      </c>
      <c r="I182" s="146"/>
      <c r="L182" s="32"/>
      <c r="M182" s="147"/>
      <c r="T182" s="53"/>
      <c r="AT182" s="17" t="s">
        <v>190</v>
      </c>
      <c r="AU182" s="17" t="s">
        <v>82</v>
      </c>
    </row>
    <row r="183" spans="2:51" s="12" customFormat="1" ht="12">
      <c r="B183" s="148"/>
      <c r="D183" s="149" t="s">
        <v>192</v>
      </c>
      <c r="E183" s="150" t="s">
        <v>19</v>
      </c>
      <c r="F183" s="151" t="s">
        <v>6369</v>
      </c>
      <c r="H183" s="152">
        <v>118.55</v>
      </c>
      <c r="I183" s="153"/>
      <c r="L183" s="148"/>
      <c r="M183" s="154"/>
      <c r="T183" s="155"/>
      <c r="AT183" s="150" t="s">
        <v>192</v>
      </c>
      <c r="AU183" s="150" t="s">
        <v>82</v>
      </c>
      <c r="AV183" s="12" t="s">
        <v>82</v>
      </c>
      <c r="AW183" s="12" t="s">
        <v>33</v>
      </c>
      <c r="AX183" s="12" t="s">
        <v>80</v>
      </c>
      <c r="AY183" s="150" t="s">
        <v>181</v>
      </c>
    </row>
    <row r="184" spans="2:65" s="1" customFormat="1" ht="24.1" customHeight="1">
      <c r="B184" s="32"/>
      <c r="C184" s="131" t="s">
        <v>7</v>
      </c>
      <c r="D184" s="131" t="s">
        <v>183</v>
      </c>
      <c r="E184" s="132" t="s">
        <v>6427</v>
      </c>
      <c r="F184" s="133" t="s">
        <v>6428</v>
      </c>
      <c r="G184" s="134" t="s">
        <v>186</v>
      </c>
      <c r="H184" s="135">
        <v>171.12</v>
      </c>
      <c r="I184" s="136"/>
      <c r="J184" s="137">
        <f>ROUND(I184*H184,2)</f>
        <v>0</v>
      </c>
      <c r="K184" s="133" t="s">
        <v>187</v>
      </c>
      <c r="L184" s="32"/>
      <c r="M184" s="138" t="s">
        <v>19</v>
      </c>
      <c r="N184" s="139" t="s">
        <v>43</v>
      </c>
      <c r="P184" s="140">
        <f>O184*H184</f>
        <v>0</v>
      </c>
      <c r="Q184" s="140">
        <v>0</v>
      </c>
      <c r="R184" s="140">
        <f>Q184*H184</f>
        <v>0</v>
      </c>
      <c r="S184" s="140">
        <v>0</v>
      </c>
      <c r="T184" s="141">
        <f>S184*H184</f>
        <v>0</v>
      </c>
      <c r="AR184" s="142" t="s">
        <v>188</v>
      </c>
      <c r="AT184" s="142" t="s">
        <v>183</v>
      </c>
      <c r="AU184" s="142" t="s">
        <v>82</v>
      </c>
      <c r="AY184" s="17" t="s">
        <v>181</v>
      </c>
      <c r="BE184" s="143">
        <f>IF(N184="základní",J184,0)</f>
        <v>0</v>
      </c>
      <c r="BF184" s="143">
        <f>IF(N184="snížená",J184,0)</f>
        <v>0</v>
      </c>
      <c r="BG184" s="143">
        <f>IF(N184="zákl. přenesená",J184,0)</f>
        <v>0</v>
      </c>
      <c r="BH184" s="143">
        <f>IF(N184="sníž. přenesená",J184,0)</f>
        <v>0</v>
      </c>
      <c r="BI184" s="143">
        <f>IF(N184="nulová",J184,0)</f>
        <v>0</v>
      </c>
      <c r="BJ184" s="17" t="s">
        <v>80</v>
      </c>
      <c r="BK184" s="143">
        <f>ROUND(I184*H184,2)</f>
        <v>0</v>
      </c>
      <c r="BL184" s="17" t="s">
        <v>188</v>
      </c>
      <c r="BM184" s="142" t="s">
        <v>6429</v>
      </c>
    </row>
    <row r="185" spans="2:47" s="1" customFormat="1" ht="12">
      <c r="B185" s="32"/>
      <c r="D185" s="144" t="s">
        <v>190</v>
      </c>
      <c r="F185" s="145" t="s">
        <v>6430</v>
      </c>
      <c r="I185" s="146"/>
      <c r="L185" s="32"/>
      <c r="M185" s="147"/>
      <c r="T185" s="53"/>
      <c r="AT185" s="17" t="s">
        <v>190</v>
      </c>
      <c r="AU185" s="17" t="s">
        <v>82</v>
      </c>
    </row>
    <row r="186" spans="2:51" s="12" customFormat="1" ht="12">
      <c r="B186" s="148"/>
      <c r="D186" s="149" t="s">
        <v>192</v>
      </c>
      <c r="E186" s="150" t="s">
        <v>19</v>
      </c>
      <c r="F186" s="151" t="s">
        <v>6431</v>
      </c>
      <c r="H186" s="152">
        <v>171.12</v>
      </c>
      <c r="I186" s="153"/>
      <c r="L186" s="148"/>
      <c r="M186" s="154"/>
      <c r="T186" s="155"/>
      <c r="AT186" s="150" t="s">
        <v>192</v>
      </c>
      <c r="AU186" s="150" t="s">
        <v>82</v>
      </c>
      <c r="AV186" s="12" t="s">
        <v>82</v>
      </c>
      <c r="AW186" s="12" t="s">
        <v>33</v>
      </c>
      <c r="AX186" s="12" t="s">
        <v>80</v>
      </c>
      <c r="AY186" s="150" t="s">
        <v>181</v>
      </c>
    </row>
    <row r="187" spans="2:65" s="1" customFormat="1" ht="24.1" customHeight="1">
      <c r="B187" s="32"/>
      <c r="C187" s="131" t="s">
        <v>322</v>
      </c>
      <c r="D187" s="131" t="s">
        <v>183</v>
      </c>
      <c r="E187" s="132" t="s">
        <v>6432</v>
      </c>
      <c r="F187" s="133" t="s">
        <v>6433</v>
      </c>
      <c r="G187" s="134" t="s">
        <v>186</v>
      </c>
      <c r="H187" s="135">
        <v>95.22</v>
      </c>
      <c r="I187" s="136"/>
      <c r="J187" s="137">
        <f>ROUND(I187*H187,2)</f>
        <v>0</v>
      </c>
      <c r="K187" s="133" t="s">
        <v>187</v>
      </c>
      <c r="L187" s="32"/>
      <c r="M187" s="138" t="s">
        <v>19</v>
      </c>
      <c r="N187" s="139" t="s">
        <v>43</v>
      </c>
      <c r="P187" s="140">
        <f>O187*H187</f>
        <v>0</v>
      </c>
      <c r="Q187" s="140">
        <v>0.487</v>
      </c>
      <c r="R187" s="140">
        <f>Q187*H187</f>
        <v>46.37214</v>
      </c>
      <c r="S187" s="140">
        <v>0</v>
      </c>
      <c r="T187" s="141">
        <f>S187*H187</f>
        <v>0</v>
      </c>
      <c r="AR187" s="142" t="s">
        <v>188</v>
      </c>
      <c r="AT187" s="142" t="s">
        <v>183</v>
      </c>
      <c r="AU187" s="142" t="s">
        <v>82</v>
      </c>
      <c r="AY187" s="17" t="s">
        <v>181</v>
      </c>
      <c r="BE187" s="143">
        <f>IF(N187="základní",J187,0)</f>
        <v>0</v>
      </c>
      <c r="BF187" s="143">
        <f>IF(N187="snížená",J187,0)</f>
        <v>0</v>
      </c>
      <c r="BG187" s="143">
        <f>IF(N187="zákl. přenesená",J187,0)</f>
        <v>0</v>
      </c>
      <c r="BH187" s="143">
        <f>IF(N187="sníž. přenesená",J187,0)</f>
        <v>0</v>
      </c>
      <c r="BI187" s="143">
        <f>IF(N187="nulová",J187,0)</f>
        <v>0</v>
      </c>
      <c r="BJ187" s="17" t="s">
        <v>80</v>
      </c>
      <c r="BK187" s="143">
        <f>ROUND(I187*H187,2)</f>
        <v>0</v>
      </c>
      <c r="BL187" s="17" t="s">
        <v>188</v>
      </c>
      <c r="BM187" s="142" t="s">
        <v>6434</v>
      </c>
    </row>
    <row r="188" spans="2:47" s="1" customFormat="1" ht="12">
      <c r="B188" s="32"/>
      <c r="D188" s="144" t="s">
        <v>190</v>
      </c>
      <c r="F188" s="145" t="s">
        <v>6435</v>
      </c>
      <c r="I188" s="146"/>
      <c r="L188" s="32"/>
      <c r="M188" s="147"/>
      <c r="T188" s="53"/>
      <c r="AT188" s="17" t="s">
        <v>190</v>
      </c>
      <c r="AU188" s="17" t="s">
        <v>82</v>
      </c>
    </row>
    <row r="189" spans="2:65" s="1" customFormat="1" ht="24.1" customHeight="1">
      <c r="B189" s="32"/>
      <c r="C189" s="131" t="s">
        <v>327</v>
      </c>
      <c r="D189" s="131" t="s">
        <v>183</v>
      </c>
      <c r="E189" s="132" t="s">
        <v>6436</v>
      </c>
      <c r="F189" s="133" t="s">
        <v>6437</v>
      </c>
      <c r="G189" s="134" t="s">
        <v>186</v>
      </c>
      <c r="H189" s="135">
        <v>118.55</v>
      </c>
      <c r="I189" s="136"/>
      <c r="J189" s="137">
        <f>ROUND(I189*H189,2)</f>
        <v>0</v>
      </c>
      <c r="K189" s="133" t="s">
        <v>187</v>
      </c>
      <c r="L189" s="32"/>
      <c r="M189" s="138" t="s">
        <v>19</v>
      </c>
      <c r="N189" s="139" t="s">
        <v>43</v>
      </c>
      <c r="P189" s="140">
        <f>O189*H189</f>
        <v>0</v>
      </c>
      <c r="Q189" s="140">
        <v>0.487</v>
      </c>
      <c r="R189" s="140">
        <f>Q189*H189</f>
        <v>57.73385</v>
      </c>
      <c r="S189" s="140">
        <v>0</v>
      </c>
      <c r="T189" s="141">
        <f>S189*H189</f>
        <v>0</v>
      </c>
      <c r="AR189" s="142" t="s">
        <v>188</v>
      </c>
      <c r="AT189" s="142" t="s">
        <v>183</v>
      </c>
      <c r="AU189" s="142" t="s">
        <v>82</v>
      </c>
      <c r="AY189" s="17" t="s">
        <v>181</v>
      </c>
      <c r="BE189" s="143">
        <f>IF(N189="základní",J189,0)</f>
        <v>0</v>
      </c>
      <c r="BF189" s="143">
        <f>IF(N189="snížená",J189,0)</f>
        <v>0</v>
      </c>
      <c r="BG189" s="143">
        <f>IF(N189="zákl. přenesená",J189,0)</f>
        <v>0</v>
      </c>
      <c r="BH189" s="143">
        <f>IF(N189="sníž. přenesená",J189,0)</f>
        <v>0</v>
      </c>
      <c r="BI189" s="143">
        <f>IF(N189="nulová",J189,0)</f>
        <v>0</v>
      </c>
      <c r="BJ189" s="17" t="s">
        <v>80</v>
      </c>
      <c r="BK189" s="143">
        <f>ROUND(I189*H189,2)</f>
        <v>0</v>
      </c>
      <c r="BL189" s="17" t="s">
        <v>188</v>
      </c>
      <c r="BM189" s="142" t="s">
        <v>6438</v>
      </c>
    </row>
    <row r="190" spans="2:47" s="1" customFormat="1" ht="12">
      <c r="B190" s="32"/>
      <c r="D190" s="144" t="s">
        <v>190</v>
      </c>
      <c r="F190" s="145" t="s">
        <v>6439</v>
      </c>
      <c r="I190" s="146"/>
      <c r="L190" s="32"/>
      <c r="M190" s="147"/>
      <c r="T190" s="53"/>
      <c r="AT190" s="17" t="s">
        <v>190</v>
      </c>
      <c r="AU190" s="17" t="s">
        <v>82</v>
      </c>
    </row>
    <row r="191" spans="2:65" s="1" customFormat="1" ht="37.85" customHeight="1">
      <c r="B191" s="32"/>
      <c r="C191" s="131" t="s">
        <v>333</v>
      </c>
      <c r="D191" s="131" t="s">
        <v>183</v>
      </c>
      <c r="E191" s="132" t="s">
        <v>6440</v>
      </c>
      <c r="F191" s="133" t="s">
        <v>6441</v>
      </c>
      <c r="G191" s="134" t="s">
        <v>186</v>
      </c>
      <c r="H191" s="135">
        <v>40</v>
      </c>
      <c r="I191" s="136"/>
      <c r="J191" s="137">
        <f>ROUND(I191*H191,2)</f>
        <v>0</v>
      </c>
      <c r="K191" s="133" t="s">
        <v>187</v>
      </c>
      <c r="L191" s="32"/>
      <c r="M191" s="138" t="s">
        <v>19</v>
      </c>
      <c r="N191" s="139" t="s">
        <v>43</v>
      </c>
      <c r="P191" s="140">
        <f>O191*H191</f>
        <v>0</v>
      </c>
      <c r="Q191" s="140">
        <v>0.09062</v>
      </c>
      <c r="R191" s="140">
        <f>Q191*H191</f>
        <v>3.6248000000000005</v>
      </c>
      <c r="S191" s="140">
        <v>0</v>
      </c>
      <c r="T191" s="141">
        <f>S191*H191</f>
        <v>0</v>
      </c>
      <c r="AR191" s="142" t="s">
        <v>188</v>
      </c>
      <c r="AT191" s="142" t="s">
        <v>183</v>
      </c>
      <c r="AU191" s="142" t="s">
        <v>82</v>
      </c>
      <c r="AY191" s="17" t="s">
        <v>181</v>
      </c>
      <c r="BE191" s="143">
        <f>IF(N191="základní",J191,0)</f>
        <v>0</v>
      </c>
      <c r="BF191" s="143">
        <f>IF(N191="snížená",J191,0)</f>
        <v>0</v>
      </c>
      <c r="BG191" s="143">
        <f>IF(N191="zákl. přenesená",J191,0)</f>
        <v>0</v>
      </c>
      <c r="BH191" s="143">
        <f>IF(N191="sníž. přenesená",J191,0)</f>
        <v>0</v>
      </c>
      <c r="BI191" s="143">
        <f>IF(N191="nulová",J191,0)</f>
        <v>0</v>
      </c>
      <c r="BJ191" s="17" t="s">
        <v>80</v>
      </c>
      <c r="BK191" s="143">
        <f>ROUND(I191*H191,2)</f>
        <v>0</v>
      </c>
      <c r="BL191" s="17" t="s">
        <v>188</v>
      </c>
      <c r="BM191" s="142" t="s">
        <v>6442</v>
      </c>
    </row>
    <row r="192" spans="2:47" s="1" customFormat="1" ht="12">
      <c r="B192" s="32"/>
      <c r="D192" s="144" t="s">
        <v>190</v>
      </c>
      <c r="F192" s="145" t="s">
        <v>6443</v>
      </c>
      <c r="I192" s="146"/>
      <c r="L192" s="32"/>
      <c r="M192" s="147"/>
      <c r="T192" s="53"/>
      <c r="AT192" s="17" t="s">
        <v>190</v>
      </c>
      <c r="AU192" s="17" t="s">
        <v>82</v>
      </c>
    </row>
    <row r="193" spans="2:51" s="12" customFormat="1" ht="12">
      <c r="B193" s="148"/>
      <c r="D193" s="149" t="s">
        <v>192</v>
      </c>
      <c r="E193" s="150" t="s">
        <v>19</v>
      </c>
      <c r="F193" s="151" t="s">
        <v>6444</v>
      </c>
      <c r="H193" s="152">
        <v>40</v>
      </c>
      <c r="I193" s="153"/>
      <c r="L193" s="148"/>
      <c r="M193" s="154"/>
      <c r="T193" s="155"/>
      <c r="AT193" s="150" t="s">
        <v>192</v>
      </c>
      <c r="AU193" s="150" t="s">
        <v>82</v>
      </c>
      <c r="AV193" s="12" t="s">
        <v>82</v>
      </c>
      <c r="AW193" s="12" t="s">
        <v>33</v>
      </c>
      <c r="AX193" s="12" t="s">
        <v>80</v>
      </c>
      <c r="AY193" s="150" t="s">
        <v>181</v>
      </c>
    </row>
    <row r="194" spans="2:65" s="1" customFormat="1" ht="24.1" customHeight="1">
      <c r="B194" s="32"/>
      <c r="C194" s="180" t="s">
        <v>341</v>
      </c>
      <c r="D194" s="180" t="s">
        <v>561</v>
      </c>
      <c r="E194" s="181" t="s">
        <v>6445</v>
      </c>
      <c r="F194" s="182" t="s">
        <v>6446</v>
      </c>
      <c r="G194" s="183" t="s">
        <v>186</v>
      </c>
      <c r="H194" s="184">
        <v>40</v>
      </c>
      <c r="I194" s="185"/>
      <c r="J194" s="186">
        <f>ROUND(I194*H194,2)</f>
        <v>0</v>
      </c>
      <c r="K194" s="182" t="s">
        <v>187</v>
      </c>
      <c r="L194" s="187"/>
      <c r="M194" s="188" t="s">
        <v>19</v>
      </c>
      <c r="N194" s="189" t="s">
        <v>43</v>
      </c>
      <c r="P194" s="140">
        <f>O194*H194</f>
        <v>0</v>
      </c>
      <c r="Q194" s="140">
        <v>0.152</v>
      </c>
      <c r="R194" s="140">
        <f>Q194*H194</f>
        <v>6.08</v>
      </c>
      <c r="S194" s="140">
        <v>0</v>
      </c>
      <c r="T194" s="141">
        <f>S194*H194</f>
        <v>0</v>
      </c>
      <c r="AR194" s="142" t="s">
        <v>229</v>
      </c>
      <c r="AT194" s="142" t="s">
        <v>561</v>
      </c>
      <c r="AU194" s="142" t="s">
        <v>82</v>
      </c>
      <c r="AY194" s="17" t="s">
        <v>181</v>
      </c>
      <c r="BE194" s="143">
        <f>IF(N194="základní",J194,0)</f>
        <v>0</v>
      </c>
      <c r="BF194" s="143">
        <f>IF(N194="snížená",J194,0)</f>
        <v>0</v>
      </c>
      <c r="BG194" s="143">
        <f>IF(N194="zákl. přenesená",J194,0)</f>
        <v>0</v>
      </c>
      <c r="BH194" s="143">
        <f>IF(N194="sníž. přenesená",J194,0)</f>
        <v>0</v>
      </c>
      <c r="BI194" s="143">
        <f>IF(N194="nulová",J194,0)</f>
        <v>0</v>
      </c>
      <c r="BJ194" s="17" t="s">
        <v>80</v>
      </c>
      <c r="BK194" s="143">
        <f>ROUND(I194*H194,2)</f>
        <v>0</v>
      </c>
      <c r="BL194" s="17" t="s">
        <v>188</v>
      </c>
      <c r="BM194" s="142" t="s">
        <v>6447</v>
      </c>
    </row>
    <row r="195" spans="2:65" s="1" customFormat="1" ht="24.1" customHeight="1">
      <c r="B195" s="32"/>
      <c r="C195" s="131" t="s">
        <v>349</v>
      </c>
      <c r="D195" s="131" t="s">
        <v>183</v>
      </c>
      <c r="E195" s="132" t="s">
        <v>6448</v>
      </c>
      <c r="F195" s="133" t="s">
        <v>6449</v>
      </c>
      <c r="G195" s="134" t="s">
        <v>305</v>
      </c>
      <c r="H195" s="135">
        <v>76.88</v>
      </c>
      <c r="I195" s="136"/>
      <c r="J195" s="137">
        <f>ROUND(I195*H195,2)</f>
        <v>0</v>
      </c>
      <c r="K195" s="133" t="s">
        <v>187</v>
      </c>
      <c r="L195" s="32"/>
      <c r="M195" s="138" t="s">
        <v>19</v>
      </c>
      <c r="N195" s="139" t="s">
        <v>43</v>
      </c>
      <c r="P195" s="140">
        <f>O195*H195</f>
        <v>0</v>
      </c>
      <c r="Q195" s="140">
        <v>0.11519</v>
      </c>
      <c r="R195" s="140">
        <f>Q195*H195</f>
        <v>8.8558072</v>
      </c>
      <c r="S195" s="140">
        <v>0</v>
      </c>
      <c r="T195" s="141">
        <f>S195*H195</f>
        <v>0</v>
      </c>
      <c r="AR195" s="142" t="s">
        <v>188</v>
      </c>
      <c r="AT195" s="142" t="s">
        <v>183</v>
      </c>
      <c r="AU195" s="142" t="s">
        <v>82</v>
      </c>
      <c r="AY195" s="17" t="s">
        <v>181</v>
      </c>
      <c r="BE195" s="143">
        <f>IF(N195="základní",J195,0)</f>
        <v>0</v>
      </c>
      <c r="BF195" s="143">
        <f>IF(N195="snížená",J195,0)</f>
        <v>0</v>
      </c>
      <c r="BG195" s="143">
        <f>IF(N195="zákl. přenesená",J195,0)</f>
        <v>0</v>
      </c>
      <c r="BH195" s="143">
        <f>IF(N195="sníž. přenesená",J195,0)</f>
        <v>0</v>
      </c>
      <c r="BI195" s="143">
        <f>IF(N195="nulová",J195,0)</f>
        <v>0</v>
      </c>
      <c r="BJ195" s="17" t="s">
        <v>80</v>
      </c>
      <c r="BK195" s="143">
        <f>ROUND(I195*H195,2)</f>
        <v>0</v>
      </c>
      <c r="BL195" s="17" t="s">
        <v>188</v>
      </c>
      <c r="BM195" s="142" t="s">
        <v>6450</v>
      </c>
    </row>
    <row r="196" spans="2:47" s="1" customFormat="1" ht="12">
      <c r="B196" s="32"/>
      <c r="D196" s="144" t="s">
        <v>190</v>
      </c>
      <c r="F196" s="145" t="s">
        <v>6451</v>
      </c>
      <c r="I196" s="146"/>
      <c r="L196" s="32"/>
      <c r="M196" s="147"/>
      <c r="T196" s="53"/>
      <c r="AT196" s="17" t="s">
        <v>190</v>
      </c>
      <c r="AU196" s="17" t="s">
        <v>82</v>
      </c>
    </row>
    <row r="197" spans="2:51" s="12" customFormat="1" ht="12">
      <c r="B197" s="148"/>
      <c r="D197" s="149" t="s">
        <v>192</v>
      </c>
      <c r="E197" s="150" t="s">
        <v>19</v>
      </c>
      <c r="F197" s="151" t="s">
        <v>6452</v>
      </c>
      <c r="H197" s="152">
        <v>76.88</v>
      </c>
      <c r="I197" s="153"/>
      <c r="L197" s="148"/>
      <c r="M197" s="154"/>
      <c r="T197" s="155"/>
      <c r="AT197" s="150" t="s">
        <v>192</v>
      </c>
      <c r="AU197" s="150" t="s">
        <v>82</v>
      </c>
      <c r="AV197" s="12" t="s">
        <v>82</v>
      </c>
      <c r="AW197" s="12" t="s">
        <v>33</v>
      </c>
      <c r="AX197" s="12" t="s">
        <v>80</v>
      </c>
      <c r="AY197" s="150" t="s">
        <v>181</v>
      </c>
    </row>
    <row r="198" spans="2:65" s="1" customFormat="1" ht="16.5" customHeight="1">
      <c r="B198" s="32"/>
      <c r="C198" s="180" t="s">
        <v>363</v>
      </c>
      <c r="D198" s="180" t="s">
        <v>561</v>
      </c>
      <c r="E198" s="181" t="s">
        <v>6453</v>
      </c>
      <c r="F198" s="182" t="s">
        <v>6454</v>
      </c>
      <c r="G198" s="183" t="s">
        <v>305</v>
      </c>
      <c r="H198" s="184">
        <v>78.418</v>
      </c>
      <c r="I198" s="185"/>
      <c r="J198" s="186">
        <f>ROUND(I198*H198,2)</f>
        <v>0</v>
      </c>
      <c r="K198" s="182" t="s">
        <v>187</v>
      </c>
      <c r="L198" s="187"/>
      <c r="M198" s="188" t="s">
        <v>19</v>
      </c>
      <c r="N198" s="189" t="s">
        <v>43</v>
      </c>
      <c r="P198" s="140">
        <f>O198*H198</f>
        <v>0</v>
      </c>
      <c r="Q198" s="140">
        <v>0.04</v>
      </c>
      <c r="R198" s="140">
        <f>Q198*H198</f>
        <v>3.1367200000000004</v>
      </c>
      <c r="S198" s="140">
        <v>0</v>
      </c>
      <c r="T198" s="141">
        <f>S198*H198</f>
        <v>0</v>
      </c>
      <c r="AR198" s="142" t="s">
        <v>229</v>
      </c>
      <c r="AT198" s="142" t="s">
        <v>561</v>
      </c>
      <c r="AU198" s="142" t="s">
        <v>82</v>
      </c>
      <c r="AY198" s="17" t="s">
        <v>181</v>
      </c>
      <c r="BE198" s="143">
        <f>IF(N198="základní",J198,0)</f>
        <v>0</v>
      </c>
      <c r="BF198" s="143">
        <f>IF(N198="snížená",J198,0)</f>
        <v>0</v>
      </c>
      <c r="BG198" s="143">
        <f>IF(N198="zákl. přenesená",J198,0)</f>
        <v>0</v>
      </c>
      <c r="BH198" s="143">
        <f>IF(N198="sníž. přenesená",J198,0)</f>
        <v>0</v>
      </c>
      <c r="BI198" s="143">
        <f>IF(N198="nulová",J198,0)</f>
        <v>0</v>
      </c>
      <c r="BJ198" s="17" t="s">
        <v>80</v>
      </c>
      <c r="BK198" s="143">
        <f>ROUND(I198*H198,2)</f>
        <v>0</v>
      </c>
      <c r="BL198" s="17" t="s">
        <v>188</v>
      </c>
      <c r="BM198" s="142" t="s">
        <v>6455</v>
      </c>
    </row>
    <row r="199" spans="2:51" s="12" customFormat="1" ht="12">
      <c r="B199" s="148"/>
      <c r="D199" s="149" t="s">
        <v>192</v>
      </c>
      <c r="F199" s="151" t="s">
        <v>6456</v>
      </c>
      <c r="H199" s="152">
        <v>78.418</v>
      </c>
      <c r="I199" s="153"/>
      <c r="L199" s="148"/>
      <c r="M199" s="154"/>
      <c r="T199" s="155"/>
      <c r="AT199" s="150" t="s">
        <v>192</v>
      </c>
      <c r="AU199" s="150" t="s">
        <v>82</v>
      </c>
      <c r="AV199" s="12" t="s">
        <v>82</v>
      </c>
      <c r="AW199" s="12" t="s">
        <v>4</v>
      </c>
      <c r="AX199" s="12" t="s">
        <v>80</v>
      </c>
      <c r="AY199" s="150" t="s">
        <v>181</v>
      </c>
    </row>
    <row r="200" spans="2:63" s="11" customFormat="1" ht="22.8" customHeight="1">
      <c r="B200" s="119"/>
      <c r="D200" s="120" t="s">
        <v>71</v>
      </c>
      <c r="E200" s="129" t="s">
        <v>236</v>
      </c>
      <c r="F200" s="129" t="s">
        <v>3078</v>
      </c>
      <c r="I200" s="122"/>
      <c r="J200" s="130">
        <f>BK200</f>
        <v>0</v>
      </c>
      <c r="L200" s="119"/>
      <c r="M200" s="124"/>
      <c r="P200" s="125">
        <f>SUM(P201:P203)</f>
        <v>0</v>
      </c>
      <c r="R200" s="125">
        <f>SUM(R201:R203)</f>
        <v>0.11921000000000001</v>
      </c>
      <c r="T200" s="126">
        <f>SUM(T201:T203)</f>
        <v>0</v>
      </c>
      <c r="AR200" s="120" t="s">
        <v>80</v>
      </c>
      <c r="AT200" s="127" t="s">
        <v>71</v>
      </c>
      <c r="AU200" s="127" t="s">
        <v>80</v>
      </c>
      <c r="AY200" s="120" t="s">
        <v>181</v>
      </c>
      <c r="BK200" s="128">
        <f>SUM(BK201:BK203)</f>
        <v>0</v>
      </c>
    </row>
    <row r="201" spans="2:65" s="1" customFormat="1" ht="16.5" customHeight="1">
      <c r="B201" s="32"/>
      <c r="C201" s="131" t="s">
        <v>370</v>
      </c>
      <c r="D201" s="131" t="s">
        <v>183</v>
      </c>
      <c r="E201" s="132" t="s">
        <v>6457</v>
      </c>
      <c r="F201" s="133" t="s">
        <v>6458</v>
      </c>
      <c r="G201" s="134" t="s">
        <v>199</v>
      </c>
      <c r="H201" s="135">
        <v>1</v>
      </c>
      <c r="I201" s="136"/>
      <c r="J201" s="137">
        <f>ROUND(I201*H201,2)</f>
        <v>0</v>
      </c>
      <c r="K201" s="133" t="s">
        <v>19</v>
      </c>
      <c r="L201" s="32"/>
      <c r="M201" s="138" t="s">
        <v>19</v>
      </c>
      <c r="N201" s="139" t="s">
        <v>43</v>
      </c>
      <c r="P201" s="140">
        <f>O201*H201</f>
        <v>0</v>
      </c>
      <c r="Q201" s="140">
        <v>0.11171</v>
      </c>
      <c r="R201" s="140">
        <f>Q201*H201</f>
        <v>0.11171</v>
      </c>
      <c r="S201" s="140">
        <v>0</v>
      </c>
      <c r="T201" s="141">
        <f>S201*H201</f>
        <v>0</v>
      </c>
      <c r="AR201" s="142" t="s">
        <v>188</v>
      </c>
      <c r="AT201" s="142" t="s">
        <v>183</v>
      </c>
      <c r="AU201" s="142" t="s">
        <v>82</v>
      </c>
      <c r="AY201" s="17" t="s">
        <v>181</v>
      </c>
      <c r="BE201" s="143">
        <f>IF(N201="základní",J201,0)</f>
        <v>0</v>
      </c>
      <c r="BF201" s="143">
        <f>IF(N201="snížená",J201,0)</f>
        <v>0</v>
      </c>
      <c r="BG201" s="143">
        <f>IF(N201="zákl. přenesená",J201,0)</f>
        <v>0</v>
      </c>
      <c r="BH201" s="143">
        <f>IF(N201="sníž. přenesená",J201,0)</f>
        <v>0</v>
      </c>
      <c r="BI201" s="143">
        <f>IF(N201="nulová",J201,0)</f>
        <v>0</v>
      </c>
      <c r="BJ201" s="17" t="s">
        <v>80</v>
      </c>
      <c r="BK201" s="143">
        <f>ROUND(I201*H201,2)</f>
        <v>0</v>
      </c>
      <c r="BL201" s="17" t="s">
        <v>188</v>
      </c>
      <c r="BM201" s="142" t="s">
        <v>6459</v>
      </c>
    </row>
    <row r="202" spans="2:51" s="12" customFormat="1" ht="12">
      <c r="B202" s="148"/>
      <c r="D202" s="149" t="s">
        <v>192</v>
      </c>
      <c r="E202" s="150" t="s">
        <v>19</v>
      </c>
      <c r="F202" s="151" t="s">
        <v>6460</v>
      </c>
      <c r="H202" s="152">
        <v>1</v>
      </c>
      <c r="I202" s="153"/>
      <c r="L202" s="148"/>
      <c r="M202" s="154"/>
      <c r="T202" s="155"/>
      <c r="AT202" s="150" t="s">
        <v>192</v>
      </c>
      <c r="AU202" s="150" t="s">
        <v>82</v>
      </c>
      <c r="AV202" s="12" t="s">
        <v>82</v>
      </c>
      <c r="AW202" s="12" t="s">
        <v>33</v>
      </c>
      <c r="AX202" s="12" t="s">
        <v>80</v>
      </c>
      <c r="AY202" s="150" t="s">
        <v>181</v>
      </c>
    </row>
    <row r="203" spans="2:65" s="1" customFormat="1" ht="16.5" customHeight="1">
      <c r="B203" s="32"/>
      <c r="C203" s="180" t="s">
        <v>377</v>
      </c>
      <c r="D203" s="180" t="s">
        <v>561</v>
      </c>
      <c r="E203" s="181" t="s">
        <v>6461</v>
      </c>
      <c r="F203" s="182" t="s">
        <v>6462</v>
      </c>
      <c r="G203" s="183" t="s">
        <v>199</v>
      </c>
      <c r="H203" s="184">
        <v>1</v>
      </c>
      <c r="I203" s="185"/>
      <c r="J203" s="186">
        <f>ROUND(I203*H203,2)</f>
        <v>0</v>
      </c>
      <c r="K203" s="182" t="s">
        <v>187</v>
      </c>
      <c r="L203" s="187"/>
      <c r="M203" s="188" t="s">
        <v>19</v>
      </c>
      <c r="N203" s="189" t="s">
        <v>43</v>
      </c>
      <c r="P203" s="140">
        <f>O203*H203</f>
        <v>0</v>
      </c>
      <c r="Q203" s="140">
        <v>0.0075</v>
      </c>
      <c r="R203" s="140">
        <f>Q203*H203</f>
        <v>0.0075</v>
      </c>
      <c r="S203" s="140">
        <v>0</v>
      </c>
      <c r="T203" s="141">
        <f>S203*H203</f>
        <v>0</v>
      </c>
      <c r="AR203" s="142" t="s">
        <v>229</v>
      </c>
      <c r="AT203" s="142" t="s">
        <v>561</v>
      </c>
      <c r="AU203" s="142" t="s">
        <v>82</v>
      </c>
      <c r="AY203" s="17" t="s">
        <v>181</v>
      </c>
      <c r="BE203" s="143">
        <f>IF(N203="základní",J203,0)</f>
        <v>0</v>
      </c>
      <c r="BF203" s="143">
        <f>IF(N203="snížená",J203,0)</f>
        <v>0</v>
      </c>
      <c r="BG203" s="143">
        <f>IF(N203="zákl. přenesená",J203,0)</f>
        <v>0</v>
      </c>
      <c r="BH203" s="143">
        <f>IF(N203="sníž. přenesená",J203,0)</f>
        <v>0</v>
      </c>
      <c r="BI203" s="143">
        <f>IF(N203="nulová",J203,0)</f>
        <v>0</v>
      </c>
      <c r="BJ203" s="17" t="s">
        <v>80</v>
      </c>
      <c r="BK203" s="143">
        <f>ROUND(I203*H203,2)</f>
        <v>0</v>
      </c>
      <c r="BL203" s="17" t="s">
        <v>188</v>
      </c>
      <c r="BM203" s="142" t="s">
        <v>6463</v>
      </c>
    </row>
    <row r="204" spans="2:63" s="11" customFormat="1" ht="22.8" customHeight="1">
      <c r="B204" s="119"/>
      <c r="D204" s="120" t="s">
        <v>71</v>
      </c>
      <c r="E204" s="129" t="s">
        <v>1770</v>
      </c>
      <c r="F204" s="129" t="s">
        <v>1771</v>
      </c>
      <c r="I204" s="122"/>
      <c r="J204" s="130">
        <f>BK204</f>
        <v>0</v>
      </c>
      <c r="L204" s="119"/>
      <c r="M204" s="124"/>
      <c r="P204" s="125">
        <f>SUM(P205:P206)</f>
        <v>0</v>
      </c>
      <c r="R204" s="125">
        <f>SUM(R205:R206)</f>
        <v>0</v>
      </c>
      <c r="T204" s="126">
        <f>SUM(T205:T206)</f>
        <v>0</v>
      </c>
      <c r="AR204" s="120" t="s">
        <v>80</v>
      </c>
      <c r="AT204" s="127" t="s">
        <v>71</v>
      </c>
      <c r="AU204" s="127" t="s">
        <v>80</v>
      </c>
      <c r="AY204" s="120" t="s">
        <v>181</v>
      </c>
      <c r="BK204" s="128">
        <f>SUM(BK205:BK206)</f>
        <v>0</v>
      </c>
    </row>
    <row r="205" spans="2:65" s="1" customFormat="1" ht="24.1" customHeight="1">
      <c r="B205" s="32"/>
      <c r="C205" s="131" t="s">
        <v>382</v>
      </c>
      <c r="D205" s="131" t="s">
        <v>183</v>
      </c>
      <c r="E205" s="132" t="s">
        <v>6464</v>
      </c>
      <c r="F205" s="133" t="s">
        <v>6465</v>
      </c>
      <c r="G205" s="134" t="s">
        <v>344</v>
      </c>
      <c r="H205" s="135">
        <v>188.455</v>
      </c>
      <c r="I205" s="136"/>
      <c r="J205" s="137">
        <f>ROUND(I205*H205,2)</f>
        <v>0</v>
      </c>
      <c r="K205" s="133" t="s">
        <v>187</v>
      </c>
      <c r="L205" s="32"/>
      <c r="M205" s="138" t="s">
        <v>19</v>
      </c>
      <c r="N205" s="139" t="s">
        <v>43</v>
      </c>
      <c r="P205" s="140">
        <f>O205*H205</f>
        <v>0</v>
      </c>
      <c r="Q205" s="140">
        <v>0</v>
      </c>
      <c r="R205" s="140">
        <f>Q205*H205</f>
        <v>0</v>
      </c>
      <c r="S205" s="140">
        <v>0</v>
      </c>
      <c r="T205" s="141">
        <f>S205*H205</f>
        <v>0</v>
      </c>
      <c r="AR205" s="142" t="s">
        <v>188</v>
      </c>
      <c r="AT205" s="142" t="s">
        <v>183</v>
      </c>
      <c r="AU205" s="142" t="s">
        <v>82</v>
      </c>
      <c r="AY205" s="17" t="s">
        <v>181</v>
      </c>
      <c r="BE205" s="143">
        <f>IF(N205="základní",J205,0)</f>
        <v>0</v>
      </c>
      <c r="BF205" s="143">
        <f>IF(N205="snížená",J205,0)</f>
        <v>0</v>
      </c>
      <c r="BG205" s="143">
        <f>IF(N205="zákl. přenesená",J205,0)</f>
        <v>0</v>
      </c>
      <c r="BH205" s="143">
        <f>IF(N205="sníž. přenesená",J205,0)</f>
        <v>0</v>
      </c>
      <c r="BI205" s="143">
        <f>IF(N205="nulová",J205,0)</f>
        <v>0</v>
      </c>
      <c r="BJ205" s="17" t="s">
        <v>80</v>
      </c>
      <c r="BK205" s="143">
        <f>ROUND(I205*H205,2)</f>
        <v>0</v>
      </c>
      <c r="BL205" s="17" t="s">
        <v>188</v>
      </c>
      <c r="BM205" s="142" t="s">
        <v>6466</v>
      </c>
    </row>
    <row r="206" spans="2:47" s="1" customFormat="1" ht="12">
      <c r="B206" s="32"/>
      <c r="D206" s="144" t="s">
        <v>190</v>
      </c>
      <c r="F206" s="145" t="s">
        <v>6467</v>
      </c>
      <c r="I206" s="146"/>
      <c r="L206" s="32"/>
      <c r="M206" s="195"/>
      <c r="N206" s="192"/>
      <c r="O206" s="192"/>
      <c r="P206" s="192"/>
      <c r="Q206" s="192"/>
      <c r="R206" s="192"/>
      <c r="S206" s="192"/>
      <c r="T206" s="196"/>
      <c r="AT206" s="17" t="s">
        <v>190</v>
      </c>
      <c r="AU206" s="17" t="s">
        <v>82</v>
      </c>
    </row>
    <row r="207" spans="2:12" s="1" customFormat="1" ht="7" customHeight="1">
      <c r="B207" s="41"/>
      <c r="C207" s="42"/>
      <c r="D207" s="42"/>
      <c r="E207" s="42"/>
      <c r="F207" s="42"/>
      <c r="G207" s="42"/>
      <c r="H207" s="42"/>
      <c r="I207" s="42"/>
      <c r="J207" s="42"/>
      <c r="K207" s="42"/>
      <c r="L207" s="32"/>
    </row>
  </sheetData>
  <sheetProtection algorithmName="SHA-512" hashValue="xt/b4yi8iFYRknum/tDysw4fmTJL/GdylROlzkHsFrRNk50Yzv+IPsOT54afBrHYR28R7SN5dfn13QnOAgyLVQ==" saltValue="+BJrX0/izOKKx+agY52cGiBmj8kWwYI8nob/gDkCgYrYsCU855v1D3Q6kpa2sTFX+8iNm6++NRCv/RzRB9AWJA==" spinCount="100000" sheet="1" objects="1" scenarios="1" formatColumns="0" formatRows="0" autoFilter="0"/>
  <autoFilter ref="C85:K206"/>
  <mergeCells count="9">
    <mergeCell ref="E50:H50"/>
    <mergeCell ref="E76:H76"/>
    <mergeCell ref="E78:H78"/>
    <mergeCell ref="L2:V2"/>
    <mergeCell ref="E7:H7"/>
    <mergeCell ref="E9:H9"/>
    <mergeCell ref="E18:H18"/>
    <mergeCell ref="E27:H27"/>
    <mergeCell ref="E48:H48"/>
  </mergeCells>
  <hyperlinks>
    <hyperlink ref="F90" r:id="rId1" display="https://podminky.urs.cz/item/CS_URS_2024_01/122351104"/>
    <hyperlink ref="F96" r:id="rId2" display="https://podminky.urs.cz/item/CS_URS_2024_01/132351252"/>
    <hyperlink ref="F103" r:id="rId3" display="https://podminky.urs.cz/item/CS_URS_2024_01/139951121"/>
    <hyperlink ref="F112" r:id="rId4" display="https://podminky.urs.cz/item/CS_URS_2024_01/162751135"/>
    <hyperlink ref="F118" r:id="rId5" display="https://podminky.urs.cz/item/CS_URS_2024_01/162751156"/>
    <hyperlink ref="F120" r:id="rId6" display="https://podminky.urs.cz/item/CS_URS_2022_01/174151101"/>
    <hyperlink ref="F126" r:id="rId7" display="https://podminky.urs.cz/item/CS_URS_2022_01/171201231"/>
    <hyperlink ref="F129" r:id="rId8" display="https://podminky.urs.cz/item/CS_URS_2024_01/997013861"/>
    <hyperlink ref="F132" r:id="rId9" display="https://podminky.urs.cz/item/CS_URS_2024_01/181951114"/>
    <hyperlink ref="F151" r:id="rId10" display="https://podminky.urs.cz/item/CS_URS_2024_01/311321814"/>
    <hyperlink ref="F157" r:id="rId11" display="https://podminky.urs.cz/item/CS_URS_2024_01/311351121"/>
    <hyperlink ref="F163" r:id="rId12" display="https://podminky.urs.cz/item/CS_URS_2024_01/311351122"/>
    <hyperlink ref="F167" r:id="rId13" display="https://podminky.urs.cz/item/CS_URS_2024_01/311351412"/>
    <hyperlink ref="F169" r:id="rId14" display="https://podminky.urs.cz/item/CS_URS_2024_01/311351911"/>
    <hyperlink ref="F172" r:id="rId15" display="https://podminky.urs.cz/item/CS_URS_2024_01/311361821"/>
    <hyperlink ref="F177" r:id="rId16" display="https://podminky.urs.cz/item/CS_URS_2024_01/564710001"/>
    <hyperlink ref="F182" r:id="rId17" display="https://podminky.urs.cz/item/CS_URS_2024_01/564710011"/>
    <hyperlink ref="F185" r:id="rId18" display="https://podminky.urs.cz/item/CS_URS_2024_01/564750111"/>
    <hyperlink ref="F188" r:id="rId19" display="https://podminky.urs.cz/item/CS_URS_2024_01/564771101"/>
    <hyperlink ref="F190" r:id="rId20" display="https://podminky.urs.cz/item/CS_URS_2024_01/564771111"/>
    <hyperlink ref="F192" r:id="rId21" display="https://podminky.urs.cz/item/CS_URS_2024_01/596211210"/>
    <hyperlink ref="F196" r:id="rId22" display="https://podminky.urs.cz/item/CS_URS_2024_01/916131212"/>
    <hyperlink ref="F206" r:id="rId23" display="https://podminky.urs.cz/item/CS_URS_2024_01/998152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BM99"/>
  <sheetViews>
    <sheetView showGridLines="0" workbookViewId="0" topLeftCell="A1"/>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152</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s="1" customFormat="1" ht="12.05" customHeight="1" hidden="1">
      <c r="B8" s="32"/>
      <c r="D8" s="27" t="s">
        <v>154</v>
      </c>
      <c r="L8" s="32"/>
    </row>
    <row r="9" spans="2:12" s="1" customFormat="1" ht="16.5" customHeight="1" hidden="1">
      <c r="B9" s="32"/>
      <c r="E9" s="207" t="s">
        <v>6468</v>
      </c>
      <c r="F9" s="249"/>
      <c r="G9" s="249"/>
      <c r="H9" s="249"/>
      <c r="L9" s="32"/>
    </row>
    <row r="10" spans="2:12" s="1" customFormat="1" ht="12" hidden="1">
      <c r="B10" s="32"/>
      <c r="L10" s="32"/>
    </row>
    <row r="11" spans="2:12" s="1" customFormat="1" ht="12.05" customHeight="1" hidden="1">
      <c r="B11" s="32"/>
      <c r="D11" s="27" t="s">
        <v>18</v>
      </c>
      <c r="F11" s="25" t="s">
        <v>19</v>
      </c>
      <c r="I11" s="27" t="s">
        <v>20</v>
      </c>
      <c r="J11" s="25" t="s">
        <v>19</v>
      </c>
      <c r="L11" s="32"/>
    </row>
    <row r="12" spans="2:12" s="1" customFormat="1" ht="12.05" customHeight="1" hidden="1">
      <c r="B12" s="32"/>
      <c r="D12" s="27" t="s">
        <v>21</v>
      </c>
      <c r="F12" s="25" t="s">
        <v>22</v>
      </c>
      <c r="I12" s="27" t="s">
        <v>23</v>
      </c>
      <c r="J12" s="49" t="str">
        <f>'Rekapitulace stavby'!AN8</f>
        <v>12. 4. 2024</v>
      </c>
      <c r="L12" s="32"/>
    </row>
    <row r="13" spans="2:12" s="1" customFormat="1" ht="10.75" customHeight="1" hidden="1">
      <c r="B13" s="32"/>
      <c r="L13" s="32"/>
    </row>
    <row r="14" spans="2:12" s="1" customFormat="1" ht="12.05" customHeight="1" hidden="1">
      <c r="B14" s="32"/>
      <c r="D14" s="27" t="s">
        <v>25</v>
      </c>
      <c r="I14" s="27" t="s">
        <v>26</v>
      </c>
      <c r="J14" s="25" t="s">
        <v>19</v>
      </c>
      <c r="L14" s="32"/>
    </row>
    <row r="15" spans="2:12" s="1" customFormat="1" ht="18" customHeight="1" hidden="1">
      <c r="B15" s="32"/>
      <c r="E15" s="25" t="s">
        <v>27</v>
      </c>
      <c r="I15" s="27" t="s">
        <v>28</v>
      </c>
      <c r="J15" s="25" t="s">
        <v>19</v>
      </c>
      <c r="L15" s="32"/>
    </row>
    <row r="16" spans="2:12" s="1" customFormat="1" ht="7" customHeight="1" hidden="1">
      <c r="B16" s="32"/>
      <c r="L16" s="32"/>
    </row>
    <row r="17" spans="2:12" s="1" customFormat="1" ht="12.05" customHeight="1" hidden="1">
      <c r="B17" s="32"/>
      <c r="D17" s="27" t="s">
        <v>29</v>
      </c>
      <c r="I17" s="27" t="s">
        <v>26</v>
      </c>
      <c r="J17" s="28" t="str">
        <f>'Rekapitulace stavby'!AN13</f>
        <v>Vyplň údaj</v>
      </c>
      <c r="L17" s="32"/>
    </row>
    <row r="18" spans="2:12" s="1" customFormat="1" ht="18" customHeight="1" hidden="1">
      <c r="B18" s="32"/>
      <c r="E18" s="252" t="str">
        <f>'Rekapitulace stavby'!E14</f>
        <v>Vyplň údaj</v>
      </c>
      <c r="F18" s="240"/>
      <c r="G18" s="240"/>
      <c r="H18" s="240"/>
      <c r="I18" s="27" t="s">
        <v>28</v>
      </c>
      <c r="J18" s="28" t="str">
        <f>'Rekapitulace stavby'!AN14</f>
        <v>Vyplň údaj</v>
      </c>
      <c r="L18" s="32"/>
    </row>
    <row r="19" spans="2:12" s="1" customFormat="1" ht="7" customHeight="1" hidden="1">
      <c r="B19" s="32"/>
      <c r="L19" s="32"/>
    </row>
    <row r="20" spans="2:12" s="1" customFormat="1" ht="12.05" customHeight="1" hidden="1">
      <c r="B20" s="32"/>
      <c r="D20" s="27" t="s">
        <v>31</v>
      </c>
      <c r="I20" s="27" t="s">
        <v>26</v>
      </c>
      <c r="J20" s="25" t="s">
        <v>19</v>
      </c>
      <c r="L20" s="32"/>
    </row>
    <row r="21" spans="2:12" s="1" customFormat="1" ht="18" customHeight="1" hidden="1">
      <c r="B21" s="32"/>
      <c r="E21" s="25" t="s">
        <v>32</v>
      </c>
      <c r="I21" s="27" t="s">
        <v>28</v>
      </c>
      <c r="J21" s="25" t="s">
        <v>19</v>
      </c>
      <c r="L21" s="32"/>
    </row>
    <row r="22" spans="2:12" s="1" customFormat="1" ht="7" customHeight="1" hidden="1">
      <c r="B22" s="32"/>
      <c r="L22" s="32"/>
    </row>
    <row r="23" spans="2:12" s="1" customFormat="1" ht="12.05" customHeight="1" hidden="1">
      <c r="B23" s="32"/>
      <c r="D23" s="27" t="s">
        <v>34</v>
      </c>
      <c r="I23" s="27" t="s">
        <v>26</v>
      </c>
      <c r="J23" s="25" t="s">
        <v>19</v>
      </c>
      <c r="L23" s="32"/>
    </row>
    <row r="24" spans="2:12" s="1" customFormat="1" ht="18" customHeight="1" hidden="1">
      <c r="B24" s="32"/>
      <c r="E24" s="25" t="s">
        <v>35</v>
      </c>
      <c r="I24" s="27" t="s">
        <v>28</v>
      </c>
      <c r="J24" s="25" t="s">
        <v>19</v>
      </c>
      <c r="L24" s="32"/>
    </row>
    <row r="25" spans="2:12" s="1" customFormat="1" ht="7" customHeight="1" hidden="1">
      <c r="B25" s="32"/>
      <c r="L25" s="32"/>
    </row>
    <row r="26" spans="2:12" s="1" customFormat="1" ht="12.05" customHeight="1" hidden="1">
      <c r="B26" s="32"/>
      <c r="D26" s="27" t="s">
        <v>36</v>
      </c>
      <c r="L26" s="32"/>
    </row>
    <row r="27" spans="2:12" s="7" customFormat="1" ht="16.5" customHeight="1" hidden="1">
      <c r="B27" s="91"/>
      <c r="E27" s="245" t="s">
        <v>19</v>
      </c>
      <c r="F27" s="245"/>
      <c r="G27" s="245"/>
      <c r="H27" s="245"/>
      <c r="L27" s="91"/>
    </row>
    <row r="28" spans="2:12" s="1" customFormat="1" ht="7" customHeight="1" hidden="1">
      <c r="B28" s="32"/>
      <c r="L28" s="32"/>
    </row>
    <row r="29" spans="2:12" s="1" customFormat="1" ht="7" customHeight="1" hidden="1">
      <c r="B29" s="32"/>
      <c r="D29" s="50"/>
      <c r="E29" s="50"/>
      <c r="F29" s="50"/>
      <c r="G29" s="50"/>
      <c r="H29" s="50"/>
      <c r="I29" s="50"/>
      <c r="J29" s="50"/>
      <c r="K29" s="50"/>
      <c r="L29" s="32"/>
    </row>
    <row r="30" spans="2:12" s="1" customFormat="1" ht="25.4" customHeight="1" hidden="1">
      <c r="B30" s="32"/>
      <c r="D30" s="92" t="s">
        <v>38</v>
      </c>
      <c r="J30" s="63">
        <f>ROUND(J80,2)</f>
        <v>0</v>
      </c>
      <c r="L30" s="32"/>
    </row>
    <row r="31" spans="2:12" s="1" customFormat="1" ht="7" customHeight="1" hidden="1">
      <c r="B31" s="32"/>
      <c r="D31" s="50"/>
      <c r="E31" s="50"/>
      <c r="F31" s="50"/>
      <c r="G31" s="50"/>
      <c r="H31" s="50"/>
      <c r="I31" s="50"/>
      <c r="J31" s="50"/>
      <c r="K31" s="50"/>
      <c r="L31" s="32"/>
    </row>
    <row r="32" spans="2:12" s="1" customFormat="1" ht="14.4" customHeight="1" hidden="1">
      <c r="B32" s="32"/>
      <c r="F32" s="35" t="s">
        <v>40</v>
      </c>
      <c r="I32" s="35" t="s">
        <v>39</v>
      </c>
      <c r="J32" s="35" t="s">
        <v>41</v>
      </c>
      <c r="L32" s="32"/>
    </row>
    <row r="33" spans="2:12" s="1" customFormat="1" ht="14.4" customHeight="1" hidden="1">
      <c r="B33" s="32"/>
      <c r="D33" s="52" t="s">
        <v>42</v>
      </c>
      <c r="E33" s="27" t="s">
        <v>43</v>
      </c>
      <c r="F33" s="83">
        <f>ROUND((SUM(BE80:BE98)),2)</f>
        <v>0</v>
      </c>
      <c r="I33" s="93">
        <v>0.21</v>
      </c>
      <c r="J33" s="83">
        <f>ROUND(((SUM(BE80:BE98))*I33),2)</f>
        <v>0</v>
      </c>
      <c r="L33" s="32"/>
    </row>
    <row r="34" spans="2:12" s="1" customFormat="1" ht="14.4" customHeight="1" hidden="1">
      <c r="B34" s="32"/>
      <c r="E34" s="27" t="s">
        <v>44</v>
      </c>
      <c r="F34" s="83">
        <f>ROUND((SUM(BF80:BF98)),2)</f>
        <v>0</v>
      </c>
      <c r="I34" s="93">
        <v>0.15</v>
      </c>
      <c r="J34" s="83">
        <f>ROUND(((SUM(BF80:BF98))*I34),2)</f>
        <v>0</v>
      </c>
      <c r="L34" s="32"/>
    </row>
    <row r="35" spans="2:12" s="1" customFormat="1" ht="14.4" customHeight="1" hidden="1">
      <c r="B35" s="32"/>
      <c r="E35" s="27" t="s">
        <v>45</v>
      </c>
      <c r="F35" s="83">
        <f>ROUND((SUM(BG80:BG98)),2)</f>
        <v>0</v>
      </c>
      <c r="I35" s="93">
        <v>0.21</v>
      </c>
      <c r="J35" s="83">
        <f>0</f>
        <v>0</v>
      </c>
      <c r="L35" s="32"/>
    </row>
    <row r="36" spans="2:12" s="1" customFormat="1" ht="14.4" customHeight="1" hidden="1">
      <c r="B36" s="32"/>
      <c r="E36" s="27" t="s">
        <v>46</v>
      </c>
      <c r="F36" s="83">
        <f>ROUND((SUM(BH80:BH98)),2)</f>
        <v>0</v>
      </c>
      <c r="I36" s="93">
        <v>0.15</v>
      </c>
      <c r="J36" s="83">
        <f>0</f>
        <v>0</v>
      </c>
      <c r="L36" s="32"/>
    </row>
    <row r="37" spans="2:12" s="1" customFormat="1" ht="14.4" customHeight="1" hidden="1">
      <c r="B37" s="32"/>
      <c r="E37" s="27" t="s">
        <v>47</v>
      </c>
      <c r="F37" s="83">
        <f>ROUND((SUM(BI80:BI98)),2)</f>
        <v>0</v>
      </c>
      <c r="I37" s="93">
        <v>0</v>
      </c>
      <c r="J37" s="83">
        <f>0</f>
        <v>0</v>
      </c>
      <c r="L37" s="32"/>
    </row>
    <row r="38" spans="2:12" s="1" customFormat="1" ht="7" customHeight="1" hidden="1">
      <c r="B38" s="32"/>
      <c r="L38" s="32"/>
    </row>
    <row r="39" spans="2:12" s="1" customFormat="1" ht="25.4" customHeight="1" hidden="1">
      <c r="B39" s="32"/>
      <c r="C39" s="94"/>
      <c r="D39" s="95" t="s">
        <v>48</v>
      </c>
      <c r="E39" s="54"/>
      <c r="F39" s="54"/>
      <c r="G39" s="96" t="s">
        <v>49</v>
      </c>
      <c r="H39" s="97" t="s">
        <v>50</v>
      </c>
      <c r="I39" s="54"/>
      <c r="J39" s="98">
        <f>SUM(J30:J37)</f>
        <v>0</v>
      </c>
      <c r="K39" s="99"/>
      <c r="L39" s="32"/>
    </row>
    <row r="40" spans="2:12" s="1" customFormat="1" ht="14.4" customHeight="1" hidden="1">
      <c r="B40" s="41"/>
      <c r="C40" s="42"/>
      <c r="D40" s="42"/>
      <c r="E40" s="42"/>
      <c r="F40" s="42"/>
      <c r="G40" s="42"/>
      <c r="H40" s="42"/>
      <c r="I40" s="42"/>
      <c r="J40" s="42"/>
      <c r="K40" s="42"/>
      <c r="L40" s="32"/>
    </row>
    <row r="41" ht="12" hidden="1"/>
    <row r="42" ht="12" hidden="1"/>
    <row r="43" ht="12" hidden="1"/>
    <row r="44" spans="2:12" s="1" customFormat="1" ht="7" customHeight="1">
      <c r="B44" s="43"/>
      <c r="C44" s="44"/>
      <c r="D44" s="44"/>
      <c r="E44" s="44"/>
      <c r="F44" s="44"/>
      <c r="G44" s="44"/>
      <c r="H44" s="44"/>
      <c r="I44" s="44"/>
      <c r="J44" s="44"/>
      <c r="K44" s="44"/>
      <c r="L44" s="32"/>
    </row>
    <row r="45" spans="2:12" s="1" customFormat="1" ht="25" customHeight="1">
      <c r="B45" s="32"/>
      <c r="C45" s="21" t="s">
        <v>156</v>
      </c>
      <c r="L45" s="32"/>
    </row>
    <row r="46" spans="2:12" s="1" customFormat="1" ht="7" customHeight="1">
      <c r="B46" s="32"/>
      <c r="L46" s="32"/>
    </row>
    <row r="47" spans="2:12" s="1" customFormat="1" ht="12.05" customHeight="1">
      <c r="B47" s="32"/>
      <c r="C47" s="27" t="s">
        <v>16</v>
      </c>
      <c r="L47" s="32"/>
    </row>
    <row r="48" spans="2:12" s="1" customFormat="1" ht="16.5" customHeight="1">
      <c r="B48" s="32"/>
      <c r="E48" s="250" t="str">
        <f>E7</f>
        <v>Stavební úpravy, přístavba a nástavba č.p.1994, ul.Dobenínská, Náchod</v>
      </c>
      <c r="F48" s="251"/>
      <c r="G48" s="251"/>
      <c r="H48" s="251"/>
      <c r="L48" s="32"/>
    </row>
    <row r="49" spans="2:12" s="1" customFormat="1" ht="12.05" customHeight="1">
      <c r="B49" s="32"/>
      <c r="C49" s="27" t="s">
        <v>154</v>
      </c>
      <c r="L49" s="32"/>
    </row>
    <row r="50" spans="2:12" s="1" customFormat="1" ht="16.5" customHeight="1">
      <c r="B50" s="32"/>
      <c r="E50" s="207" t="str">
        <f>E9</f>
        <v>05 - Vedlejš a ostatní náklady</v>
      </c>
      <c r="F50" s="249"/>
      <c r="G50" s="249"/>
      <c r="H50" s="249"/>
      <c r="L50" s="32"/>
    </row>
    <row r="51" spans="2:12" s="1" customFormat="1" ht="7" customHeight="1">
      <c r="B51" s="32"/>
      <c r="L51" s="32"/>
    </row>
    <row r="52" spans="2:12" s="1" customFormat="1" ht="12.05" customHeight="1">
      <c r="B52" s="32"/>
      <c r="C52" s="27" t="s">
        <v>21</v>
      </c>
      <c r="F52" s="25" t="str">
        <f>F12</f>
        <v>Náchod</v>
      </c>
      <c r="I52" s="27" t="s">
        <v>23</v>
      </c>
      <c r="J52" s="49" t="str">
        <f>IF(J12="","",J12)</f>
        <v>12. 4. 2024</v>
      </c>
      <c r="L52" s="32"/>
    </row>
    <row r="53" spans="2:12" s="1" customFormat="1" ht="7" customHeight="1">
      <c r="B53" s="32"/>
      <c r="L53" s="32"/>
    </row>
    <row r="54" spans="2:12" s="1" customFormat="1" ht="25.65" customHeight="1">
      <c r="B54" s="32"/>
      <c r="C54" s="27" t="s">
        <v>25</v>
      </c>
      <c r="F54" s="25" t="str">
        <f>E15</f>
        <v>Oblastní charita Náchod, Mlýnská 189, Náchod</v>
      </c>
      <c r="I54" s="27" t="s">
        <v>31</v>
      </c>
      <c r="J54" s="30" t="str">
        <f>E21</f>
        <v>Libor Klubal DiS., Náchod</v>
      </c>
      <c r="L54" s="32"/>
    </row>
    <row r="55" spans="2:12" s="1" customFormat="1" ht="15.15" customHeight="1">
      <c r="B55" s="32"/>
      <c r="C55" s="27" t="s">
        <v>29</v>
      </c>
      <c r="F55" s="25" t="str">
        <f>IF(E18="","",E18)</f>
        <v>Vyplň údaj</v>
      </c>
      <c r="I55" s="27" t="s">
        <v>34</v>
      </c>
      <c r="J55" s="30" t="str">
        <f>E24</f>
        <v>Arnošt Gerhart</v>
      </c>
      <c r="L55" s="32"/>
    </row>
    <row r="56" spans="2:12" s="1" customFormat="1" ht="10.25" customHeight="1">
      <c r="B56" s="32"/>
      <c r="L56" s="32"/>
    </row>
    <row r="57" spans="2:12" s="1" customFormat="1" ht="29.3" customHeight="1">
      <c r="B57" s="32"/>
      <c r="C57" s="100" t="s">
        <v>157</v>
      </c>
      <c r="D57" s="94"/>
      <c r="E57" s="94"/>
      <c r="F57" s="94"/>
      <c r="G57" s="94"/>
      <c r="H57" s="94"/>
      <c r="I57" s="94"/>
      <c r="J57" s="101" t="s">
        <v>158</v>
      </c>
      <c r="K57" s="94"/>
      <c r="L57" s="32"/>
    </row>
    <row r="58" spans="2:12" s="1" customFormat="1" ht="10.25" customHeight="1">
      <c r="B58" s="32"/>
      <c r="L58" s="32"/>
    </row>
    <row r="59" spans="2:47" s="1" customFormat="1" ht="22.8" customHeight="1">
      <c r="B59" s="32"/>
      <c r="C59" s="102" t="s">
        <v>70</v>
      </c>
      <c r="J59" s="63">
        <f>J80</f>
        <v>0</v>
      </c>
      <c r="L59" s="32"/>
      <c r="AU59" s="17" t="s">
        <v>159</v>
      </c>
    </row>
    <row r="60" spans="2:12" s="8" customFormat="1" ht="25" customHeight="1">
      <c r="B60" s="103"/>
      <c r="D60" s="104" t="s">
        <v>6469</v>
      </c>
      <c r="E60" s="105"/>
      <c r="F60" s="105"/>
      <c r="G60" s="105"/>
      <c r="H60" s="105"/>
      <c r="I60" s="105"/>
      <c r="J60" s="106">
        <f>J81</f>
        <v>0</v>
      </c>
      <c r="L60" s="103"/>
    </row>
    <row r="61" spans="2:12" s="1" customFormat="1" ht="21.75" customHeight="1">
      <c r="B61" s="32"/>
      <c r="L61" s="32"/>
    </row>
    <row r="62" spans="2:12" s="1" customFormat="1" ht="7" customHeight="1">
      <c r="B62" s="41"/>
      <c r="C62" s="42"/>
      <c r="D62" s="42"/>
      <c r="E62" s="42"/>
      <c r="F62" s="42"/>
      <c r="G62" s="42"/>
      <c r="H62" s="42"/>
      <c r="I62" s="42"/>
      <c r="J62" s="42"/>
      <c r="K62" s="42"/>
      <c r="L62" s="32"/>
    </row>
    <row r="66" spans="2:12" s="1" customFormat="1" ht="7" customHeight="1">
      <c r="B66" s="43"/>
      <c r="C66" s="44"/>
      <c r="D66" s="44"/>
      <c r="E66" s="44"/>
      <c r="F66" s="44"/>
      <c r="G66" s="44"/>
      <c r="H66" s="44"/>
      <c r="I66" s="44"/>
      <c r="J66" s="44"/>
      <c r="K66" s="44"/>
      <c r="L66" s="32"/>
    </row>
    <row r="67" spans="2:12" s="1" customFormat="1" ht="25" customHeight="1">
      <c r="B67" s="32"/>
      <c r="C67" s="21" t="s">
        <v>166</v>
      </c>
      <c r="L67" s="32"/>
    </row>
    <row r="68" spans="2:12" s="1" customFormat="1" ht="7" customHeight="1">
      <c r="B68" s="32"/>
      <c r="L68" s="32"/>
    </row>
    <row r="69" spans="2:12" s="1" customFormat="1" ht="12.05" customHeight="1">
      <c r="B69" s="32"/>
      <c r="C69" s="27" t="s">
        <v>16</v>
      </c>
      <c r="L69" s="32"/>
    </row>
    <row r="70" spans="2:12" s="1" customFormat="1" ht="16.5" customHeight="1">
      <c r="B70" s="32"/>
      <c r="E70" s="250" t="str">
        <f>E7</f>
        <v>Stavební úpravy, přístavba a nástavba č.p.1994, ul.Dobenínská, Náchod</v>
      </c>
      <c r="F70" s="251"/>
      <c r="G70" s="251"/>
      <c r="H70" s="251"/>
      <c r="L70" s="32"/>
    </row>
    <row r="71" spans="2:12" s="1" customFormat="1" ht="12.05" customHeight="1">
      <c r="B71" s="32"/>
      <c r="C71" s="27" t="s">
        <v>154</v>
      </c>
      <c r="L71" s="32"/>
    </row>
    <row r="72" spans="2:12" s="1" customFormat="1" ht="16.5" customHeight="1">
      <c r="B72" s="32"/>
      <c r="E72" s="207" t="str">
        <f>E9</f>
        <v>05 - Vedlejš a ostatní náklady</v>
      </c>
      <c r="F72" s="249"/>
      <c r="G72" s="249"/>
      <c r="H72" s="249"/>
      <c r="L72" s="32"/>
    </row>
    <row r="73" spans="2:12" s="1" customFormat="1" ht="7" customHeight="1">
      <c r="B73" s="32"/>
      <c r="L73" s="32"/>
    </row>
    <row r="74" spans="2:12" s="1" customFormat="1" ht="12.05" customHeight="1">
      <c r="B74" s="32"/>
      <c r="C74" s="27" t="s">
        <v>21</v>
      </c>
      <c r="F74" s="25" t="str">
        <f>F12</f>
        <v>Náchod</v>
      </c>
      <c r="I74" s="27" t="s">
        <v>23</v>
      </c>
      <c r="J74" s="49" t="str">
        <f>IF(J12="","",J12)</f>
        <v>12. 4. 2024</v>
      </c>
      <c r="L74" s="32"/>
    </row>
    <row r="75" spans="2:12" s="1" customFormat="1" ht="7" customHeight="1">
      <c r="B75" s="32"/>
      <c r="L75" s="32"/>
    </row>
    <row r="76" spans="2:12" s="1" customFormat="1" ht="25.65" customHeight="1">
      <c r="B76" s="32"/>
      <c r="C76" s="27" t="s">
        <v>25</v>
      </c>
      <c r="F76" s="25" t="str">
        <f>E15</f>
        <v>Oblastní charita Náchod, Mlýnská 189, Náchod</v>
      </c>
      <c r="I76" s="27" t="s">
        <v>31</v>
      </c>
      <c r="J76" s="30" t="str">
        <f>E21</f>
        <v>Libor Klubal DiS., Náchod</v>
      </c>
      <c r="L76" s="32"/>
    </row>
    <row r="77" spans="2:12" s="1" customFormat="1" ht="15.15" customHeight="1">
      <c r="B77" s="32"/>
      <c r="C77" s="27" t="s">
        <v>29</v>
      </c>
      <c r="F77" s="25" t="str">
        <f>IF(E18="","",E18)</f>
        <v>Vyplň údaj</v>
      </c>
      <c r="I77" s="27" t="s">
        <v>34</v>
      </c>
      <c r="J77" s="30" t="str">
        <f>E24</f>
        <v>Arnošt Gerhart</v>
      </c>
      <c r="L77" s="32"/>
    </row>
    <row r="78" spans="2:12" s="1" customFormat="1" ht="10.25" customHeight="1">
      <c r="B78" s="32"/>
      <c r="L78" s="32"/>
    </row>
    <row r="79" spans="2:20" s="10" customFormat="1" ht="29.3" customHeight="1">
      <c r="B79" s="111"/>
      <c r="C79" s="112" t="s">
        <v>167</v>
      </c>
      <c r="D79" s="113" t="s">
        <v>57</v>
      </c>
      <c r="E79" s="113" t="s">
        <v>53</v>
      </c>
      <c r="F79" s="113" t="s">
        <v>54</v>
      </c>
      <c r="G79" s="113" t="s">
        <v>168</v>
      </c>
      <c r="H79" s="113" t="s">
        <v>169</v>
      </c>
      <c r="I79" s="113" t="s">
        <v>170</v>
      </c>
      <c r="J79" s="113" t="s">
        <v>158</v>
      </c>
      <c r="K79" s="114" t="s">
        <v>171</v>
      </c>
      <c r="L79" s="111"/>
      <c r="M79" s="56" t="s">
        <v>19</v>
      </c>
      <c r="N79" s="57" t="s">
        <v>42</v>
      </c>
      <c r="O79" s="57" t="s">
        <v>172</v>
      </c>
      <c r="P79" s="57" t="s">
        <v>173</v>
      </c>
      <c r="Q79" s="57" t="s">
        <v>174</v>
      </c>
      <c r="R79" s="57" t="s">
        <v>175</v>
      </c>
      <c r="S79" s="57" t="s">
        <v>176</v>
      </c>
      <c r="T79" s="58" t="s">
        <v>177</v>
      </c>
    </row>
    <row r="80" spans="2:63" s="1" customFormat="1" ht="22.8" customHeight="1">
      <c r="B80" s="32"/>
      <c r="C80" s="61" t="s">
        <v>178</v>
      </c>
      <c r="J80" s="115">
        <f>BK80</f>
        <v>0</v>
      </c>
      <c r="L80" s="32"/>
      <c r="M80" s="59"/>
      <c r="N80" s="50"/>
      <c r="O80" s="50"/>
      <c r="P80" s="116">
        <f>P81</f>
        <v>0</v>
      </c>
      <c r="Q80" s="50"/>
      <c r="R80" s="116">
        <f>R81</f>
        <v>0</v>
      </c>
      <c r="S80" s="50"/>
      <c r="T80" s="117">
        <f>T81</f>
        <v>0</v>
      </c>
      <c r="AT80" s="17" t="s">
        <v>71</v>
      </c>
      <c r="AU80" s="17" t="s">
        <v>159</v>
      </c>
      <c r="BK80" s="118">
        <f>BK81</f>
        <v>0</v>
      </c>
    </row>
    <row r="81" spans="2:63" s="11" customFormat="1" ht="25.9" customHeight="1">
      <c r="B81" s="119"/>
      <c r="D81" s="120" t="s">
        <v>71</v>
      </c>
      <c r="E81" s="121" t="s">
        <v>6470</v>
      </c>
      <c r="F81" s="121" t="s">
        <v>6471</v>
      </c>
      <c r="I81" s="122"/>
      <c r="J81" s="123">
        <f>BK81</f>
        <v>0</v>
      </c>
      <c r="L81" s="119"/>
      <c r="M81" s="124"/>
      <c r="P81" s="125">
        <f>SUM(P82:P98)</f>
        <v>0</v>
      </c>
      <c r="R81" s="125">
        <f>SUM(R82:R98)</f>
        <v>0</v>
      </c>
      <c r="T81" s="126">
        <f>SUM(T82:T98)</f>
        <v>0</v>
      </c>
      <c r="AR81" s="120" t="s">
        <v>211</v>
      </c>
      <c r="AT81" s="127" t="s">
        <v>71</v>
      </c>
      <c r="AU81" s="127" t="s">
        <v>72</v>
      </c>
      <c r="AY81" s="120" t="s">
        <v>181</v>
      </c>
      <c r="BK81" s="128">
        <f>SUM(BK82:BK98)</f>
        <v>0</v>
      </c>
    </row>
    <row r="82" spans="2:65" s="1" customFormat="1" ht="37.85" customHeight="1">
      <c r="B82" s="32"/>
      <c r="C82" s="131" t="s">
        <v>80</v>
      </c>
      <c r="D82" s="131" t="s">
        <v>183</v>
      </c>
      <c r="E82" s="132" t="s">
        <v>6472</v>
      </c>
      <c r="F82" s="133" t="s">
        <v>6473</v>
      </c>
      <c r="G82" s="134" t="s">
        <v>214</v>
      </c>
      <c r="H82" s="135">
        <v>1</v>
      </c>
      <c r="I82" s="136"/>
      <c r="J82" s="137">
        <f aca="true" t="shared" si="0" ref="J82:J91">ROUND(I82*H82,2)</f>
        <v>0</v>
      </c>
      <c r="K82" s="133" t="s">
        <v>19</v>
      </c>
      <c r="L82" s="32"/>
      <c r="M82" s="138" t="s">
        <v>19</v>
      </c>
      <c r="N82" s="139" t="s">
        <v>43</v>
      </c>
      <c r="P82" s="140">
        <f aca="true" t="shared" si="1" ref="P82:P91">O82*H82</f>
        <v>0</v>
      </c>
      <c r="Q82" s="140">
        <v>0</v>
      </c>
      <c r="R82" s="140">
        <f aca="true" t="shared" si="2" ref="R82:R91">Q82*H82</f>
        <v>0</v>
      </c>
      <c r="S82" s="140">
        <v>0</v>
      </c>
      <c r="T82" s="141">
        <f aca="true" t="shared" si="3" ref="T82:T91">S82*H82</f>
        <v>0</v>
      </c>
      <c r="AR82" s="142" t="s">
        <v>6474</v>
      </c>
      <c r="AT82" s="142" t="s">
        <v>183</v>
      </c>
      <c r="AU82" s="142" t="s">
        <v>80</v>
      </c>
      <c r="AY82" s="17" t="s">
        <v>181</v>
      </c>
      <c r="BE82" s="143">
        <f aca="true" t="shared" si="4" ref="BE82:BE91">IF(N82="základní",J82,0)</f>
        <v>0</v>
      </c>
      <c r="BF82" s="143">
        <f aca="true" t="shared" si="5" ref="BF82:BF91">IF(N82="snížená",J82,0)</f>
        <v>0</v>
      </c>
      <c r="BG82" s="143">
        <f aca="true" t="shared" si="6" ref="BG82:BG91">IF(N82="zákl. přenesená",J82,0)</f>
        <v>0</v>
      </c>
      <c r="BH82" s="143">
        <f aca="true" t="shared" si="7" ref="BH82:BH91">IF(N82="sníž. přenesená",J82,0)</f>
        <v>0</v>
      </c>
      <c r="BI82" s="143">
        <f aca="true" t="shared" si="8" ref="BI82:BI91">IF(N82="nulová",J82,0)</f>
        <v>0</v>
      </c>
      <c r="BJ82" s="17" t="s">
        <v>80</v>
      </c>
      <c r="BK82" s="143">
        <f aca="true" t="shared" si="9" ref="BK82:BK91">ROUND(I82*H82,2)</f>
        <v>0</v>
      </c>
      <c r="BL82" s="17" t="s">
        <v>6474</v>
      </c>
      <c r="BM82" s="142" t="s">
        <v>6475</v>
      </c>
    </row>
    <row r="83" spans="2:65" s="1" customFormat="1" ht="37.85" customHeight="1">
      <c r="B83" s="32"/>
      <c r="C83" s="131" t="s">
        <v>82</v>
      </c>
      <c r="D83" s="131" t="s">
        <v>183</v>
      </c>
      <c r="E83" s="132" t="s">
        <v>6476</v>
      </c>
      <c r="F83" s="133" t="s">
        <v>6477</v>
      </c>
      <c r="G83" s="134" t="s">
        <v>3202</v>
      </c>
      <c r="H83" s="135">
        <v>120</v>
      </c>
      <c r="I83" s="136"/>
      <c r="J83" s="137">
        <f t="shared" si="0"/>
        <v>0</v>
      </c>
      <c r="K83" s="133" t="s">
        <v>19</v>
      </c>
      <c r="L83" s="32"/>
      <c r="M83" s="138" t="s">
        <v>19</v>
      </c>
      <c r="N83" s="139" t="s">
        <v>43</v>
      </c>
      <c r="P83" s="140">
        <f t="shared" si="1"/>
        <v>0</v>
      </c>
      <c r="Q83" s="140">
        <v>0</v>
      </c>
      <c r="R83" s="140">
        <f t="shared" si="2"/>
        <v>0</v>
      </c>
      <c r="S83" s="140">
        <v>0</v>
      </c>
      <c r="T83" s="141">
        <f t="shared" si="3"/>
        <v>0</v>
      </c>
      <c r="AR83" s="142" t="s">
        <v>6474</v>
      </c>
      <c r="AT83" s="142" t="s">
        <v>183</v>
      </c>
      <c r="AU83" s="142" t="s">
        <v>80</v>
      </c>
      <c r="AY83" s="17" t="s">
        <v>181</v>
      </c>
      <c r="BE83" s="143">
        <f t="shared" si="4"/>
        <v>0</v>
      </c>
      <c r="BF83" s="143">
        <f t="shared" si="5"/>
        <v>0</v>
      </c>
      <c r="BG83" s="143">
        <f t="shared" si="6"/>
        <v>0</v>
      </c>
      <c r="BH83" s="143">
        <f t="shared" si="7"/>
        <v>0</v>
      </c>
      <c r="BI83" s="143">
        <f t="shared" si="8"/>
        <v>0</v>
      </c>
      <c r="BJ83" s="17" t="s">
        <v>80</v>
      </c>
      <c r="BK83" s="143">
        <f t="shared" si="9"/>
        <v>0</v>
      </c>
      <c r="BL83" s="17" t="s">
        <v>6474</v>
      </c>
      <c r="BM83" s="142" t="s">
        <v>6478</v>
      </c>
    </row>
    <row r="84" spans="2:65" s="1" customFormat="1" ht="48.95" customHeight="1">
      <c r="B84" s="32"/>
      <c r="C84" s="131" t="s">
        <v>94</v>
      </c>
      <c r="D84" s="131" t="s">
        <v>183</v>
      </c>
      <c r="E84" s="132" t="s">
        <v>6479</v>
      </c>
      <c r="F84" s="133" t="s">
        <v>6480</v>
      </c>
      <c r="G84" s="134" t="s">
        <v>214</v>
      </c>
      <c r="H84" s="135">
        <v>1</v>
      </c>
      <c r="I84" s="136"/>
      <c r="J84" s="137">
        <f t="shared" si="0"/>
        <v>0</v>
      </c>
      <c r="K84" s="133" t="s">
        <v>19</v>
      </c>
      <c r="L84" s="32"/>
      <c r="M84" s="138" t="s">
        <v>19</v>
      </c>
      <c r="N84" s="139" t="s">
        <v>43</v>
      </c>
      <c r="P84" s="140">
        <f t="shared" si="1"/>
        <v>0</v>
      </c>
      <c r="Q84" s="140">
        <v>0</v>
      </c>
      <c r="R84" s="140">
        <f t="shared" si="2"/>
        <v>0</v>
      </c>
      <c r="S84" s="140">
        <v>0</v>
      </c>
      <c r="T84" s="141">
        <f t="shared" si="3"/>
        <v>0</v>
      </c>
      <c r="AR84" s="142" t="s">
        <v>6474</v>
      </c>
      <c r="AT84" s="142" t="s">
        <v>183</v>
      </c>
      <c r="AU84" s="142" t="s">
        <v>80</v>
      </c>
      <c r="AY84" s="17" t="s">
        <v>181</v>
      </c>
      <c r="BE84" s="143">
        <f t="shared" si="4"/>
        <v>0</v>
      </c>
      <c r="BF84" s="143">
        <f t="shared" si="5"/>
        <v>0</v>
      </c>
      <c r="BG84" s="143">
        <f t="shared" si="6"/>
        <v>0</v>
      </c>
      <c r="BH84" s="143">
        <f t="shared" si="7"/>
        <v>0</v>
      </c>
      <c r="BI84" s="143">
        <f t="shared" si="8"/>
        <v>0</v>
      </c>
      <c r="BJ84" s="17" t="s">
        <v>80</v>
      </c>
      <c r="BK84" s="143">
        <f t="shared" si="9"/>
        <v>0</v>
      </c>
      <c r="BL84" s="17" t="s">
        <v>6474</v>
      </c>
      <c r="BM84" s="142" t="s">
        <v>6481</v>
      </c>
    </row>
    <row r="85" spans="2:65" s="1" customFormat="1" ht="134.3" customHeight="1">
      <c r="B85" s="32"/>
      <c r="C85" s="131" t="s">
        <v>188</v>
      </c>
      <c r="D85" s="131" t="s">
        <v>183</v>
      </c>
      <c r="E85" s="132" t="s">
        <v>6482</v>
      </c>
      <c r="F85" s="133" t="s">
        <v>6483</v>
      </c>
      <c r="G85" s="134" t="s">
        <v>214</v>
      </c>
      <c r="H85" s="135">
        <v>1</v>
      </c>
      <c r="I85" s="136"/>
      <c r="J85" s="137">
        <f t="shared" si="0"/>
        <v>0</v>
      </c>
      <c r="K85" s="133" t="s">
        <v>19</v>
      </c>
      <c r="L85" s="32"/>
      <c r="M85" s="138" t="s">
        <v>19</v>
      </c>
      <c r="N85" s="139" t="s">
        <v>43</v>
      </c>
      <c r="P85" s="140">
        <f t="shared" si="1"/>
        <v>0</v>
      </c>
      <c r="Q85" s="140">
        <v>0</v>
      </c>
      <c r="R85" s="140">
        <f t="shared" si="2"/>
        <v>0</v>
      </c>
      <c r="S85" s="140">
        <v>0</v>
      </c>
      <c r="T85" s="141">
        <f t="shared" si="3"/>
        <v>0</v>
      </c>
      <c r="AR85" s="142" t="s">
        <v>6474</v>
      </c>
      <c r="AT85" s="142" t="s">
        <v>183</v>
      </c>
      <c r="AU85" s="142" t="s">
        <v>80</v>
      </c>
      <c r="AY85" s="17" t="s">
        <v>181</v>
      </c>
      <c r="BE85" s="143">
        <f t="shared" si="4"/>
        <v>0</v>
      </c>
      <c r="BF85" s="143">
        <f t="shared" si="5"/>
        <v>0</v>
      </c>
      <c r="BG85" s="143">
        <f t="shared" si="6"/>
        <v>0</v>
      </c>
      <c r="BH85" s="143">
        <f t="shared" si="7"/>
        <v>0</v>
      </c>
      <c r="BI85" s="143">
        <f t="shared" si="8"/>
        <v>0</v>
      </c>
      <c r="BJ85" s="17" t="s">
        <v>80</v>
      </c>
      <c r="BK85" s="143">
        <f t="shared" si="9"/>
        <v>0</v>
      </c>
      <c r="BL85" s="17" t="s">
        <v>6474</v>
      </c>
      <c r="BM85" s="142" t="s">
        <v>6484</v>
      </c>
    </row>
    <row r="86" spans="2:65" s="1" customFormat="1" ht="76.4" customHeight="1">
      <c r="B86" s="32"/>
      <c r="C86" s="131" t="s">
        <v>211</v>
      </c>
      <c r="D86" s="131" t="s">
        <v>183</v>
      </c>
      <c r="E86" s="132" t="s">
        <v>6485</v>
      </c>
      <c r="F86" s="133" t="s">
        <v>6486</v>
      </c>
      <c r="G86" s="134" t="s">
        <v>214</v>
      </c>
      <c r="H86" s="135">
        <v>1</v>
      </c>
      <c r="I86" s="136"/>
      <c r="J86" s="137">
        <f t="shared" si="0"/>
        <v>0</v>
      </c>
      <c r="K86" s="133" t="s">
        <v>19</v>
      </c>
      <c r="L86" s="32"/>
      <c r="M86" s="138" t="s">
        <v>19</v>
      </c>
      <c r="N86" s="139" t="s">
        <v>43</v>
      </c>
      <c r="P86" s="140">
        <f t="shared" si="1"/>
        <v>0</v>
      </c>
      <c r="Q86" s="140">
        <v>0</v>
      </c>
      <c r="R86" s="140">
        <f t="shared" si="2"/>
        <v>0</v>
      </c>
      <c r="S86" s="140">
        <v>0</v>
      </c>
      <c r="T86" s="141">
        <f t="shared" si="3"/>
        <v>0</v>
      </c>
      <c r="AR86" s="142" t="s">
        <v>6474</v>
      </c>
      <c r="AT86" s="142" t="s">
        <v>183</v>
      </c>
      <c r="AU86" s="142" t="s">
        <v>80</v>
      </c>
      <c r="AY86" s="17" t="s">
        <v>181</v>
      </c>
      <c r="BE86" s="143">
        <f t="shared" si="4"/>
        <v>0</v>
      </c>
      <c r="BF86" s="143">
        <f t="shared" si="5"/>
        <v>0</v>
      </c>
      <c r="BG86" s="143">
        <f t="shared" si="6"/>
        <v>0</v>
      </c>
      <c r="BH86" s="143">
        <f t="shared" si="7"/>
        <v>0</v>
      </c>
      <c r="BI86" s="143">
        <f t="shared" si="8"/>
        <v>0</v>
      </c>
      <c r="BJ86" s="17" t="s">
        <v>80</v>
      </c>
      <c r="BK86" s="143">
        <f t="shared" si="9"/>
        <v>0</v>
      </c>
      <c r="BL86" s="17" t="s">
        <v>6474</v>
      </c>
      <c r="BM86" s="142" t="s">
        <v>6487</v>
      </c>
    </row>
    <row r="87" spans="2:65" s="1" customFormat="1" ht="21.75" customHeight="1">
      <c r="B87" s="32"/>
      <c r="C87" s="131" t="s">
        <v>229</v>
      </c>
      <c r="D87" s="131" t="s">
        <v>183</v>
      </c>
      <c r="E87" s="132" t="s">
        <v>6488</v>
      </c>
      <c r="F87" s="133" t="s">
        <v>6489</v>
      </c>
      <c r="G87" s="134" t="s">
        <v>214</v>
      </c>
      <c r="H87" s="135">
        <v>1</v>
      </c>
      <c r="I87" s="136"/>
      <c r="J87" s="137">
        <f t="shared" si="0"/>
        <v>0</v>
      </c>
      <c r="K87" s="133" t="s">
        <v>19</v>
      </c>
      <c r="L87" s="32"/>
      <c r="M87" s="138" t="s">
        <v>19</v>
      </c>
      <c r="N87" s="139" t="s">
        <v>43</v>
      </c>
      <c r="P87" s="140">
        <f t="shared" si="1"/>
        <v>0</v>
      </c>
      <c r="Q87" s="140">
        <v>0</v>
      </c>
      <c r="R87" s="140">
        <f t="shared" si="2"/>
        <v>0</v>
      </c>
      <c r="S87" s="140">
        <v>0</v>
      </c>
      <c r="T87" s="141">
        <f t="shared" si="3"/>
        <v>0</v>
      </c>
      <c r="AR87" s="142" t="s">
        <v>6474</v>
      </c>
      <c r="AT87" s="142" t="s">
        <v>183</v>
      </c>
      <c r="AU87" s="142" t="s">
        <v>80</v>
      </c>
      <c r="AY87" s="17" t="s">
        <v>181</v>
      </c>
      <c r="BE87" s="143">
        <f t="shared" si="4"/>
        <v>0</v>
      </c>
      <c r="BF87" s="143">
        <f t="shared" si="5"/>
        <v>0</v>
      </c>
      <c r="BG87" s="143">
        <f t="shared" si="6"/>
        <v>0</v>
      </c>
      <c r="BH87" s="143">
        <f t="shared" si="7"/>
        <v>0</v>
      </c>
      <c r="BI87" s="143">
        <f t="shared" si="8"/>
        <v>0</v>
      </c>
      <c r="BJ87" s="17" t="s">
        <v>80</v>
      </c>
      <c r="BK87" s="143">
        <f t="shared" si="9"/>
        <v>0</v>
      </c>
      <c r="BL87" s="17" t="s">
        <v>6474</v>
      </c>
      <c r="BM87" s="142" t="s">
        <v>6490</v>
      </c>
    </row>
    <row r="88" spans="2:65" s="1" customFormat="1" ht="16.5" customHeight="1">
      <c r="B88" s="32"/>
      <c r="C88" s="131" t="s">
        <v>236</v>
      </c>
      <c r="D88" s="131" t="s">
        <v>183</v>
      </c>
      <c r="E88" s="132" t="s">
        <v>6491</v>
      </c>
      <c r="F88" s="133" t="s">
        <v>6492</v>
      </c>
      <c r="G88" s="134" t="s">
        <v>214</v>
      </c>
      <c r="H88" s="135">
        <v>1</v>
      </c>
      <c r="I88" s="136"/>
      <c r="J88" s="137">
        <f t="shared" si="0"/>
        <v>0</v>
      </c>
      <c r="K88" s="133" t="s">
        <v>19</v>
      </c>
      <c r="L88" s="32"/>
      <c r="M88" s="138" t="s">
        <v>19</v>
      </c>
      <c r="N88" s="139" t="s">
        <v>43</v>
      </c>
      <c r="P88" s="140">
        <f t="shared" si="1"/>
        <v>0</v>
      </c>
      <c r="Q88" s="140">
        <v>0</v>
      </c>
      <c r="R88" s="140">
        <f t="shared" si="2"/>
        <v>0</v>
      </c>
      <c r="S88" s="140">
        <v>0</v>
      </c>
      <c r="T88" s="141">
        <f t="shared" si="3"/>
        <v>0</v>
      </c>
      <c r="AR88" s="142" t="s">
        <v>6474</v>
      </c>
      <c r="AT88" s="142" t="s">
        <v>183</v>
      </c>
      <c r="AU88" s="142" t="s">
        <v>80</v>
      </c>
      <c r="AY88" s="17" t="s">
        <v>181</v>
      </c>
      <c r="BE88" s="143">
        <f t="shared" si="4"/>
        <v>0</v>
      </c>
      <c r="BF88" s="143">
        <f t="shared" si="5"/>
        <v>0</v>
      </c>
      <c r="BG88" s="143">
        <f t="shared" si="6"/>
        <v>0</v>
      </c>
      <c r="BH88" s="143">
        <f t="shared" si="7"/>
        <v>0</v>
      </c>
      <c r="BI88" s="143">
        <f t="shared" si="8"/>
        <v>0</v>
      </c>
      <c r="BJ88" s="17" t="s">
        <v>80</v>
      </c>
      <c r="BK88" s="143">
        <f t="shared" si="9"/>
        <v>0</v>
      </c>
      <c r="BL88" s="17" t="s">
        <v>6474</v>
      </c>
      <c r="BM88" s="142" t="s">
        <v>6493</v>
      </c>
    </row>
    <row r="89" spans="2:65" s="1" customFormat="1" ht="16.5" customHeight="1">
      <c r="B89" s="32"/>
      <c r="C89" s="131" t="s">
        <v>243</v>
      </c>
      <c r="D89" s="131" t="s">
        <v>183</v>
      </c>
      <c r="E89" s="132" t="s">
        <v>6494</v>
      </c>
      <c r="F89" s="133" t="s">
        <v>6495</v>
      </c>
      <c r="G89" s="134" t="s">
        <v>214</v>
      </c>
      <c r="H89" s="135">
        <v>1</v>
      </c>
      <c r="I89" s="136"/>
      <c r="J89" s="137">
        <f t="shared" si="0"/>
        <v>0</v>
      </c>
      <c r="K89" s="133" t="s">
        <v>19</v>
      </c>
      <c r="L89" s="32"/>
      <c r="M89" s="138" t="s">
        <v>19</v>
      </c>
      <c r="N89" s="139" t="s">
        <v>43</v>
      </c>
      <c r="P89" s="140">
        <f t="shared" si="1"/>
        <v>0</v>
      </c>
      <c r="Q89" s="140">
        <v>0</v>
      </c>
      <c r="R89" s="140">
        <f t="shared" si="2"/>
        <v>0</v>
      </c>
      <c r="S89" s="140">
        <v>0</v>
      </c>
      <c r="T89" s="141">
        <f t="shared" si="3"/>
        <v>0</v>
      </c>
      <c r="AR89" s="142" t="s">
        <v>6474</v>
      </c>
      <c r="AT89" s="142" t="s">
        <v>183</v>
      </c>
      <c r="AU89" s="142" t="s">
        <v>80</v>
      </c>
      <c r="AY89" s="17" t="s">
        <v>181</v>
      </c>
      <c r="BE89" s="143">
        <f t="shared" si="4"/>
        <v>0</v>
      </c>
      <c r="BF89" s="143">
        <f t="shared" si="5"/>
        <v>0</v>
      </c>
      <c r="BG89" s="143">
        <f t="shared" si="6"/>
        <v>0</v>
      </c>
      <c r="BH89" s="143">
        <f t="shared" si="7"/>
        <v>0</v>
      </c>
      <c r="BI89" s="143">
        <f t="shared" si="8"/>
        <v>0</v>
      </c>
      <c r="BJ89" s="17" t="s">
        <v>80</v>
      </c>
      <c r="BK89" s="143">
        <f t="shared" si="9"/>
        <v>0</v>
      </c>
      <c r="BL89" s="17" t="s">
        <v>6474</v>
      </c>
      <c r="BM89" s="142" t="s">
        <v>6496</v>
      </c>
    </row>
    <row r="90" spans="2:65" s="1" customFormat="1" ht="37.85" customHeight="1">
      <c r="B90" s="32"/>
      <c r="C90" s="131" t="s">
        <v>249</v>
      </c>
      <c r="D90" s="131" t="s">
        <v>183</v>
      </c>
      <c r="E90" s="132" t="s">
        <v>6497</v>
      </c>
      <c r="F90" s="133" t="s">
        <v>6498</v>
      </c>
      <c r="G90" s="134" t="s">
        <v>214</v>
      </c>
      <c r="H90" s="135">
        <v>1</v>
      </c>
      <c r="I90" s="136"/>
      <c r="J90" s="137">
        <f t="shared" si="0"/>
        <v>0</v>
      </c>
      <c r="K90" s="133" t="s">
        <v>19</v>
      </c>
      <c r="L90" s="32"/>
      <c r="M90" s="138" t="s">
        <v>19</v>
      </c>
      <c r="N90" s="139" t="s">
        <v>43</v>
      </c>
      <c r="P90" s="140">
        <f t="shared" si="1"/>
        <v>0</v>
      </c>
      <c r="Q90" s="140">
        <v>0</v>
      </c>
      <c r="R90" s="140">
        <f t="shared" si="2"/>
        <v>0</v>
      </c>
      <c r="S90" s="140">
        <v>0</v>
      </c>
      <c r="T90" s="141">
        <f t="shared" si="3"/>
        <v>0</v>
      </c>
      <c r="AR90" s="142" t="s">
        <v>6474</v>
      </c>
      <c r="AT90" s="142" t="s">
        <v>183</v>
      </c>
      <c r="AU90" s="142" t="s">
        <v>80</v>
      </c>
      <c r="AY90" s="17" t="s">
        <v>181</v>
      </c>
      <c r="BE90" s="143">
        <f t="shared" si="4"/>
        <v>0</v>
      </c>
      <c r="BF90" s="143">
        <f t="shared" si="5"/>
        <v>0</v>
      </c>
      <c r="BG90" s="143">
        <f t="shared" si="6"/>
        <v>0</v>
      </c>
      <c r="BH90" s="143">
        <f t="shared" si="7"/>
        <v>0</v>
      </c>
      <c r="BI90" s="143">
        <f t="shared" si="8"/>
        <v>0</v>
      </c>
      <c r="BJ90" s="17" t="s">
        <v>80</v>
      </c>
      <c r="BK90" s="143">
        <f t="shared" si="9"/>
        <v>0</v>
      </c>
      <c r="BL90" s="17" t="s">
        <v>6474</v>
      </c>
      <c r="BM90" s="142" t="s">
        <v>6499</v>
      </c>
    </row>
    <row r="91" spans="2:65" s="1" customFormat="1" ht="24.1" customHeight="1">
      <c r="B91" s="32"/>
      <c r="C91" s="131" t="s">
        <v>256</v>
      </c>
      <c r="D91" s="131" t="s">
        <v>183</v>
      </c>
      <c r="E91" s="132" t="s">
        <v>6500</v>
      </c>
      <c r="F91" s="133" t="s">
        <v>6501</v>
      </c>
      <c r="G91" s="134" t="s">
        <v>3202</v>
      </c>
      <c r="H91" s="135">
        <v>48</v>
      </c>
      <c r="I91" s="136"/>
      <c r="J91" s="137">
        <f t="shared" si="0"/>
        <v>0</v>
      </c>
      <c r="K91" s="133" t="s">
        <v>187</v>
      </c>
      <c r="L91" s="32"/>
      <c r="M91" s="138" t="s">
        <v>19</v>
      </c>
      <c r="N91" s="139" t="s">
        <v>43</v>
      </c>
      <c r="P91" s="140">
        <f t="shared" si="1"/>
        <v>0</v>
      </c>
      <c r="Q91" s="140">
        <v>0</v>
      </c>
      <c r="R91" s="140">
        <f t="shared" si="2"/>
        <v>0</v>
      </c>
      <c r="S91" s="140">
        <v>0</v>
      </c>
      <c r="T91" s="141">
        <f t="shared" si="3"/>
        <v>0</v>
      </c>
      <c r="AR91" s="142" t="s">
        <v>6474</v>
      </c>
      <c r="AT91" s="142" t="s">
        <v>183</v>
      </c>
      <c r="AU91" s="142" t="s">
        <v>80</v>
      </c>
      <c r="AY91" s="17" t="s">
        <v>181</v>
      </c>
      <c r="BE91" s="143">
        <f t="shared" si="4"/>
        <v>0</v>
      </c>
      <c r="BF91" s="143">
        <f t="shared" si="5"/>
        <v>0</v>
      </c>
      <c r="BG91" s="143">
        <f t="shared" si="6"/>
        <v>0</v>
      </c>
      <c r="BH91" s="143">
        <f t="shared" si="7"/>
        <v>0</v>
      </c>
      <c r="BI91" s="143">
        <f t="shared" si="8"/>
        <v>0</v>
      </c>
      <c r="BJ91" s="17" t="s">
        <v>80</v>
      </c>
      <c r="BK91" s="143">
        <f t="shared" si="9"/>
        <v>0</v>
      </c>
      <c r="BL91" s="17" t="s">
        <v>6474</v>
      </c>
      <c r="BM91" s="142" t="s">
        <v>6502</v>
      </c>
    </row>
    <row r="92" spans="2:47" s="1" customFormat="1" ht="12">
      <c r="B92" s="32"/>
      <c r="D92" s="144" t="s">
        <v>190</v>
      </c>
      <c r="F92" s="145" t="s">
        <v>6503</v>
      </c>
      <c r="I92" s="146"/>
      <c r="L92" s="32"/>
      <c r="M92" s="147"/>
      <c r="T92" s="53"/>
      <c r="AT92" s="17" t="s">
        <v>190</v>
      </c>
      <c r="AU92" s="17" t="s">
        <v>80</v>
      </c>
    </row>
    <row r="93" spans="2:65" s="1" customFormat="1" ht="37.85" customHeight="1">
      <c r="B93" s="32"/>
      <c r="C93" s="131" t="s">
        <v>267</v>
      </c>
      <c r="D93" s="131" t="s">
        <v>183</v>
      </c>
      <c r="E93" s="132" t="s">
        <v>6504</v>
      </c>
      <c r="F93" s="133" t="s">
        <v>6505</v>
      </c>
      <c r="G93" s="134" t="s">
        <v>3202</v>
      </c>
      <c r="H93" s="135">
        <v>100</v>
      </c>
      <c r="I93" s="136"/>
      <c r="J93" s="137">
        <f>ROUND(I93*H93,2)</f>
        <v>0</v>
      </c>
      <c r="K93" s="133" t="s">
        <v>187</v>
      </c>
      <c r="L93" s="32"/>
      <c r="M93" s="138" t="s">
        <v>19</v>
      </c>
      <c r="N93" s="139" t="s">
        <v>43</v>
      </c>
      <c r="P93" s="140">
        <f>O93*H93</f>
        <v>0</v>
      </c>
      <c r="Q93" s="140">
        <v>0</v>
      </c>
      <c r="R93" s="140">
        <f>Q93*H93</f>
        <v>0</v>
      </c>
      <c r="S93" s="140">
        <v>0</v>
      </c>
      <c r="T93" s="141">
        <f>S93*H93</f>
        <v>0</v>
      </c>
      <c r="AR93" s="142" t="s">
        <v>6474</v>
      </c>
      <c r="AT93" s="142" t="s">
        <v>183</v>
      </c>
      <c r="AU93" s="142" t="s">
        <v>80</v>
      </c>
      <c r="AY93" s="17" t="s">
        <v>181</v>
      </c>
      <c r="BE93" s="143">
        <f>IF(N93="základní",J93,0)</f>
        <v>0</v>
      </c>
      <c r="BF93" s="143">
        <f>IF(N93="snížená",J93,0)</f>
        <v>0</v>
      </c>
      <c r="BG93" s="143">
        <f>IF(N93="zákl. přenesená",J93,0)</f>
        <v>0</v>
      </c>
      <c r="BH93" s="143">
        <f>IF(N93="sníž. přenesená",J93,0)</f>
        <v>0</v>
      </c>
      <c r="BI93" s="143">
        <f>IF(N93="nulová",J93,0)</f>
        <v>0</v>
      </c>
      <c r="BJ93" s="17" t="s">
        <v>80</v>
      </c>
      <c r="BK93" s="143">
        <f>ROUND(I93*H93,2)</f>
        <v>0</v>
      </c>
      <c r="BL93" s="17" t="s">
        <v>6474</v>
      </c>
      <c r="BM93" s="142" t="s">
        <v>6506</v>
      </c>
    </row>
    <row r="94" spans="2:47" s="1" customFormat="1" ht="12">
      <c r="B94" s="32"/>
      <c r="D94" s="144" t="s">
        <v>190</v>
      </c>
      <c r="F94" s="145" t="s">
        <v>6507</v>
      </c>
      <c r="I94" s="146"/>
      <c r="L94" s="32"/>
      <c r="M94" s="147"/>
      <c r="T94" s="53"/>
      <c r="AT94" s="17" t="s">
        <v>190</v>
      </c>
      <c r="AU94" s="17" t="s">
        <v>80</v>
      </c>
    </row>
    <row r="95" spans="2:65" s="1" customFormat="1" ht="16.5" customHeight="1">
      <c r="B95" s="32"/>
      <c r="C95" s="131" t="s">
        <v>273</v>
      </c>
      <c r="D95" s="131" t="s">
        <v>183</v>
      </c>
      <c r="E95" s="132" t="s">
        <v>6508</v>
      </c>
      <c r="F95" s="133" t="s">
        <v>6509</v>
      </c>
      <c r="G95" s="134" t="s">
        <v>199</v>
      </c>
      <c r="H95" s="135">
        <v>30</v>
      </c>
      <c r="I95" s="136"/>
      <c r="J95" s="137">
        <f>ROUND(I95*H95,2)</f>
        <v>0</v>
      </c>
      <c r="K95" s="133" t="s">
        <v>19</v>
      </c>
      <c r="L95" s="32"/>
      <c r="M95" s="138" t="s">
        <v>19</v>
      </c>
      <c r="N95" s="139" t="s">
        <v>43</v>
      </c>
      <c r="P95" s="140">
        <f>O95*H95</f>
        <v>0</v>
      </c>
      <c r="Q95" s="140">
        <v>0</v>
      </c>
      <c r="R95" s="140">
        <f>Q95*H95</f>
        <v>0</v>
      </c>
      <c r="S95" s="140">
        <v>0</v>
      </c>
      <c r="T95" s="141">
        <f>S95*H95</f>
        <v>0</v>
      </c>
      <c r="AR95" s="142" t="s">
        <v>6474</v>
      </c>
      <c r="AT95" s="142" t="s">
        <v>183</v>
      </c>
      <c r="AU95" s="142" t="s">
        <v>80</v>
      </c>
      <c r="AY95" s="17" t="s">
        <v>181</v>
      </c>
      <c r="BE95" s="143">
        <f>IF(N95="základní",J95,0)</f>
        <v>0</v>
      </c>
      <c r="BF95" s="143">
        <f>IF(N95="snížená",J95,0)</f>
        <v>0</v>
      </c>
      <c r="BG95" s="143">
        <f>IF(N95="zákl. přenesená",J95,0)</f>
        <v>0</v>
      </c>
      <c r="BH95" s="143">
        <f>IF(N95="sníž. přenesená",J95,0)</f>
        <v>0</v>
      </c>
      <c r="BI95" s="143">
        <f>IF(N95="nulová",J95,0)</f>
        <v>0</v>
      </c>
      <c r="BJ95" s="17" t="s">
        <v>80</v>
      </c>
      <c r="BK95" s="143">
        <f>ROUND(I95*H95,2)</f>
        <v>0</v>
      </c>
      <c r="BL95" s="17" t="s">
        <v>6474</v>
      </c>
      <c r="BM95" s="142" t="s">
        <v>6510</v>
      </c>
    </row>
    <row r="96" spans="2:65" s="1" customFormat="1" ht="16.5" customHeight="1">
      <c r="B96" s="32"/>
      <c r="C96" s="131" t="s">
        <v>8</v>
      </c>
      <c r="D96" s="131" t="s">
        <v>183</v>
      </c>
      <c r="E96" s="132" t="s">
        <v>6511</v>
      </c>
      <c r="F96" s="133" t="s">
        <v>6512</v>
      </c>
      <c r="G96" s="134" t="s">
        <v>199</v>
      </c>
      <c r="H96" s="135">
        <v>30</v>
      </c>
      <c r="I96" s="136"/>
      <c r="J96" s="137">
        <f>ROUND(I96*H96,2)</f>
        <v>0</v>
      </c>
      <c r="K96" s="133" t="s">
        <v>19</v>
      </c>
      <c r="L96" s="32"/>
      <c r="M96" s="138" t="s">
        <v>19</v>
      </c>
      <c r="N96" s="139" t="s">
        <v>43</v>
      </c>
      <c r="P96" s="140">
        <f>O96*H96</f>
        <v>0</v>
      </c>
      <c r="Q96" s="140">
        <v>0</v>
      </c>
      <c r="R96" s="140">
        <f>Q96*H96</f>
        <v>0</v>
      </c>
      <c r="S96" s="140">
        <v>0</v>
      </c>
      <c r="T96" s="141">
        <f>S96*H96</f>
        <v>0</v>
      </c>
      <c r="AR96" s="142" t="s">
        <v>6474</v>
      </c>
      <c r="AT96" s="142" t="s">
        <v>183</v>
      </c>
      <c r="AU96" s="142" t="s">
        <v>80</v>
      </c>
      <c r="AY96" s="17" t="s">
        <v>181</v>
      </c>
      <c r="BE96" s="143">
        <f>IF(N96="základní",J96,0)</f>
        <v>0</v>
      </c>
      <c r="BF96" s="143">
        <f>IF(N96="snížená",J96,0)</f>
        <v>0</v>
      </c>
      <c r="BG96" s="143">
        <f>IF(N96="zákl. přenesená",J96,0)</f>
        <v>0</v>
      </c>
      <c r="BH96" s="143">
        <f>IF(N96="sníž. přenesená",J96,0)</f>
        <v>0</v>
      </c>
      <c r="BI96" s="143">
        <f>IF(N96="nulová",J96,0)</f>
        <v>0</v>
      </c>
      <c r="BJ96" s="17" t="s">
        <v>80</v>
      </c>
      <c r="BK96" s="143">
        <f>ROUND(I96*H96,2)</f>
        <v>0</v>
      </c>
      <c r="BL96" s="17" t="s">
        <v>6474</v>
      </c>
      <c r="BM96" s="142" t="s">
        <v>6513</v>
      </c>
    </row>
    <row r="97" spans="2:65" s="1" customFormat="1" ht="37.85" customHeight="1">
      <c r="B97" s="32"/>
      <c r="C97" s="131" t="s">
        <v>286</v>
      </c>
      <c r="D97" s="131" t="s">
        <v>183</v>
      </c>
      <c r="E97" s="132" t="s">
        <v>6514</v>
      </c>
      <c r="F97" s="133" t="s">
        <v>6515</v>
      </c>
      <c r="G97" s="134" t="s">
        <v>214</v>
      </c>
      <c r="H97" s="135">
        <v>1</v>
      </c>
      <c r="I97" s="136"/>
      <c r="J97" s="137">
        <f>ROUND(I97*H97,2)</f>
        <v>0</v>
      </c>
      <c r="K97" s="133" t="s">
        <v>187</v>
      </c>
      <c r="L97" s="32"/>
      <c r="M97" s="138" t="s">
        <v>19</v>
      </c>
      <c r="N97" s="139" t="s">
        <v>43</v>
      </c>
      <c r="P97" s="140">
        <f>O97*H97</f>
        <v>0</v>
      </c>
      <c r="Q97" s="140">
        <v>0</v>
      </c>
      <c r="R97" s="140">
        <f>Q97*H97</f>
        <v>0</v>
      </c>
      <c r="S97" s="140">
        <v>0</v>
      </c>
      <c r="T97" s="141">
        <f>S97*H97</f>
        <v>0</v>
      </c>
      <c r="AR97" s="142" t="s">
        <v>6474</v>
      </c>
      <c r="AT97" s="142" t="s">
        <v>183</v>
      </c>
      <c r="AU97" s="142" t="s">
        <v>80</v>
      </c>
      <c r="AY97" s="17" t="s">
        <v>181</v>
      </c>
      <c r="BE97" s="143">
        <f>IF(N97="základní",J97,0)</f>
        <v>0</v>
      </c>
      <c r="BF97" s="143">
        <f>IF(N97="snížená",J97,0)</f>
        <v>0</v>
      </c>
      <c r="BG97" s="143">
        <f>IF(N97="zákl. přenesená",J97,0)</f>
        <v>0</v>
      </c>
      <c r="BH97" s="143">
        <f>IF(N97="sníž. přenesená",J97,0)</f>
        <v>0</v>
      </c>
      <c r="BI97" s="143">
        <f>IF(N97="nulová",J97,0)</f>
        <v>0</v>
      </c>
      <c r="BJ97" s="17" t="s">
        <v>80</v>
      </c>
      <c r="BK97" s="143">
        <f>ROUND(I97*H97,2)</f>
        <v>0</v>
      </c>
      <c r="BL97" s="17" t="s">
        <v>6474</v>
      </c>
      <c r="BM97" s="142" t="s">
        <v>6516</v>
      </c>
    </row>
    <row r="98" spans="2:47" s="1" customFormat="1" ht="12">
      <c r="B98" s="32"/>
      <c r="D98" s="144" t="s">
        <v>190</v>
      </c>
      <c r="F98" s="145" t="s">
        <v>6517</v>
      </c>
      <c r="I98" s="146"/>
      <c r="L98" s="32"/>
      <c r="M98" s="195"/>
      <c r="N98" s="192"/>
      <c r="O98" s="192"/>
      <c r="P98" s="192"/>
      <c r="Q98" s="192"/>
      <c r="R98" s="192"/>
      <c r="S98" s="192"/>
      <c r="T98" s="196"/>
      <c r="AT98" s="17" t="s">
        <v>190</v>
      </c>
      <c r="AU98" s="17" t="s">
        <v>80</v>
      </c>
    </row>
    <row r="99" spans="2:12" s="1" customFormat="1" ht="7" customHeight="1">
      <c r="B99" s="41"/>
      <c r="C99" s="42"/>
      <c r="D99" s="42"/>
      <c r="E99" s="42"/>
      <c r="F99" s="42"/>
      <c r="G99" s="42"/>
      <c r="H99" s="42"/>
      <c r="I99" s="42"/>
      <c r="J99" s="42"/>
      <c r="K99" s="42"/>
      <c r="L99" s="32"/>
    </row>
  </sheetData>
  <sheetProtection algorithmName="SHA-512" hashValue="ni0qODzMWMS1TP8vxyfQU7/ddLuTc6YgxWx7X5gw8MmFj8f/P9ohaYmxntL2F0/+CL+Qzkb3Jrai1Yfvegn5+Q==" saltValue="c5SI8Gz5bZRKi4oIXN+HlA640NYgz1FFhm3p92jqljV/mPA0vaDNwOuCIArQEF9M88bjPOzW8bx5ia5mEgrNKw==" spinCount="100000" sheet="1" objects="1" scenarios="1" formatColumns="0" formatRows="0" autoFilter="0"/>
  <autoFilter ref="C79:K98"/>
  <mergeCells count="9">
    <mergeCell ref="E50:H50"/>
    <mergeCell ref="E70:H70"/>
    <mergeCell ref="E72:H72"/>
    <mergeCell ref="L2:V2"/>
    <mergeCell ref="E7:H7"/>
    <mergeCell ref="E9:H9"/>
    <mergeCell ref="E18:H18"/>
    <mergeCell ref="E27:H27"/>
    <mergeCell ref="E48:H48"/>
  </mergeCells>
  <hyperlinks>
    <hyperlink ref="F92" r:id="rId1" display="https://podminky.urs.cz/item/CS_URS_2024_01/011114000"/>
    <hyperlink ref="F94" r:id="rId2" display="https://podminky.urs.cz/item/CS_URS_2024_01/013294000"/>
    <hyperlink ref="F98" r:id="rId3" display="https://podminky.urs.cz/item/CS_URS_2024_01/01143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3:H22"/>
  <sheetViews>
    <sheetView showGridLines="0" workbookViewId="0" topLeftCell="A1"/>
  </sheetViews>
  <sheetFormatPr defaultColWidth="9.140625" defaultRowHeight="12"/>
  <cols>
    <col min="1" max="1" width="8.421875" style="0" customWidth="1"/>
    <col min="2" max="2" width="1.57421875" style="0" customWidth="1"/>
    <col min="3" max="3" width="25.00390625" style="0" customWidth="1"/>
    <col min="4" max="4" width="130.7109375" style="0" customWidth="1"/>
    <col min="5" max="5" width="13.421875" style="0" customWidth="1"/>
    <col min="6" max="6" width="20.00390625" style="0" customWidth="1"/>
    <col min="7" max="7" width="1.57421875" style="0" customWidth="1"/>
    <col min="8" max="8" width="8.421875" style="0" customWidth="1"/>
  </cols>
  <sheetData>
    <row r="1" ht="11.3" customHeight="1"/>
    <row r="2" ht="37.05" customHeight="1"/>
    <row r="3" spans="2:8" ht="7" customHeight="1">
      <c r="B3" s="18"/>
      <c r="C3" s="19"/>
      <c r="D3" s="19"/>
      <c r="E3" s="19"/>
      <c r="F3" s="19"/>
      <c r="G3" s="19"/>
      <c r="H3" s="20"/>
    </row>
    <row r="4" spans="2:8" ht="25" customHeight="1">
      <c r="B4" s="20"/>
      <c r="C4" s="21" t="s">
        <v>6518</v>
      </c>
      <c r="H4" s="20"/>
    </row>
    <row r="5" spans="2:8" ht="12.05" customHeight="1">
      <c r="B5" s="20"/>
      <c r="C5" s="24" t="s">
        <v>13</v>
      </c>
      <c r="D5" s="245" t="s">
        <v>14</v>
      </c>
      <c r="E5" s="236"/>
      <c r="F5" s="236"/>
      <c r="H5" s="20"/>
    </row>
    <row r="6" spans="2:8" ht="37.05" customHeight="1">
      <c r="B6" s="20"/>
      <c r="C6" s="26" t="s">
        <v>16</v>
      </c>
      <c r="D6" s="241" t="s">
        <v>17</v>
      </c>
      <c r="E6" s="236"/>
      <c r="F6" s="236"/>
      <c r="H6" s="20"/>
    </row>
    <row r="7" spans="2:8" ht="16.5" customHeight="1">
      <c r="B7" s="20"/>
      <c r="C7" s="27" t="s">
        <v>23</v>
      </c>
      <c r="D7" s="49" t="str">
        <f>'Rekapitulace stavby'!AN8</f>
        <v>12. 4. 2024</v>
      </c>
      <c r="H7" s="20"/>
    </row>
    <row r="8" spans="2:8" s="1" customFormat="1" ht="10.75" customHeight="1">
      <c r="B8" s="32"/>
      <c r="H8" s="32"/>
    </row>
    <row r="9" spans="2:8" s="10" customFormat="1" ht="29.3" customHeight="1">
      <c r="B9" s="111"/>
      <c r="C9" s="112" t="s">
        <v>53</v>
      </c>
      <c r="D9" s="113" t="s">
        <v>54</v>
      </c>
      <c r="E9" s="113" t="s">
        <v>168</v>
      </c>
      <c r="F9" s="114" t="s">
        <v>6519</v>
      </c>
      <c r="H9" s="111"/>
    </row>
    <row r="10" spans="2:8" s="1" customFormat="1" ht="26.45" customHeight="1">
      <c r="B10" s="32"/>
      <c r="C10" s="198" t="s">
        <v>6520</v>
      </c>
      <c r="D10" s="198" t="s">
        <v>87</v>
      </c>
      <c r="H10" s="32"/>
    </row>
    <row r="11" spans="2:8" s="1" customFormat="1" ht="16.7" customHeight="1">
      <c r="B11" s="32"/>
      <c r="C11" s="199" t="s">
        <v>443</v>
      </c>
      <c r="D11" s="200" t="s">
        <v>444</v>
      </c>
      <c r="E11" s="201" t="s">
        <v>186</v>
      </c>
      <c r="F11" s="202">
        <v>700.376</v>
      </c>
      <c r="H11" s="32"/>
    </row>
    <row r="12" spans="2:8" s="1" customFormat="1" ht="16.7" customHeight="1">
      <c r="B12" s="32"/>
      <c r="C12" s="203" t="s">
        <v>19</v>
      </c>
      <c r="D12" s="203" t="s">
        <v>1416</v>
      </c>
      <c r="E12" s="17" t="s">
        <v>19</v>
      </c>
      <c r="F12" s="204">
        <v>0</v>
      </c>
      <c r="H12" s="32"/>
    </row>
    <row r="13" spans="2:8" s="1" customFormat="1" ht="16.7" customHeight="1">
      <c r="B13" s="32"/>
      <c r="C13" s="203" t="s">
        <v>19</v>
      </c>
      <c r="D13" s="203" t="s">
        <v>1417</v>
      </c>
      <c r="E13" s="17" t="s">
        <v>19</v>
      </c>
      <c r="F13" s="204">
        <v>190.138</v>
      </c>
      <c r="H13" s="32"/>
    </row>
    <row r="14" spans="2:8" s="1" customFormat="1" ht="16.7" customHeight="1">
      <c r="B14" s="32"/>
      <c r="C14" s="203" t="s">
        <v>19</v>
      </c>
      <c r="D14" s="203" t="s">
        <v>1418</v>
      </c>
      <c r="E14" s="17" t="s">
        <v>19</v>
      </c>
      <c r="F14" s="204">
        <v>164.949</v>
      </c>
      <c r="H14" s="32"/>
    </row>
    <row r="15" spans="2:8" s="1" customFormat="1" ht="16.7" customHeight="1">
      <c r="B15" s="32"/>
      <c r="C15" s="203" t="s">
        <v>19</v>
      </c>
      <c r="D15" s="203" t="s">
        <v>1419</v>
      </c>
      <c r="E15" s="17" t="s">
        <v>19</v>
      </c>
      <c r="F15" s="204">
        <v>234.688</v>
      </c>
      <c r="H15" s="32"/>
    </row>
    <row r="16" spans="2:8" s="1" customFormat="1" ht="16.7" customHeight="1">
      <c r="B16" s="32"/>
      <c r="C16" s="203" t="s">
        <v>19</v>
      </c>
      <c r="D16" s="203" t="s">
        <v>1420</v>
      </c>
      <c r="E16" s="17" t="s">
        <v>19</v>
      </c>
      <c r="F16" s="204">
        <v>110.601</v>
      </c>
      <c r="H16" s="32"/>
    </row>
    <row r="17" spans="2:8" s="1" customFormat="1" ht="16.7" customHeight="1">
      <c r="B17" s="32"/>
      <c r="C17" s="203" t="s">
        <v>443</v>
      </c>
      <c r="D17" s="203" t="s">
        <v>196</v>
      </c>
      <c r="E17" s="17" t="s">
        <v>19</v>
      </c>
      <c r="F17" s="204">
        <v>700.376</v>
      </c>
      <c r="H17" s="32"/>
    </row>
    <row r="18" spans="2:8" s="1" customFormat="1" ht="16.7" customHeight="1">
      <c r="B18" s="32"/>
      <c r="C18" s="205" t="s">
        <v>6521</v>
      </c>
      <c r="H18" s="32"/>
    </row>
    <row r="19" spans="2:8" s="1" customFormat="1" ht="16.7" customHeight="1">
      <c r="B19" s="32"/>
      <c r="C19" s="203" t="s">
        <v>1412</v>
      </c>
      <c r="D19" s="203" t="s">
        <v>6522</v>
      </c>
      <c r="E19" s="17" t="s">
        <v>186</v>
      </c>
      <c r="F19" s="204">
        <v>700.376</v>
      </c>
      <c r="H19" s="32"/>
    </row>
    <row r="20" spans="2:8" s="1" customFormat="1" ht="16.7" customHeight="1">
      <c r="B20" s="32"/>
      <c r="C20" s="203" t="s">
        <v>1427</v>
      </c>
      <c r="D20" s="203" t="s">
        <v>6523</v>
      </c>
      <c r="E20" s="17" t="s">
        <v>186</v>
      </c>
      <c r="F20" s="204">
        <v>52528.2</v>
      </c>
      <c r="H20" s="32"/>
    </row>
    <row r="21" spans="2:8" s="1" customFormat="1" ht="16.7" customHeight="1">
      <c r="B21" s="32"/>
      <c r="C21" s="203" t="s">
        <v>1461</v>
      </c>
      <c r="D21" s="203" t="s">
        <v>6524</v>
      </c>
      <c r="E21" s="17" t="s">
        <v>186</v>
      </c>
      <c r="F21" s="204">
        <v>700.376</v>
      </c>
      <c r="H21" s="32"/>
    </row>
    <row r="22" spans="2:8" s="1" customFormat="1" ht="7.4" customHeight="1">
      <c r="B22" s="41"/>
      <c r="C22" s="42"/>
      <c r="D22" s="42"/>
      <c r="E22" s="42"/>
      <c r="F22" s="42"/>
      <c r="G22" s="42"/>
      <c r="H22" s="32"/>
    </row>
    <row r="23" s="1" customFormat="1" ht="12"/>
  </sheetData>
  <sheetProtection algorithmName="SHA-512" hashValue="Gji371dPSGcXMZMkFATVLdUFoaAB0eTVqBVznPatqKQt8U51drDh6kSpmttqxqmwYzRj1uzDO+mj60HMXK423g==" saltValue="nBIPh6d9OZ7SVxYvSU42GlPpBQR0C5CH/CUhL8k6jH0K+WBY3SB3XFc9jMBmbj5T9YVmrtsdNrS2MBkYMT4aFA=="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801"/>
  <sheetViews>
    <sheetView showGridLines="0" workbookViewId="0" topLeftCell="D1">
      <selection activeCell="H121" sqref="H121"/>
    </sheetView>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56" ht="37.05" customHeight="1">
      <c r="L2" s="236"/>
      <c r="M2" s="236"/>
      <c r="N2" s="236"/>
      <c r="O2" s="236"/>
      <c r="P2" s="236"/>
      <c r="Q2" s="236"/>
      <c r="R2" s="236"/>
      <c r="S2" s="236"/>
      <c r="T2" s="236"/>
      <c r="U2" s="236"/>
      <c r="V2" s="236"/>
      <c r="AT2" s="17" t="s">
        <v>89</v>
      </c>
      <c r="AZ2" s="172" t="s">
        <v>443</v>
      </c>
      <c r="BA2" s="172" t="s">
        <v>444</v>
      </c>
      <c r="BB2" s="172" t="s">
        <v>186</v>
      </c>
      <c r="BC2" s="172" t="s">
        <v>445</v>
      </c>
      <c r="BD2" s="172" t="s">
        <v>82</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ht="12.05" customHeight="1" hidden="1">
      <c r="B8" s="20"/>
      <c r="D8" s="27" t="s">
        <v>154</v>
      </c>
      <c r="L8" s="20"/>
    </row>
    <row r="9" spans="2:12" s="1" customFormat="1" ht="16.5" customHeight="1" hidden="1">
      <c r="B9" s="32"/>
      <c r="E9" s="250" t="s">
        <v>446</v>
      </c>
      <c r="F9" s="249"/>
      <c r="G9" s="249"/>
      <c r="H9" s="249"/>
      <c r="L9" s="32"/>
    </row>
    <row r="10" spans="2:12" s="1" customFormat="1" ht="12.05" customHeight="1" hidden="1">
      <c r="B10" s="32"/>
      <c r="D10" s="27" t="s">
        <v>447</v>
      </c>
      <c r="L10" s="32"/>
    </row>
    <row r="11" spans="2:12" s="1" customFormat="1" ht="16.5" customHeight="1" hidden="1">
      <c r="B11" s="32"/>
      <c r="E11" s="207" t="s">
        <v>448</v>
      </c>
      <c r="F11" s="249"/>
      <c r="G11" s="249"/>
      <c r="H11" s="249"/>
      <c r="L11" s="32"/>
    </row>
    <row r="12" spans="2:12" s="1" customFormat="1" ht="12" hidden="1">
      <c r="B12" s="32"/>
      <c r="L12" s="32"/>
    </row>
    <row r="13" spans="2:12" s="1" customFormat="1" ht="12.05" customHeight="1" hidden="1">
      <c r="B13" s="32"/>
      <c r="D13" s="27" t="s">
        <v>18</v>
      </c>
      <c r="F13" s="25" t="s">
        <v>19</v>
      </c>
      <c r="I13" s="27" t="s">
        <v>20</v>
      </c>
      <c r="J13" s="25" t="s">
        <v>19</v>
      </c>
      <c r="L13" s="32"/>
    </row>
    <row r="14" spans="2:12" s="1" customFormat="1" ht="12.05" customHeight="1" hidden="1">
      <c r="B14" s="32"/>
      <c r="D14" s="27" t="s">
        <v>21</v>
      </c>
      <c r="F14" s="25" t="s">
        <v>22</v>
      </c>
      <c r="I14" s="27" t="s">
        <v>23</v>
      </c>
      <c r="J14" s="49" t="str">
        <f>'Rekapitulace stavby'!AN8</f>
        <v>12. 4. 2024</v>
      </c>
      <c r="L14" s="32"/>
    </row>
    <row r="15" spans="2:12" s="1" customFormat="1" ht="10.75" customHeight="1" hidden="1">
      <c r="B15" s="32"/>
      <c r="L15" s="32"/>
    </row>
    <row r="16" spans="2:12" s="1" customFormat="1" ht="12.05" customHeight="1" hidden="1">
      <c r="B16" s="32"/>
      <c r="D16" s="27" t="s">
        <v>25</v>
      </c>
      <c r="I16" s="27" t="s">
        <v>26</v>
      </c>
      <c r="J16" s="25" t="s">
        <v>19</v>
      </c>
      <c r="L16" s="32"/>
    </row>
    <row r="17" spans="2:12" s="1" customFormat="1" ht="18" customHeight="1" hidden="1">
      <c r="B17" s="32"/>
      <c r="E17" s="25" t="s">
        <v>27</v>
      </c>
      <c r="I17" s="27" t="s">
        <v>28</v>
      </c>
      <c r="J17" s="25" t="s">
        <v>19</v>
      </c>
      <c r="L17" s="32"/>
    </row>
    <row r="18" spans="2:12" s="1" customFormat="1" ht="7" customHeight="1" hidden="1">
      <c r="B18" s="32"/>
      <c r="L18" s="32"/>
    </row>
    <row r="19" spans="2:12" s="1" customFormat="1" ht="12.05" customHeight="1" hidden="1">
      <c r="B19" s="32"/>
      <c r="D19" s="27" t="s">
        <v>29</v>
      </c>
      <c r="I19" s="27" t="s">
        <v>26</v>
      </c>
      <c r="J19" s="28" t="str">
        <f>'Rekapitulace stavby'!AN13</f>
        <v>Vyplň údaj</v>
      </c>
      <c r="L19" s="32"/>
    </row>
    <row r="20" spans="2:12" s="1" customFormat="1" ht="18" customHeight="1" hidden="1">
      <c r="B20" s="32"/>
      <c r="E20" s="252" t="str">
        <f>'Rekapitulace stavby'!E14</f>
        <v>Vyplň údaj</v>
      </c>
      <c r="F20" s="240"/>
      <c r="G20" s="240"/>
      <c r="H20" s="240"/>
      <c r="I20" s="27" t="s">
        <v>28</v>
      </c>
      <c r="J20" s="28" t="str">
        <f>'Rekapitulace stavby'!AN14</f>
        <v>Vyplň údaj</v>
      </c>
      <c r="L20" s="32"/>
    </row>
    <row r="21" spans="2:12" s="1" customFormat="1" ht="7" customHeight="1" hidden="1">
      <c r="B21" s="32"/>
      <c r="L21" s="32"/>
    </row>
    <row r="22" spans="2:12" s="1" customFormat="1" ht="12.05" customHeight="1" hidden="1">
      <c r="B22" s="32"/>
      <c r="D22" s="27" t="s">
        <v>31</v>
      </c>
      <c r="I22" s="27" t="s">
        <v>26</v>
      </c>
      <c r="J22" s="25" t="s">
        <v>19</v>
      </c>
      <c r="L22" s="32"/>
    </row>
    <row r="23" spans="2:12" s="1" customFormat="1" ht="18" customHeight="1" hidden="1">
      <c r="B23" s="32"/>
      <c r="E23" s="25" t="s">
        <v>32</v>
      </c>
      <c r="I23" s="27" t="s">
        <v>28</v>
      </c>
      <c r="J23" s="25" t="s">
        <v>19</v>
      </c>
      <c r="L23" s="32"/>
    </row>
    <row r="24" spans="2:12" s="1" customFormat="1" ht="7" customHeight="1" hidden="1">
      <c r="B24" s="32"/>
      <c r="L24" s="32"/>
    </row>
    <row r="25" spans="2:12" s="1" customFormat="1" ht="12.05" customHeight="1" hidden="1">
      <c r="B25" s="32"/>
      <c r="D25" s="27" t="s">
        <v>34</v>
      </c>
      <c r="I25" s="27" t="s">
        <v>26</v>
      </c>
      <c r="J25" s="25" t="s">
        <v>19</v>
      </c>
      <c r="L25" s="32"/>
    </row>
    <row r="26" spans="2:12" s="1" customFormat="1" ht="18" customHeight="1" hidden="1">
      <c r="B26" s="32"/>
      <c r="E26" s="25" t="s">
        <v>35</v>
      </c>
      <c r="I26" s="27" t="s">
        <v>28</v>
      </c>
      <c r="J26" s="25" t="s">
        <v>19</v>
      </c>
      <c r="L26" s="32"/>
    </row>
    <row r="27" spans="2:12" s="1" customFormat="1" ht="7" customHeight="1" hidden="1">
      <c r="B27" s="32"/>
      <c r="L27" s="32"/>
    </row>
    <row r="28" spans="2:12" s="1" customFormat="1" ht="12.05" customHeight="1" hidden="1">
      <c r="B28" s="32"/>
      <c r="D28" s="27" t="s">
        <v>36</v>
      </c>
      <c r="L28" s="32"/>
    </row>
    <row r="29" spans="2:12" s="7" customFormat="1" ht="16.5" customHeight="1" hidden="1">
      <c r="B29" s="91"/>
      <c r="E29" s="245" t="s">
        <v>19</v>
      </c>
      <c r="F29" s="245"/>
      <c r="G29" s="245"/>
      <c r="H29" s="245"/>
      <c r="L29" s="91"/>
    </row>
    <row r="30" spans="2:12" s="1" customFormat="1" ht="7" customHeight="1" hidden="1">
      <c r="B30" s="32"/>
      <c r="L30" s="32"/>
    </row>
    <row r="31" spans="2:12" s="1" customFormat="1" ht="7" customHeight="1" hidden="1">
      <c r="B31" s="32"/>
      <c r="D31" s="50"/>
      <c r="E31" s="50"/>
      <c r="F31" s="50"/>
      <c r="G31" s="50"/>
      <c r="H31" s="50"/>
      <c r="I31" s="50"/>
      <c r="J31" s="50"/>
      <c r="K31" s="50"/>
      <c r="L31" s="32"/>
    </row>
    <row r="32" spans="2:12" s="1" customFormat="1" ht="25.4" customHeight="1" hidden="1">
      <c r="B32" s="32"/>
      <c r="D32" s="92" t="s">
        <v>38</v>
      </c>
      <c r="J32" s="63">
        <f>ROUND(J118,2)</f>
        <v>0</v>
      </c>
      <c r="L32" s="32"/>
    </row>
    <row r="33" spans="2:12" s="1" customFormat="1" ht="7" customHeight="1" hidden="1">
      <c r="B33" s="32"/>
      <c r="D33" s="50"/>
      <c r="E33" s="50"/>
      <c r="F33" s="50"/>
      <c r="G33" s="50"/>
      <c r="H33" s="50"/>
      <c r="I33" s="50"/>
      <c r="J33" s="50"/>
      <c r="K33" s="50"/>
      <c r="L33" s="32"/>
    </row>
    <row r="34" spans="2:12" s="1" customFormat="1" ht="14.4" customHeight="1" hidden="1">
      <c r="B34" s="32"/>
      <c r="F34" s="35" t="s">
        <v>40</v>
      </c>
      <c r="I34" s="35" t="s">
        <v>39</v>
      </c>
      <c r="J34" s="35" t="s">
        <v>41</v>
      </c>
      <c r="L34" s="32"/>
    </row>
    <row r="35" spans="2:12" s="1" customFormat="1" ht="14.4" customHeight="1" hidden="1">
      <c r="B35" s="32"/>
      <c r="D35" s="52" t="s">
        <v>42</v>
      </c>
      <c r="E35" s="27" t="s">
        <v>43</v>
      </c>
      <c r="F35" s="83">
        <f>ROUND((SUM(BE118:BE1800)),2)</f>
        <v>0</v>
      </c>
      <c r="I35" s="93">
        <v>0.21</v>
      </c>
      <c r="J35" s="83">
        <f>ROUND(((SUM(BE118:BE1800))*I35),2)</f>
        <v>0</v>
      </c>
      <c r="L35" s="32"/>
    </row>
    <row r="36" spans="2:12" s="1" customFormat="1" ht="14.4" customHeight="1" hidden="1">
      <c r="B36" s="32"/>
      <c r="E36" s="27" t="s">
        <v>44</v>
      </c>
      <c r="F36" s="83">
        <f>ROUND((SUM(BF118:BF1800)),2)</f>
        <v>0</v>
      </c>
      <c r="I36" s="93">
        <v>0.15</v>
      </c>
      <c r="J36" s="83">
        <f>ROUND(((SUM(BF118:BF1800))*I36),2)</f>
        <v>0</v>
      </c>
      <c r="L36" s="32"/>
    </row>
    <row r="37" spans="2:12" s="1" customFormat="1" ht="14.4" customHeight="1" hidden="1">
      <c r="B37" s="32"/>
      <c r="E37" s="27" t="s">
        <v>45</v>
      </c>
      <c r="F37" s="83">
        <f>ROUND((SUM(BG118:BG1800)),2)</f>
        <v>0</v>
      </c>
      <c r="I37" s="93">
        <v>0.21</v>
      </c>
      <c r="J37" s="83">
        <f>0</f>
        <v>0</v>
      </c>
      <c r="L37" s="32"/>
    </row>
    <row r="38" spans="2:12" s="1" customFormat="1" ht="14.4" customHeight="1" hidden="1">
      <c r="B38" s="32"/>
      <c r="E38" s="27" t="s">
        <v>46</v>
      </c>
      <c r="F38" s="83">
        <f>ROUND((SUM(BH118:BH1800)),2)</f>
        <v>0</v>
      </c>
      <c r="I38" s="93">
        <v>0.15</v>
      </c>
      <c r="J38" s="83">
        <f>0</f>
        <v>0</v>
      </c>
      <c r="L38" s="32"/>
    </row>
    <row r="39" spans="2:12" s="1" customFormat="1" ht="14.4" customHeight="1" hidden="1">
      <c r="B39" s="32"/>
      <c r="E39" s="27" t="s">
        <v>47</v>
      </c>
      <c r="F39" s="83">
        <f>ROUND((SUM(BI118:BI1800)),2)</f>
        <v>0</v>
      </c>
      <c r="I39" s="93">
        <v>0</v>
      </c>
      <c r="J39" s="83">
        <f>0</f>
        <v>0</v>
      </c>
      <c r="L39" s="32"/>
    </row>
    <row r="40" spans="2:12" s="1" customFormat="1" ht="7" customHeight="1" hidden="1">
      <c r="B40" s="32"/>
      <c r="L40" s="32"/>
    </row>
    <row r="41" spans="2:12" s="1" customFormat="1" ht="25.4" customHeight="1" hidden="1">
      <c r="B41" s="32"/>
      <c r="C41" s="94"/>
      <c r="D41" s="95" t="s">
        <v>48</v>
      </c>
      <c r="E41" s="54"/>
      <c r="F41" s="54"/>
      <c r="G41" s="96" t="s">
        <v>49</v>
      </c>
      <c r="H41" s="97" t="s">
        <v>50</v>
      </c>
      <c r="I41" s="54"/>
      <c r="J41" s="98">
        <f>SUM(J32:J39)</f>
        <v>0</v>
      </c>
      <c r="K41" s="99"/>
      <c r="L41" s="32"/>
    </row>
    <row r="42" spans="2:12" s="1" customFormat="1" ht="14.4" customHeight="1" hidden="1">
      <c r="B42" s="41"/>
      <c r="C42" s="42"/>
      <c r="D42" s="42"/>
      <c r="E42" s="42"/>
      <c r="F42" s="42"/>
      <c r="G42" s="42"/>
      <c r="H42" s="42"/>
      <c r="I42" s="42"/>
      <c r="J42" s="42"/>
      <c r="K42" s="42"/>
      <c r="L42" s="32"/>
    </row>
    <row r="43" ht="12" hidden="1"/>
    <row r="44" ht="12" hidden="1"/>
    <row r="45" ht="12" hidden="1"/>
    <row r="46" spans="2:12" s="1" customFormat="1" ht="7" customHeight="1">
      <c r="B46" s="43"/>
      <c r="C46" s="44"/>
      <c r="D46" s="44"/>
      <c r="E46" s="44"/>
      <c r="F46" s="44"/>
      <c r="G46" s="44"/>
      <c r="H46" s="44"/>
      <c r="I46" s="44"/>
      <c r="J46" s="44"/>
      <c r="K46" s="44"/>
      <c r="L46" s="32"/>
    </row>
    <row r="47" spans="2:12" s="1" customFormat="1" ht="25" customHeight="1">
      <c r="B47" s="32"/>
      <c r="C47" s="21" t="s">
        <v>156</v>
      </c>
      <c r="L47" s="32"/>
    </row>
    <row r="48" spans="2:12" s="1" customFormat="1" ht="7" customHeight="1">
      <c r="B48" s="32"/>
      <c r="L48" s="32"/>
    </row>
    <row r="49" spans="2:12" s="1" customFormat="1" ht="12.05" customHeight="1">
      <c r="B49" s="32"/>
      <c r="C49" s="27" t="s">
        <v>16</v>
      </c>
      <c r="L49" s="32"/>
    </row>
    <row r="50" spans="2:12" s="1" customFormat="1" ht="16.5" customHeight="1">
      <c r="B50" s="32"/>
      <c r="E50" s="250" t="str">
        <f>E7</f>
        <v>Stavební úpravy, přístavba a nástavba č.p.1994, ul.Dobenínská, Náchod</v>
      </c>
      <c r="F50" s="251"/>
      <c r="G50" s="251"/>
      <c r="H50" s="251"/>
      <c r="L50" s="32"/>
    </row>
    <row r="51" spans="2:12" ht="12.05" customHeight="1">
      <c r="B51" s="20"/>
      <c r="C51" s="27" t="s">
        <v>154</v>
      </c>
      <c r="L51" s="20"/>
    </row>
    <row r="52" spans="2:12" s="1" customFormat="1" ht="16.5" customHeight="1">
      <c r="B52" s="32"/>
      <c r="E52" s="250" t="s">
        <v>446</v>
      </c>
      <c r="F52" s="249"/>
      <c r="G52" s="249"/>
      <c r="H52" s="249"/>
      <c r="L52" s="32"/>
    </row>
    <row r="53" spans="2:12" s="1" customFormat="1" ht="12.05" customHeight="1">
      <c r="B53" s="32"/>
      <c r="C53" s="27" t="s">
        <v>447</v>
      </c>
      <c r="L53" s="32"/>
    </row>
    <row r="54" spans="2:12" s="1" customFormat="1" ht="16.5" customHeight="1">
      <c r="B54" s="32"/>
      <c r="E54" s="207" t="str">
        <f>E11</f>
        <v>01a - SO 01.01  Architektonicko stavební řešení</v>
      </c>
      <c r="F54" s="249"/>
      <c r="G54" s="249"/>
      <c r="H54" s="249"/>
      <c r="L54" s="32"/>
    </row>
    <row r="55" spans="2:12" s="1" customFormat="1" ht="7" customHeight="1">
      <c r="B55" s="32"/>
      <c r="L55" s="32"/>
    </row>
    <row r="56" spans="2:12" s="1" customFormat="1" ht="12.05" customHeight="1">
      <c r="B56" s="32"/>
      <c r="C56" s="27" t="s">
        <v>21</v>
      </c>
      <c r="F56" s="25" t="str">
        <f>F14</f>
        <v>Náchod</v>
      </c>
      <c r="I56" s="27" t="s">
        <v>23</v>
      </c>
      <c r="J56" s="49" t="str">
        <f>IF(J14="","",J14)</f>
        <v>12. 4. 2024</v>
      </c>
      <c r="L56" s="32"/>
    </row>
    <row r="57" spans="2:12" s="1" customFormat="1" ht="7" customHeight="1">
      <c r="B57" s="32"/>
      <c r="L57" s="32"/>
    </row>
    <row r="58" spans="2:12" s="1" customFormat="1" ht="25.65" customHeight="1">
      <c r="B58" s="32"/>
      <c r="C58" s="27" t="s">
        <v>25</v>
      </c>
      <c r="F58" s="25" t="str">
        <f>E17</f>
        <v>Oblastní charita Náchod, Mlýnská 189, Náchod</v>
      </c>
      <c r="I58" s="27" t="s">
        <v>31</v>
      </c>
      <c r="J58" s="30" t="str">
        <f>E23</f>
        <v>Libor Klubal DiS., Náchod</v>
      </c>
      <c r="L58" s="32"/>
    </row>
    <row r="59" spans="2:12" s="1" customFormat="1" ht="15.15" customHeight="1">
      <c r="B59" s="32"/>
      <c r="C59" s="27" t="s">
        <v>29</v>
      </c>
      <c r="F59" s="25" t="str">
        <f>IF(E20="","",E20)</f>
        <v>Vyplň údaj</v>
      </c>
      <c r="I59" s="27" t="s">
        <v>34</v>
      </c>
      <c r="J59" s="30" t="str">
        <f>E26</f>
        <v>Arnošt Gerhart</v>
      </c>
      <c r="L59" s="32"/>
    </row>
    <row r="60" spans="2:12" s="1" customFormat="1" ht="10.25" customHeight="1">
      <c r="B60" s="32"/>
      <c r="L60" s="32"/>
    </row>
    <row r="61" spans="2:12" s="1" customFormat="1" ht="29.3" customHeight="1">
      <c r="B61" s="32"/>
      <c r="C61" s="100" t="s">
        <v>157</v>
      </c>
      <c r="D61" s="94"/>
      <c r="E61" s="94"/>
      <c r="F61" s="94"/>
      <c r="G61" s="94"/>
      <c r="H61" s="94"/>
      <c r="I61" s="94"/>
      <c r="J61" s="101" t="s">
        <v>158</v>
      </c>
      <c r="K61" s="94"/>
      <c r="L61" s="32"/>
    </row>
    <row r="62" spans="2:12" s="1" customFormat="1" ht="10.25" customHeight="1">
      <c r="B62" s="32"/>
      <c r="L62" s="32"/>
    </row>
    <row r="63" spans="2:47" s="1" customFormat="1" ht="22.8" customHeight="1">
      <c r="B63" s="32"/>
      <c r="C63" s="102" t="s">
        <v>70</v>
      </c>
      <c r="J63" s="63">
        <f>J118</f>
        <v>0</v>
      </c>
      <c r="L63" s="32"/>
      <c r="AU63" s="17" t="s">
        <v>159</v>
      </c>
    </row>
    <row r="64" spans="2:12" s="8" customFormat="1" ht="25" customHeight="1">
      <c r="B64" s="103"/>
      <c r="D64" s="104" t="s">
        <v>160</v>
      </c>
      <c r="E64" s="105"/>
      <c r="F64" s="105"/>
      <c r="G64" s="105"/>
      <c r="H64" s="105"/>
      <c r="I64" s="105"/>
      <c r="J64" s="106">
        <f>J119</f>
        <v>0</v>
      </c>
      <c r="L64" s="103"/>
    </row>
    <row r="65" spans="2:12" s="9" customFormat="1" ht="19.95" customHeight="1">
      <c r="B65" s="107"/>
      <c r="D65" s="108" t="s">
        <v>161</v>
      </c>
      <c r="E65" s="109"/>
      <c r="F65" s="109"/>
      <c r="G65" s="109"/>
      <c r="H65" s="109"/>
      <c r="I65" s="109"/>
      <c r="J65" s="110">
        <f>J120</f>
        <v>0</v>
      </c>
      <c r="L65" s="107"/>
    </row>
    <row r="66" spans="2:12" s="9" customFormat="1" ht="19.95" customHeight="1">
      <c r="B66" s="107"/>
      <c r="D66" s="108" t="s">
        <v>449</v>
      </c>
      <c r="E66" s="109"/>
      <c r="F66" s="109"/>
      <c r="G66" s="109"/>
      <c r="H66" s="109"/>
      <c r="I66" s="109"/>
      <c r="J66" s="110">
        <f>J203</f>
        <v>0</v>
      </c>
      <c r="L66" s="107"/>
    </row>
    <row r="67" spans="2:12" s="9" customFormat="1" ht="19.95" customHeight="1">
      <c r="B67" s="107"/>
      <c r="D67" s="108" t="s">
        <v>450</v>
      </c>
      <c r="E67" s="109"/>
      <c r="F67" s="109"/>
      <c r="G67" s="109"/>
      <c r="H67" s="109"/>
      <c r="I67" s="109"/>
      <c r="J67" s="110">
        <f>J306</f>
        <v>0</v>
      </c>
      <c r="L67" s="107"/>
    </row>
    <row r="68" spans="2:12" s="9" customFormat="1" ht="19.95" customHeight="1">
      <c r="B68" s="107"/>
      <c r="D68" s="108" t="s">
        <v>451</v>
      </c>
      <c r="E68" s="109"/>
      <c r="F68" s="109"/>
      <c r="G68" s="109"/>
      <c r="H68" s="109"/>
      <c r="I68" s="109"/>
      <c r="J68" s="110">
        <f>J454</f>
        <v>0</v>
      </c>
      <c r="L68" s="107"/>
    </row>
    <row r="69" spans="2:12" s="9" customFormat="1" ht="19.95" customHeight="1">
      <c r="B69" s="107"/>
      <c r="D69" s="108" t="s">
        <v>452</v>
      </c>
      <c r="E69" s="109"/>
      <c r="F69" s="109"/>
      <c r="G69" s="109"/>
      <c r="H69" s="109"/>
      <c r="I69" s="109"/>
      <c r="J69" s="110">
        <f>J565</f>
        <v>0</v>
      </c>
      <c r="L69" s="107"/>
    </row>
    <row r="70" spans="2:12" s="9" customFormat="1" ht="19.95" customHeight="1">
      <c r="B70" s="107"/>
      <c r="D70" s="108" t="s">
        <v>453</v>
      </c>
      <c r="E70" s="109"/>
      <c r="F70" s="109"/>
      <c r="G70" s="109"/>
      <c r="H70" s="109"/>
      <c r="I70" s="109"/>
      <c r="J70" s="110">
        <f>J880</f>
        <v>0</v>
      </c>
      <c r="L70" s="107"/>
    </row>
    <row r="71" spans="2:12" s="9" customFormat="1" ht="19.95" customHeight="1">
      <c r="B71" s="107"/>
      <c r="D71" s="108" t="s">
        <v>454</v>
      </c>
      <c r="E71" s="109"/>
      <c r="F71" s="109"/>
      <c r="G71" s="109"/>
      <c r="H71" s="109"/>
      <c r="I71" s="109"/>
      <c r="J71" s="110">
        <f>J950</f>
        <v>0</v>
      </c>
      <c r="L71" s="107"/>
    </row>
    <row r="72" spans="2:12" s="9" customFormat="1" ht="19.95" customHeight="1">
      <c r="B72" s="107"/>
      <c r="D72" s="108" t="s">
        <v>164</v>
      </c>
      <c r="E72" s="109"/>
      <c r="F72" s="109"/>
      <c r="G72" s="109"/>
      <c r="H72" s="109"/>
      <c r="I72" s="109"/>
      <c r="J72" s="110">
        <f>J969</f>
        <v>0</v>
      </c>
      <c r="L72" s="107"/>
    </row>
    <row r="73" spans="2:12" s="9" customFormat="1" ht="19.95" customHeight="1">
      <c r="B73" s="107"/>
      <c r="D73" s="108" t="s">
        <v>455</v>
      </c>
      <c r="E73" s="109"/>
      <c r="F73" s="109"/>
      <c r="G73" s="109"/>
      <c r="H73" s="109"/>
      <c r="I73" s="109"/>
      <c r="J73" s="110">
        <f>J1052</f>
        <v>0</v>
      </c>
      <c r="L73" s="107"/>
    </row>
    <row r="74" spans="2:12" s="9" customFormat="1" ht="19.95" customHeight="1">
      <c r="B74" s="107"/>
      <c r="D74" s="108" t="s">
        <v>165</v>
      </c>
      <c r="E74" s="109"/>
      <c r="F74" s="109"/>
      <c r="G74" s="109"/>
      <c r="H74" s="109"/>
      <c r="I74" s="109"/>
      <c r="J74" s="110">
        <f>J1063</f>
        <v>0</v>
      </c>
      <c r="L74" s="107"/>
    </row>
    <row r="75" spans="2:12" s="9" customFormat="1" ht="19.95" customHeight="1">
      <c r="B75" s="107"/>
      <c r="D75" s="108" t="s">
        <v>456</v>
      </c>
      <c r="E75" s="109"/>
      <c r="F75" s="109"/>
      <c r="G75" s="109"/>
      <c r="H75" s="109"/>
      <c r="I75" s="109"/>
      <c r="J75" s="110">
        <f>J1104</f>
        <v>0</v>
      </c>
      <c r="L75" s="107"/>
    </row>
    <row r="76" spans="2:12" s="8" customFormat="1" ht="25" customHeight="1">
      <c r="B76" s="103"/>
      <c r="D76" s="104" t="s">
        <v>457</v>
      </c>
      <c r="E76" s="105"/>
      <c r="F76" s="105"/>
      <c r="G76" s="105"/>
      <c r="H76" s="105"/>
      <c r="I76" s="105"/>
      <c r="J76" s="106">
        <f>J1107</f>
        <v>0</v>
      </c>
      <c r="L76" s="103"/>
    </row>
    <row r="77" spans="2:12" s="9" customFormat="1" ht="19.95" customHeight="1">
      <c r="B77" s="107"/>
      <c r="D77" s="108" t="s">
        <v>458</v>
      </c>
      <c r="E77" s="109"/>
      <c r="F77" s="109"/>
      <c r="G77" s="109"/>
      <c r="H77" s="109"/>
      <c r="I77" s="109"/>
      <c r="J77" s="110">
        <f>J1108</f>
        <v>0</v>
      </c>
      <c r="L77" s="107"/>
    </row>
    <row r="78" spans="2:12" s="9" customFormat="1" ht="19.95" customHeight="1">
      <c r="B78" s="107"/>
      <c r="D78" s="108" t="s">
        <v>459</v>
      </c>
      <c r="E78" s="109"/>
      <c r="F78" s="109"/>
      <c r="G78" s="109"/>
      <c r="H78" s="109"/>
      <c r="I78" s="109"/>
      <c r="J78" s="110">
        <f>J1151</f>
        <v>0</v>
      </c>
      <c r="L78" s="107"/>
    </row>
    <row r="79" spans="2:12" s="9" customFormat="1" ht="19.95" customHeight="1">
      <c r="B79" s="107"/>
      <c r="D79" s="108" t="s">
        <v>460</v>
      </c>
      <c r="E79" s="109"/>
      <c r="F79" s="109"/>
      <c r="G79" s="109"/>
      <c r="H79" s="109"/>
      <c r="I79" s="109"/>
      <c r="J79" s="110">
        <f>J1230</f>
        <v>0</v>
      </c>
      <c r="L79" s="107"/>
    </row>
    <row r="80" spans="2:12" s="9" customFormat="1" ht="19.95" customHeight="1">
      <c r="B80" s="107"/>
      <c r="D80" s="108" t="s">
        <v>461</v>
      </c>
      <c r="E80" s="109"/>
      <c r="F80" s="109"/>
      <c r="G80" s="109"/>
      <c r="H80" s="109"/>
      <c r="I80" s="109"/>
      <c r="J80" s="110">
        <f>J1284</f>
        <v>0</v>
      </c>
      <c r="L80" s="107"/>
    </row>
    <row r="81" spans="2:12" s="9" customFormat="1" ht="19.95" customHeight="1">
      <c r="B81" s="107"/>
      <c r="D81" s="108" t="s">
        <v>462</v>
      </c>
      <c r="E81" s="109"/>
      <c r="F81" s="109"/>
      <c r="G81" s="109"/>
      <c r="H81" s="109"/>
      <c r="I81" s="109"/>
      <c r="J81" s="110">
        <f>J1301</f>
        <v>0</v>
      </c>
      <c r="L81" s="107"/>
    </row>
    <row r="82" spans="2:12" s="9" customFormat="1" ht="19.95" customHeight="1">
      <c r="B82" s="107"/>
      <c r="D82" s="108" t="s">
        <v>463</v>
      </c>
      <c r="E82" s="109"/>
      <c r="F82" s="109"/>
      <c r="G82" s="109"/>
      <c r="H82" s="109"/>
      <c r="I82" s="109"/>
      <c r="J82" s="110">
        <f>J1367</f>
        <v>0</v>
      </c>
      <c r="L82" s="107"/>
    </row>
    <row r="83" spans="2:12" s="9" customFormat="1" ht="19.95" customHeight="1">
      <c r="B83" s="107"/>
      <c r="D83" s="108" t="s">
        <v>464</v>
      </c>
      <c r="E83" s="109"/>
      <c r="F83" s="109"/>
      <c r="G83" s="109"/>
      <c r="H83" s="109"/>
      <c r="I83" s="109"/>
      <c r="J83" s="110">
        <f>J1382</f>
        <v>0</v>
      </c>
      <c r="L83" s="107"/>
    </row>
    <row r="84" spans="2:12" s="9" customFormat="1" ht="19.95" customHeight="1">
      <c r="B84" s="107"/>
      <c r="D84" s="108" t="s">
        <v>465</v>
      </c>
      <c r="E84" s="109"/>
      <c r="F84" s="109"/>
      <c r="G84" s="109"/>
      <c r="H84" s="109"/>
      <c r="I84" s="109"/>
      <c r="J84" s="110">
        <f>J1385</f>
        <v>0</v>
      </c>
      <c r="L84" s="107"/>
    </row>
    <row r="85" spans="2:12" s="9" customFormat="1" ht="19.95" customHeight="1">
      <c r="B85" s="107"/>
      <c r="D85" s="108" t="s">
        <v>466</v>
      </c>
      <c r="E85" s="109"/>
      <c r="F85" s="109"/>
      <c r="G85" s="109"/>
      <c r="H85" s="109"/>
      <c r="I85" s="109"/>
      <c r="J85" s="110">
        <f>J1437</f>
        <v>0</v>
      </c>
      <c r="L85" s="107"/>
    </row>
    <row r="86" spans="2:12" s="9" customFormat="1" ht="19.95" customHeight="1">
      <c r="B86" s="107"/>
      <c r="D86" s="108" t="s">
        <v>467</v>
      </c>
      <c r="E86" s="109"/>
      <c r="F86" s="109"/>
      <c r="G86" s="109"/>
      <c r="H86" s="109"/>
      <c r="I86" s="109"/>
      <c r="J86" s="110">
        <f>J1442</f>
        <v>0</v>
      </c>
      <c r="L86" s="107"/>
    </row>
    <row r="87" spans="2:12" s="9" customFormat="1" ht="19.95" customHeight="1">
      <c r="B87" s="107"/>
      <c r="D87" s="108" t="s">
        <v>468</v>
      </c>
      <c r="E87" s="109"/>
      <c r="F87" s="109"/>
      <c r="G87" s="109"/>
      <c r="H87" s="109"/>
      <c r="I87" s="109"/>
      <c r="J87" s="110">
        <f>J1516</f>
        <v>0</v>
      </c>
      <c r="L87" s="107"/>
    </row>
    <row r="88" spans="2:12" s="9" customFormat="1" ht="19.95" customHeight="1">
      <c r="B88" s="107"/>
      <c r="D88" s="108" t="s">
        <v>469</v>
      </c>
      <c r="E88" s="109"/>
      <c r="F88" s="109"/>
      <c r="G88" s="109"/>
      <c r="H88" s="109"/>
      <c r="I88" s="109"/>
      <c r="J88" s="110">
        <f>J1586</f>
        <v>0</v>
      </c>
      <c r="L88" s="107"/>
    </row>
    <row r="89" spans="2:12" s="9" customFormat="1" ht="19.95" customHeight="1">
      <c r="B89" s="107"/>
      <c r="D89" s="108" t="s">
        <v>470</v>
      </c>
      <c r="E89" s="109"/>
      <c r="F89" s="109"/>
      <c r="G89" s="109"/>
      <c r="H89" s="109"/>
      <c r="I89" s="109"/>
      <c r="J89" s="110">
        <f>J1644</f>
        <v>0</v>
      </c>
      <c r="L89" s="107"/>
    </row>
    <row r="90" spans="2:12" s="9" customFormat="1" ht="19.95" customHeight="1">
      <c r="B90" s="107"/>
      <c r="D90" s="108" t="s">
        <v>471</v>
      </c>
      <c r="E90" s="109"/>
      <c r="F90" s="109"/>
      <c r="G90" s="109"/>
      <c r="H90" s="109"/>
      <c r="I90" s="109"/>
      <c r="J90" s="110">
        <f>J1688</f>
        <v>0</v>
      </c>
      <c r="L90" s="107"/>
    </row>
    <row r="91" spans="2:12" s="9" customFormat="1" ht="19.95" customHeight="1">
      <c r="B91" s="107"/>
      <c r="D91" s="108" t="s">
        <v>472</v>
      </c>
      <c r="E91" s="109"/>
      <c r="F91" s="109"/>
      <c r="G91" s="109"/>
      <c r="H91" s="109"/>
      <c r="I91" s="109"/>
      <c r="J91" s="110">
        <f>J1721</f>
        <v>0</v>
      </c>
      <c r="L91" s="107"/>
    </row>
    <row r="92" spans="2:12" s="9" customFormat="1" ht="19.95" customHeight="1">
      <c r="B92" s="107"/>
      <c r="D92" s="108" t="s">
        <v>473</v>
      </c>
      <c r="E92" s="109"/>
      <c r="F92" s="109"/>
      <c r="G92" s="109"/>
      <c r="H92" s="109"/>
      <c r="I92" s="109"/>
      <c r="J92" s="110">
        <f>J1731</f>
        <v>0</v>
      </c>
      <c r="L92" s="107"/>
    </row>
    <row r="93" spans="2:12" s="9" customFormat="1" ht="19.95" customHeight="1">
      <c r="B93" s="107"/>
      <c r="D93" s="108" t="s">
        <v>474</v>
      </c>
      <c r="E93" s="109"/>
      <c r="F93" s="109"/>
      <c r="G93" s="109"/>
      <c r="H93" s="109"/>
      <c r="I93" s="109"/>
      <c r="J93" s="110">
        <f>J1780</f>
        <v>0</v>
      </c>
      <c r="L93" s="107"/>
    </row>
    <row r="94" spans="2:12" s="8" customFormat="1" ht="25" customHeight="1">
      <c r="B94" s="103"/>
      <c r="D94" s="104" t="s">
        <v>475</v>
      </c>
      <c r="E94" s="105"/>
      <c r="F94" s="105"/>
      <c r="G94" s="105"/>
      <c r="H94" s="105"/>
      <c r="I94" s="105"/>
      <c r="J94" s="106">
        <f>J1794</f>
        <v>0</v>
      </c>
      <c r="L94" s="103"/>
    </row>
    <row r="95" spans="2:12" s="9" customFormat="1" ht="19.95" customHeight="1">
      <c r="B95" s="107"/>
      <c r="D95" s="108" t="s">
        <v>476</v>
      </c>
      <c r="E95" s="109"/>
      <c r="F95" s="109"/>
      <c r="G95" s="109"/>
      <c r="H95" s="109"/>
      <c r="I95" s="109"/>
      <c r="J95" s="110">
        <f>J1795</f>
        <v>0</v>
      </c>
      <c r="L95" s="107"/>
    </row>
    <row r="96" spans="2:12" s="9" customFormat="1" ht="19.95" customHeight="1">
      <c r="B96" s="107"/>
      <c r="D96" s="108" t="s">
        <v>477</v>
      </c>
      <c r="E96" s="109"/>
      <c r="F96" s="109"/>
      <c r="G96" s="109"/>
      <c r="H96" s="109"/>
      <c r="I96" s="109"/>
      <c r="J96" s="110">
        <f>J1798</f>
        <v>0</v>
      </c>
      <c r="L96" s="107"/>
    </row>
    <row r="97" spans="2:12" s="1" customFormat="1" ht="21.75" customHeight="1">
      <c r="B97" s="32"/>
      <c r="L97" s="32"/>
    </row>
    <row r="98" spans="2:12" s="1" customFormat="1" ht="7" customHeight="1">
      <c r="B98" s="41"/>
      <c r="C98" s="42"/>
      <c r="D98" s="42"/>
      <c r="E98" s="42"/>
      <c r="F98" s="42"/>
      <c r="G98" s="42"/>
      <c r="H98" s="42"/>
      <c r="I98" s="42"/>
      <c r="J98" s="42"/>
      <c r="K98" s="42"/>
      <c r="L98" s="32"/>
    </row>
    <row r="102" spans="2:12" s="1" customFormat="1" ht="7" customHeight="1">
      <c r="B102" s="43"/>
      <c r="C102" s="44"/>
      <c r="D102" s="44"/>
      <c r="E102" s="44"/>
      <c r="F102" s="44"/>
      <c r="G102" s="44"/>
      <c r="H102" s="44"/>
      <c r="I102" s="44"/>
      <c r="J102" s="44"/>
      <c r="K102" s="44"/>
      <c r="L102" s="32"/>
    </row>
    <row r="103" spans="2:12" s="1" customFormat="1" ht="25" customHeight="1">
      <c r="B103" s="32"/>
      <c r="C103" s="21" t="s">
        <v>166</v>
      </c>
      <c r="L103" s="32"/>
    </row>
    <row r="104" spans="2:12" s="1" customFormat="1" ht="7" customHeight="1">
      <c r="B104" s="32"/>
      <c r="L104" s="32"/>
    </row>
    <row r="105" spans="2:12" s="1" customFormat="1" ht="12.05" customHeight="1">
      <c r="B105" s="32"/>
      <c r="C105" s="27" t="s">
        <v>16</v>
      </c>
      <c r="L105" s="32"/>
    </row>
    <row r="106" spans="2:12" s="1" customFormat="1" ht="16.5" customHeight="1">
      <c r="B106" s="32"/>
      <c r="E106" s="250" t="str">
        <f>E7</f>
        <v>Stavební úpravy, přístavba a nástavba č.p.1994, ul.Dobenínská, Náchod</v>
      </c>
      <c r="F106" s="251"/>
      <c r="G106" s="251"/>
      <c r="H106" s="251"/>
      <c r="L106" s="32"/>
    </row>
    <row r="107" spans="2:12" ht="12.05" customHeight="1">
      <c r="B107" s="20"/>
      <c r="C107" s="27" t="s">
        <v>154</v>
      </c>
      <c r="L107" s="20"/>
    </row>
    <row r="108" spans="2:12" s="1" customFormat="1" ht="16.5" customHeight="1">
      <c r="B108" s="32"/>
      <c r="E108" s="250" t="s">
        <v>446</v>
      </c>
      <c r="F108" s="249"/>
      <c r="G108" s="249"/>
      <c r="H108" s="249"/>
      <c r="L108" s="32"/>
    </row>
    <row r="109" spans="2:12" s="1" customFormat="1" ht="12.05" customHeight="1">
      <c r="B109" s="32"/>
      <c r="C109" s="27" t="s">
        <v>447</v>
      </c>
      <c r="L109" s="32"/>
    </row>
    <row r="110" spans="2:12" s="1" customFormat="1" ht="16.5" customHeight="1">
      <c r="B110" s="32"/>
      <c r="E110" s="207" t="str">
        <f>E11</f>
        <v>01a - SO 01.01  Architektonicko stavební řešení</v>
      </c>
      <c r="F110" s="249"/>
      <c r="G110" s="249"/>
      <c r="H110" s="249"/>
      <c r="L110" s="32"/>
    </row>
    <row r="111" spans="2:12" s="1" customFormat="1" ht="7" customHeight="1">
      <c r="B111" s="32"/>
      <c r="L111" s="32"/>
    </row>
    <row r="112" spans="2:12" s="1" customFormat="1" ht="12.05" customHeight="1">
      <c r="B112" s="32"/>
      <c r="C112" s="27" t="s">
        <v>21</v>
      </c>
      <c r="F112" s="25" t="str">
        <f>F14</f>
        <v>Náchod</v>
      </c>
      <c r="I112" s="27" t="s">
        <v>23</v>
      </c>
      <c r="J112" s="49" t="str">
        <f>IF(J14="","",J14)</f>
        <v>12. 4. 2024</v>
      </c>
      <c r="L112" s="32"/>
    </row>
    <row r="113" spans="2:12" s="1" customFormat="1" ht="7" customHeight="1">
      <c r="B113" s="32"/>
      <c r="L113" s="32"/>
    </row>
    <row r="114" spans="2:12" s="1" customFormat="1" ht="25.65" customHeight="1">
      <c r="B114" s="32"/>
      <c r="C114" s="27" t="s">
        <v>25</v>
      </c>
      <c r="F114" s="25" t="str">
        <f>E17</f>
        <v>Oblastní charita Náchod, Mlýnská 189, Náchod</v>
      </c>
      <c r="I114" s="27" t="s">
        <v>31</v>
      </c>
      <c r="J114" s="30" t="str">
        <f>E23</f>
        <v>Libor Klubal DiS., Náchod</v>
      </c>
      <c r="L114" s="32"/>
    </row>
    <row r="115" spans="2:12" s="1" customFormat="1" ht="15.15" customHeight="1">
      <c r="B115" s="32"/>
      <c r="C115" s="27" t="s">
        <v>29</v>
      </c>
      <c r="F115" s="25" t="str">
        <f>IF(E20="","",E20)</f>
        <v>Vyplň údaj</v>
      </c>
      <c r="I115" s="27" t="s">
        <v>34</v>
      </c>
      <c r="J115" s="30" t="str">
        <f>E26</f>
        <v>Arnošt Gerhart</v>
      </c>
      <c r="L115" s="32"/>
    </row>
    <row r="116" spans="2:12" s="1" customFormat="1" ht="10.25" customHeight="1">
      <c r="B116" s="32"/>
      <c r="L116" s="32"/>
    </row>
    <row r="117" spans="2:20" s="10" customFormat="1" ht="29.3" customHeight="1">
      <c r="B117" s="111"/>
      <c r="C117" s="112" t="s">
        <v>167</v>
      </c>
      <c r="D117" s="113" t="s">
        <v>57</v>
      </c>
      <c r="E117" s="113" t="s">
        <v>53</v>
      </c>
      <c r="F117" s="113" t="s">
        <v>54</v>
      </c>
      <c r="G117" s="113" t="s">
        <v>168</v>
      </c>
      <c r="H117" s="113" t="s">
        <v>169</v>
      </c>
      <c r="I117" s="113" t="s">
        <v>170</v>
      </c>
      <c r="J117" s="113" t="s">
        <v>158</v>
      </c>
      <c r="K117" s="114" t="s">
        <v>171</v>
      </c>
      <c r="L117" s="111"/>
      <c r="M117" s="56" t="s">
        <v>19</v>
      </c>
      <c r="N117" s="57" t="s">
        <v>42</v>
      </c>
      <c r="O117" s="57" t="s">
        <v>172</v>
      </c>
      <c r="P117" s="57" t="s">
        <v>173</v>
      </c>
      <c r="Q117" s="57" t="s">
        <v>174</v>
      </c>
      <c r="R117" s="57" t="s">
        <v>175</v>
      </c>
      <c r="S117" s="57" t="s">
        <v>176</v>
      </c>
      <c r="T117" s="58" t="s">
        <v>177</v>
      </c>
    </row>
    <row r="118" spans="2:63" s="1" customFormat="1" ht="22.8" customHeight="1">
      <c r="B118" s="32"/>
      <c r="C118" s="61" t="s">
        <v>178</v>
      </c>
      <c r="J118" s="115">
        <f>BK118</f>
        <v>0</v>
      </c>
      <c r="L118" s="32"/>
      <c r="M118" s="59"/>
      <c r="N118" s="50"/>
      <c r="O118" s="50"/>
      <c r="P118" s="116">
        <f>P119+P1107+P1794</f>
        <v>0</v>
      </c>
      <c r="Q118" s="50"/>
      <c r="R118" s="116">
        <f>R119+R1107+R1794</f>
        <v>2484.37562932</v>
      </c>
      <c r="S118" s="50"/>
      <c r="T118" s="117">
        <f>T119+T1107+T1794</f>
        <v>197.60720427999996</v>
      </c>
      <c r="AT118" s="17" t="s">
        <v>71</v>
      </c>
      <c r="AU118" s="17" t="s">
        <v>159</v>
      </c>
      <c r="BK118" s="118">
        <f>BK119+BK1107+BK1794</f>
        <v>0</v>
      </c>
    </row>
    <row r="119" spans="2:63" s="11" customFormat="1" ht="25.9" customHeight="1">
      <c r="B119" s="119"/>
      <c r="D119" s="120" t="s">
        <v>71</v>
      </c>
      <c r="E119" s="121" t="s">
        <v>179</v>
      </c>
      <c r="F119" s="121" t="s">
        <v>180</v>
      </c>
      <c r="I119" s="122"/>
      <c r="J119" s="123">
        <f>BK119</f>
        <v>0</v>
      </c>
      <c r="L119" s="119"/>
      <c r="M119" s="124"/>
      <c r="P119" s="125">
        <f>P120+P203+P306+P454+P565+P880+P950+P969+P1052+P1063+P1104</f>
        <v>0</v>
      </c>
      <c r="R119" s="125">
        <f>R120+R203+R306+R454+R565+R880+R950+R969+R1052+R1063+R1104</f>
        <v>2376.33488309</v>
      </c>
      <c r="T119" s="126">
        <f>T120+T203+T306+T454+T565+T880+T950+T969+T1052+T1063+T1104</f>
        <v>197.60720427999996</v>
      </c>
      <c r="AR119" s="120" t="s">
        <v>80</v>
      </c>
      <c r="AT119" s="127" t="s">
        <v>71</v>
      </c>
      <c r="AU119" s="127" t="s">
        <v>72</v>
      </c>
      <c r="AY119" s="120" t="s">
        <v>181</v>
      </c>
      <c r="BK119" s="128">
        <f>BK120+BK203+BK306+BK454+BK565+BK880+BK950+BK969+BK1052+BK1063+BK1104</f>
        <v>0</v>
      </c>
    </row>
    <row r="120" spans="2:63" s="11" customFormat="1" ht="22.8" customHeight="1">
      <c r="B120" s="119"/>
      <c r="D120" s="120" t="s">
        <v>71</v>
      </c>
      <c r="E120" s="129" t="s">
        <v>80</v>
      </c>
      <c r="F120" s="129" t="s">
        <v>182</v>
      </c>
      <c r="I120" s="122"/>
      <c r="J120" s="130">
        <f>BK120</f>
        <v>0</v>
      </c>
      <c r="L120" s="119"/>
      <c r="M120" s="124"/>
      <c r="P120" s="125">
        <f>SUM(P121:P202)</f>
        <v>0</v>
      </c>
      <c r="R120" s="125">
        <f>SUM(R121:R202)</f>
        <v>339.535</v>
      </c>
      <c r="T120" s="126">
        <f>SUM(T121:T202)</f>
        <v>0</v>
      </c>
      <c r="AR120" s="120" t="s">
        <v>80</v>
      </c>
      <c r="AT120" s="127" t="s">
        <v>71</v>
      </c>
      <c r="AU120" s="127" t="s">
        <v>80</v>
      </c>
      <c r="AY120" s="120" t="s">
        <v>181</v>
      </c>
      <c r="BK120" s="128">
        <f>SUM(BK121:BK202)</f>
        <v>0</v>
      </c>
    </row>
    <row r="121" spans="2:65" s="1" customFormat="1" ht="24.1" customHeight="1">
      <c r="B121" s="32"/>
      <c r="C121" s="131" t="s">
        <v>80</v>
      </c>
      <c r="D121" s="131" t="s">
        <v>183</v>
      </c>
      <c r="E121" s="132" t="s">
        <v>478</v>
      </c>
      <c r="F121" s="133" t="s">
        <v>479</v>
      </c>
      <c r="G121" s="134" t="s">
        <v>225</v>
      </c>
      <c r="H121" s="135">
        <v>178.284</v>
      </c>
      <c r="I121" s="136"/>
      <c r="J121" s="137">
        <f>ROUND(I121*H121,2)</f>
        <v>0</v>
      </c>
      <c r="K121" s="133" t="s">
        <v>187</v>
      </c>
      <c r="L121" s="32"/>
      <c r="M121" s="138" t="s">
        <v>19</v>
      </c>
      <c r="N121" s="139" t="s">
        <v>43</v>
      </c>
      <c r="P121" s="140">
        <f>O121*H121</f>
        <v>0</v>
      </c>
      <c r="Q121" s="140">
        <v>0</v>
      </c>
      <c r="R121" s="140">
        <f>Q121*H121</f>
        <v>0</v>
      </c>
      <c r="S121" s="140">
        <v>0</v>
      </c>
      <c r="T121" s="141">
        <f>S121*H121</f>
        <v>0</v>
      </c>
      <c r="AR121" s="142" t="s">
        <v>188</v>
      </c>
      <c r="AT121" s="142" t="s">
        <v>183</v>
      </c>
      <c r="AU121" s="142" t="s">
        <v>82</v>
      </c>
      <c r="AY121" s="17" t="s">
        <v>181</v>
      </c>
      <c r="BE121" s="143">
        <f>IF(N121="základní",J121,0)</f>
        <v>0</v>
      </c>
      <c r="BF121" s="143">
        <f>IF(N121="snížená",J121,0)</f>
        <v>0</v>
      </c>
      <c r="BG121" s="143">
        <f>IF(N121="zákl. přenesená",J121,0)</f>
        <v>0</v>
      </c>
      <c r="BH121" s="143">
        <f>IF(N121="sníž. přenesená",J121,0)</f>
        <v>0</v>
      </c>
      <c r="BI121" s="143">
        <f>IF(N121="nulová",J121,0)</f>
        <v>0</v>
      </c>
      <c r="BJ121" s="17" t="s">
        <v>80</v>
      </c>
      <c r="BK121" s="143">
        <f>ROUND(I121*H121,2)</f>
        <v>0</v>
      </c>
      <c r="BL121" s="17" t="s">
        <v>188</v>
      </c>
      <c r="BM121" s="142" t="s">
        <v>480</v>
      </c>
    </row>
    <row r="122" spans="2:47" s="1" customFormat="1" ht="12">
      <c r="B122" s="32"/>
      <c r="D122" s="144" t="s">
        <v>190</v>
      </c>
      <c r="F122" s="145" t="s">
        <v>481</v>
      </c>
      <c r="I122" s="146"/>
      <c r="L122" s="32"/>
      <c r="M122" s="147"/>
      <c r="T122" s="53"/>
      <c r="AT122" s="17" t="s">
        <v>190</v>
      </c>
      <c r="AU122" s="17" t="s">
        <v>82</v>
      </c>
    </row>
    <row r="123" spans="2:51" s="14" customFormat="1" ht="12">
      <c r="B123" s="163"/>
      <c r="D123" s="149" t="s">
        <v>192</v>
      </c>
      <c r="E123" s="164" t="s">
        <v>19</v>
      </c>
      <c r="F123" s="165" t="s">
        <v>482</v>
      </c>
      <c r="H123" s="164" t="s">
        <v>19</v>
      </c>
      <c r="I123" s="166"/>
      <c r="L123" s="163"/>
      <c r="M123" s="167"/>
      <c r="T123" s="168"/>
      <c r="AT123" s="164" t="s">
        <v>192</v>
      </c>
      <c r="AU123" s="164" t="s">
        <v>82</v>
      </c>
      <c r="AV123" s="14" t="s">
        <v>80</v>
      </c>
      <c r="AW123" s="14" t="s">
        <v>33</v>
      </c>
      <c r="AX123" s="14" t="s">
        <v>72</v>
      </c>
      <c r="AY123" s="164" t="s">
        <v>181</v>
      </c>
    </row>
    <row r="124" spans="2:51" s="12" customFormat="1" ht="12">
      <c r="B124" s="148"/>
      <c r="D124" s="149" t="s">
        <v>192</v>
      </c>
      <c r="E124" s="150" t="s">
        <v>19</v>
      </c>
      <c r="F124" s="151" t="s">
        <v>483</v>
      </c>
      <c r="H124" s="152">
        <v>52.83</v>
      </c>
      <c r="I124" s="153"/>
      <c r="L124" s="148"/>
      <c r="M124" s="154"/>
      <c r="T124" s="155"/>
      <c r="AT124" s="150" t="s">
        <v>192</v>
      </c>
      <c r="AU124" s="150" t="s">
        <v>82</v>
      </c>
      <c r="AV124" s="12" t="s">
        <v>82</v>
      </c>
      <c r="AW124" s="12" t="s">
        <v>33</v>
      </c>
      <c r="AX124" s="12" t="s">
        <v>72</v>
      </c>
      <c r="AY124" s="150" t="s">
        <v>181</v>
      </c>
    </row>
    <row r="125" spans="2:51" s="14" customFormat="1" ht="12">
      <c r="B125" s="163"/>
      <c r="D125" s="149" t="s">
        <v>192</v>
      </c>
      <c r="E125" s="164" t="s">
        <v>19</v>
      </c>
      <c r="F125" s="165" t="s">
        <v>484</v>
      </c>
      <c r="H125" s="164" t="s">
        <v>19</v>
      </c>
      <c r="I125" s="166"/>
      <c r="L125" s="163"/>
      <c r="M125" s="167"/>
      <c r="T125" s="168"/>
      <c r="AT125" s="164" t="s">
        <v>192</v>
      </c>
      <c r="AU125" s="164" t="s">
        <v>82</v>
      </c>
      <c r="AV125" s="14" t="s">
        <v>80</v>
      </c>
      <c r="AW125" s="14" t="s">
        <v>33</v>
      </c>
      <c r="AX125" s="14" t="s">
        <v>72</v>
      </c>
      <c r="AY125" s="164" t="s">
        <v>181</v>
      </c>
    </row>
    <row r="126" spans="2:51" s="12" customFormat="1" ht="12">
      <c r="B126" s="148"/>
      <c r="D126" s="149" t="s">
        <v>192</v>
      </c>
      <c r="E126" s="150" t="s">
        <v>19</v>
      </c>
      <c r="F126" s="151" t="s">
        <v>485</v>
      </c>
      <c r="H126" s="152">
        <v>48.348</v>
      </c>
      <c r="I126" s="153"/>
      <c r="L126" s="148"/>
      <c r="M126" s="154"/>
      <c r="T126" s="155"/>
      <c r="AT126" s="150" t="s">
        <v>192</v>
      </c>
      <c r="AU126" s="150" t="s">
        <v>82</v>
      </c>
      <c r="AV126" s="12" t="s">
        <v>82</v>
      </c>
      <c r="AW126" s="12" t="s">
        <v>33</v>
      </c>
      <c r="AX126" s="12" t="s">
        <v>72</v>
      </c>
      <c r="AY126" s="150" t="s">
        <v>181</v>
      </c>
    </row>
    <row r="127" spans="2:51" s="14" customFormat="1" ht="12">
      <c r="B127" s="163"/>
      <c r="D127" s="149" t="s">
        <v>192</v>
      </c>
      <c r="E127" s="164" t="s">
        <v>19</v>
      </c>
      <c r="F127" s="165" t="s">
        <v>486</v>
      </c>
      <c r="H127" s="164" t="s">
        <v>19</v>
      </c>
      <c r="I127" s="166"/>
      <c r="L127" s="163"/>
      <c r="M127" s="167"/>
      <c r="T127" s="168"/>
      <c r="AT127" s="164" t="s">
        <v>192</v>
      </c>
      <c r="AU127" s="164" t="s">
        <v>82</v>
      </c>
      <c r="AV127" s="14" t="s">
        <v>80</v>
      </c>
      <c r="AW127" s="14" t="s">
        <v>33</v>
      </c>
      <c r="AX127" s="14" t="s">
        <v>72</v>
      </c>
      <c r="AY127" s="164" t="s">
        <v>181</v>
      </c>
    </row>
    <row r="128" spans="2:51" s="12" customFormat="1" ht="12">
      <c r="B128" s="148"/>
      <c r="D128" s="149" t="s">
        <v>192</v>
      </c>
      <c r="E128" s="150" t="s">
        <v>19</v>
      </c>
      <c r="F128" s="151" t="s">
        <v>487</v>
      </c>
      <c r="H128" s="152">
        <v>33.024</v>
      </c>
      <c r="I128" s="153"/>
      <c r="L128" s="148"/>
      <c r="M128" s="154"/>
      <c r="T128" s="155"/>
      <c r="AT128" s="150" t="s">
        <v>192</v>
      </c>
      <c r="AU128" s="150" t="s">
        <v>82</v>
      </c>
      <c r="AV128" s="12" t="s">
        <v>82</v>
      </c>
      <c r="AW128" s="12" t="s">
        <v>33</v>
      </c>
      <c r="AX128" s="12" t="s">
        <v>72</v>
      </c>
      <c r="AY128" s="150" t="s">
        <v>181</v>
      </c>
    </row>
    <row r="129" spans="2:51" s="14" customFormat="1" ht="12">
      <c r="B129" s="163"/>
      <c r="D129" s="149" t="s">
        <v>192</v>
      </c>
      <c r="E129" s="164" t="s">
        <v>19</v>
      </c>
      <c r="F129" s="165" t="s">
        <v>488</v>
      </c>
      <c r="H129" s="164" t="s">
        <v>19</v>
      </c>
      <c r="I129" s="166"/>
      <c r="L129" s="163"/>
      <c r="M129" s="167"/>
      <c r="T129" s="168"/>
      <c r="AT129" s="164" t="s">
        <v>192</v>
      </c>
      <c r="AU129" s="164" t="s">
        <v>82</v>
      </c>
      <c r="AV129" s="14" t="s">
        <v>80</v>
      </c>
      <c r="AW129" s="14" t="s">
        <v>33</v>
      </c>
      <c r="AX129" s="14" t="s">
        <v>72</v>
      </c>
      <c r="AY129" s="164" t="s">
        <v>181</v>
      </c>
    </row>
    <row r="130" spans="2:51" s="12" customFormat="1" ht="12">
      <c r="B130" s="148"/>
      <c r="D130" s="149" t="s">
        <v>192</v>
      </c>
      <c r="E130" s="150" t="s">
        <v>19</v>
      </c>
      <c r="F130" s="151" t="s">
        <v>489</v>
      </c>
      <c r="H130" s="152">
        <v>32.256</v>
      </c>
      <c r="I130" s="153"/>
      <c r="L130" s="148"/>
      <c r="M130" s="154"/>
      <c r="T130" s="155"/>
      <c r="AT130" s="150" t="s">
        <v>192</v>
      </c>
      <c r="AU130" s="150" t="s">
        <v>82</v>
      </c>
      <c r="AV130" s="12" t="s">
        <v>82</v>
      </c>
      <c r="AW130" s="12" t="s">
        <v>33</v>
      </c>
      <c r="AX130" s="12" t="s">
        <v>72</v>
      </c>
      <c r="AY130" s="150" t="s">
        <v>181</v>
      </c>
    </row>
    <row r="131" spans="2:51" s="12" customFormat="1" ht="12">
      <c r="B131" s="148"/>
      <c r="D131" s="149" t="s">
        <v>192</v>
      </c>
      <c r="E131" s="150" t="s">
        <v>19</v>
      </c>
      <c r="F131" s="151" t="s">
        <v>490</v>
      </c>
      <c r="H131" s="152">
        <v>11.826</v>
      </c>
      <c r="I131" s="153"/>
      <c r="L131" s="148"/>
      <c r="M131" s="154"/>
      <c r="T131" s="155"/>
      <c r="AT131" s="150" t="s">
        <v>192</v>
      </c>
      <c r="AU131" s="150" t="s">
        <v>82</v>
      </c>
      <c r="AV131" s="12" t="s">
        <v>82</v>
      </c>
      <c r="AW131" s="12" t="s">
        <v>33</v>
      </c>
      <c r="AX131" s="12" t="s">
        <v>72</v>
      </c>
      <c r="AY131" s="150" t="s">
        <v>181</v>
      </c>
    </row>
    <row r="132" spans="2:51" s="13" customFormat="1" ht="12">
      <c r="B132" s="156"/>
      <c r="D132" s="149" t="s">
        <v>192</v>
      </c>
      <c r="E132" s="157" t="s">
        <v>19</v>
      </c>
      <c r="F132" s="158" t="s">
        <v>196</v>
      </c>
      <c r="H132" s="159">
        <v>178.284</v>
      </c>
      <c r="I132" s="160"/>
      <c r="L132" s="156"/>
      <c r="M132" s="161"/>
      <c r="T132" s="162"/>
      <c r="AT132" s="157" t="s">
        <v>192</v>
      </c>
      <c r="AU132" s="157" t="s">
        <v>82</v>
      </c>
      <c r="AV132" s="13" t="s">
        <v>188</v>
      </c>
      <c r="AW132" s="13" t="s">
        <v>33</v>
      </c>
      <c r="AX132" s="13" t="s">
        <v>80</v>
      </c>
      <c r="AY132" s="157" t="s">
        <v>181</v>
      </c>
    </row>
    <row r="133" spans="2:65" s="1" customFormat="1" ht="24.1" customHeight="1">
      <c r="B133" s="32"/>
      <c r="C133" s="131" t="s">
        <v>82</v>
      </c>
      <c r="D133" s="131" t="s">
        <v>183</v>
      </c>
      <c r="E133" s="132" t="s">
        <v>491</v>
      </c>
      <c r="F133" s="133" t="s">
        <v>492</v>
      </c>
      <c r="G133" s="134" t="s">
        <v>225</v>
      </c>
      <c r="H133" s="135">
        <v>23.31</v>
      </c>
      <c r="I133" s="136"/>
      <c r="J133" s="137">
        <f>ROUND(I133*H133,2)</f>
        <v>0</v>
      </c>
      <c r="K133" s="133" t="s">
        <v>187</v>
      </c>
      <c r="L133" s="32"/>
      <c r="M133" s="138" t="s">
        <v>19</v>
      </c>
      <c r="N133" s="139" t="s">
        <v>43</v>
      </c>
      <c r="P133" s="140">
        <f>O133*H133</f>
        <v>0</v>
      </c>
      <c r="Q133" s="140">
        <v>0</v>
      </c>
      <c r="R133" s="140">
        <f>Q133*H133</f>
        <v>0</v>
      </c>
      <c r="S133" s="140">
        <v>0</v>
      </c>
      <c r="T133" s="141">
        <f>S133*H133</f>
        <v>0</v>
      </c>
      <c r="AR133" s="142" t="s">
        <v>188</v>
      </c>
      <c r="AT133" s="142" t="s">
        <v>183</v>
      </c>
      <c r="AU133" s="142" t="s">
        <v>82</v>
      </c>
      <c r="AY133" s="17" t="s">
        <v>181</v>
      </c>
      <c r="BE133" s="143">
        <f>IF(N133="základní",J133,0)</f>
        <v>0</v>
      </c>
      <c r="BF133" s="143">
        <f>IF(N133="snížená",J133,0)</f>
        <v>0</v>
      </c>
      <c r="BG133" s="143">
        <f>IF(N133="zákl. přenesená",J133,0)</f>
        <v>0</v>
      </c>
      <c r="BH133" s="143">
        <f>IF(N133="sníž. přenesená",J133,0)</f>
        <v>0</v>
      </c>
      <c r="BI133" s="143">
        <f>IF(N133="nulová",J133,0)</f>
        <v>0</v>
      </c>
      <c r="BJ133" s="17" t="s">
        <v>80</v>
      </c>
      <c r="BK133" s="143">
        <f>ROUND(I133*H133,2)</f>
        <v>0</v>
      </c>
      <c r="BL133" s="17" t="s">
        <v>188</v>
      </c>
      <c r="BM133" s="142" t="s">
        <v>493</v>
      </c>
    </row>
    <row r="134" spans="2:47" s="1" customFormat="1" ht="12">
      <c r="B134" s="32"/>
      <c r="D134" s="144" t="s">
        <v>190</v>
      </c>
      <c r="F134" s="145" t="s">
        <v>494</v>
      </c>
      <c r="I134" s="146"/>
      <c r="L134" s="32"/>
      <c r="M134" s="147"/>
      <c r="T134" s="53"/>
      <c r="AT134" s="17" t="s">
        <v>190</v>
      </c>
      <c r="AU134" s="17" t="s">
        <v>82</v>
      </c>
    </row>
    <row r="135" spans="2:51" s="14" customFormat="1" ht="12">
      <c r="B135" s="163"/>
      <c r="D135" s="149" t="s">
        <v>192</v>
      </c>
      <c r="E135" s="164" t="s">
        <v>19</v>
      </c>
      <c r="F135" s="165" t="s">
        <v>495</v>
      </c>
      <c r="H135" s="164" t="s">
        <v>19</v>
      </c>
      <c r="I135" s="166"/>
      <c r="L135" s="163"/>
      <c r="M135" s="167"/>
      <c r="T135" s="168"/>
      <c r="AT135" s="164" t="s">
        <v>192</v>
      </c>
      <c r="AU135" s="164" t="s">
        <v>82</v>
      </c>
      <c r="AV135" s="14" t="s">
        <v>80</v>
      </c>
      <c r="AW135" s="14" t="s">
        <v>33</v>
      </c>
      <c r="AX135" s="14" t="s">
        <v>72</v>
      </c>
      <c r="AY135" s="164" t="s">
        <v>181</v>
      </c>
    </row>
    <row r="136" spans="2:51" s="14" customFormat="1" ht="12">
      <c r="B136" s="163"/>
      <c r="D136" s="149" t="s">
        <v>192</v>
      </c>
      <c r="E136" s="164" t="s">
        <v>19</v>
      </c>
      <c r="F136" s="165" t="s">
        <v>496</v>
      </c>
      <c r="H136" s="164" t="s">
        <v>19</v>
      </c>
      <c r="I136" s="166"/>
      <c r="L136" s="163"/>
      <c r="M136" s="167"/>
      <c r="T136" s="168"/>
      <c r="AT136" s="164" t="s">
        <v>192</v>
      </c>
      <c r="AU136" s="164" t="s">
        <v>82</v>
      </c>
      <c r="AV136" s="14" t="s">
        <v>80</v>
      </c>
      <c r="AW136" s="14" t="s">
        <v>33</v>
      </c>
      <c r="AX136" s="14" t="s">
        <v>72</v>
      </c>
      <c r="AY136" s="164" t="s">
        <v>181</v>
      </c>
    </row>
    <row r="137" spans="2:51" s="12" customFormat="1" ht="12">
      <c r="B137" s="148"/>
      <c r="D137" s="149" t="s">
        <v>192</v>
      </c>
      <c r="E137" s="150" t="s">
        <v>19</v>
      </c>
      <c r="F137" s="151" t="s">
        <v>497</v>
      </c>
      <c r="H137" s="152">
        <v>23.31</v>
      </c>
      <c r="I137" s="153"/>
      <c r="L137" s="148"/>
      <c r="M137" s="154"/>
      <c r="T137" s="155"/>
      <c r="AT137" s="150" t="s">
        <v>192</v>
      </c>
      <c r="AU137" s="150" t="s">
        <v>82</v>
      </c>
      <c r="AV137" s="12" t="s">
        <v>82</v>
      </c>
      <c r="AW137" s="12" t="s">
        <v>33</v>
      </c>
      <c r="AX137" s="12" t="s">
        <v>80</v>
      </c>
      <c r="AY137" s="150" t="s">
        <v>181</v>
      </c>
    </row>
    <row r="138" spans="2:65" s="1" customFormat="1" ht="24.1" customHeight="1">
      <c r="B138" s="32"/>
      <c r="C138" s="131" t="s">
        <v>94</v>
      </c>
      <c r="D138" s="131" t="s">
        <v>183</v>
      </c>
      <c r="E138" s="132" t="s">
        <v>498</v>
      </c>
      <c r="F138" s="133" t="s">
        <v>499</v>
      </c>
      <c r="G138" s="134" t="s">
        <v>225</v>
      </c>
      <c r="H138" s="135">
        <v>169.774</v>
      </c>
      <c r="I138" s="136"/>
      <c r="J138" s="137">
        <f>ROUND(I138*H138,2)</f>
        <v>0</v>
      </c>
      <c r="K138" s="133" t="s">
        <v>187</v>
      </c>
      <c r="L138" s="32"/>
      <c r="M138" s="138" t="s">
        <v>19</v>
      </c>
      <c r="N138" s="139" t="s">
        <v>43</v>
      </c>
      <c r="P138" s="140">
        <f>O138*H138</f>
        <v>0</v>
      </c>
      <c r="Q138" s="140">
        <v>0</v>
      </c>
      <c r="R138" s="140">
        <f>Q138*H138</f>
        <v>0</v>
      </c>
      <c r="S138" s="140">
        <v>0</v>
      </c>
      <c r="T138" s="141">
        <f>S138*H138</f>
        <v>0</v>
      </c>
      <c r="AR138" s="142" t="s">
        <v>188</v>
      </c>
      <c r="AT138" s="142" t="s">
        <v>183</v>
      </c>
      <c r="AU138" s="142" t="s">
        <v>82</v>
      </c>
      <c r="AY138" s="17" t="s">
        <v>181</v>
      </c>
      <c r="BE138" s="143">
        <f>IF(N138="základní",J138,0)</f>
        <v>0</v>
      </c>
      <c r="BF138" s="143">
        <f>IF(N138="snížená",J138,0)</f>
        <v>0</v>
      </c>
      <c r="BG138" s="143">
        <f>IF(N138="zákl. přenesená",J138,0)</f>
        <v>0</v>
      </c>
      <c r="BH138" s="143">
        <f>IF(N138="sníž. přenesená",J138,0)</f>
        <v>0</v>
      </c>
      <c r="BI138" s="143">
        <f>IF(N138="nulová",J138,0)</f>
        <v>0</v>
      </c>
      <c r="BJ138" s="17" t="s">
        <v>80</v>
      </c>
      <c r="BK138" s="143">
        <f>ROUND(I138*H138,2)</f>
        <v>0</v>
      </c>
      <c r="BL138" s="17" t="s">
        <v>188</v>
      </c>
      <c r="BM138" s="142" t="s">
        <v>500</v>
      </c>
    </row>
    <row r="139" spans="2:47" s="1" customFormat="1" ht="12">
      <c r="B139" s="32"/>
      <c r="D139" s="144" t="s">
        <v>190</v>
      </c>
      <c r="F139" s="145" t="s">
        <v>501</v>
      </c>
      <c r="I139" s="146"/>
      <c r="L139" s="32"/>
      <c r="M139" s="147"/>
      <c r="T139" s="53"/>
      <c r="AT139" s="17" t="s">
        <v>190</v>
      </c>
      <c r="AU139" s="17" t="s">
        <v>82</v>
      </c>
    </row>
    <row r="140" spans="2:51" s="14" customFormat="1" ht="12">
      <c r="B140" s="163"/>
      <c r="D140" s="149" t="s">
        <v>192</v>
      </c>
      <c r="E140" s="164" t="s">
        <v>19</v>
      </c>
      <c r="F140" s="165" t="s">
        <v>502</v>
      </c>
      <c r="H140" s="164" t="s">
        <v>19</v>
      </c>
      <c r="I140" s="166"/>
      <c r="L140" s="163"/>
      <c r="M140" s="167"/>
      <c r="T140" s="168"/>
      <c r="AT140" s="164" t="s">
        <v>192</v>
      </c>
      <c r="AU140" s="164" t="s">
        <v>82</v>
      </c>
      <c r="AV140" s="14" t="s">
        <v>80</v>
      </c>
      <c r="AW140" s="14" t="s">
        <v>33</v>
      </c>
      <c r="AX140" s="14" t="s">
        <v>72</v>
      </c>
      <c r="AY140" s="164" t="s">
        <v>181</v>
      </c>
    </row>
    <row r="141" spans="2:51" s="14" customFormat="1" ht="12">
      <c r="B141" s="163"/>
      <c r="D141" s="149" t="s">
        <v>192</v>
      </c>
      <c r="E141" s="164" t="s">
        <v>19</v>
      </c>
      <c r="F141" s="165" t="s">
        <v>503</v>
      </c>
      <c r="H141" s="164" t="s">
        <v>19</v>
      </c>
      <c r="I141" s="166"/>
      <c r="L141" s="163"/>
      <c r="M141" s="167"/>
      <c r="T141" s="168"/>
      <c r="AT141" s="164" t="s">
        <v>192</v>
      </c>
      <c r="AU141" s="164" t="s">
        <v>82</v>
      </c>
      <c r="AV141" s="14" t="s">
        <v>80</v>
      </c>
      <c r="AW141" s="14" t="s">
        <v>33</v>
      </c>
      <c r="AX141" s="14" t="s">
        <v>72</v>
      </c>
      <c r="AY141" s="164" t="s">
        <v>181</v>
      </c>
    </row>
    <row r="142" spans="2:51" s="12" customFormat="1" ht="12">
      <c r="B142" s="148"/>
      <c r="D142" s="149" t="s">
        <v>192</v>
      </c>
      <c r="E142" s="150" t="s">
        <v>19</v>
      </c>
      <c r="F142" s="151" t="s">
        <v>504</v>
      </c>
      <c r="H142" s="152">
        <v>24.676</v>
      </c>
      <c r="I142" s="153"/>
      <c r="L142" s="148"/>
      <c r="M142" s="154"/>
      <c r="T142" s="155"/>
      <c r="AT142" s="150" t="s">
        <v>192</v>
      </c>
      <c r="AU142" s="150" t="s">
        <v>82</v>
      </c>
      <c r="AV142" s="12" t="s">
        <v>82</v>
      </c>
      <c r="AW142" s="12" t="s">
        <v>33</v>
      </c>
      <c r="AX142" s="12" t="s">
        <v>72</v>
      </c>
      <c r="AY142" s="150" t="s">
        <v>181</v>
      </c>
    </row>
    <row r="143" spans="2:51" s="14" customFormat="1" ht="12">
      <c r="B143" s="163"/>
      <c r="D143" s="149" t="s">
        <v>192</v>
      </c>
      <c r="E143" s="164" t="s">
        <v>19</v>
      </c>
      <c r="F143" s="165" t="s">
        <v>505</v>
      </c>
      <c r="H143" s="164" t="s">
        <v>19</v>
      </c>
      <c r="I143" s="166"/>
      <c r="L143" s="163"/>
      <c r="M143" s="167"/>
      <c r="T143" s="168"/>
      <c r="AT143" s="164" t="s">
        <v>192</v>
      </c>
      <c r="AU143" s="164" t="s">
        <v>82</v>
      </c>
      <c r="AV143" s="14" t="s">
        <v>80</v>
      </c>
      <c r="AW143" s="14" t="s">
        <v>33</v>
      </c>
      <c r="AX143" s="14" t="s">
        <v>72</v>
      </c>
      <c r="AY143" s="164" t="s">
        <v>181</v>
      </c>
    </row>
    <row r="144" spans="2:51" s="12" customFormat="1" ht="12">
      <c r="B144" s="148"/>
      <c r="D144" s="149" t="s">
        <v>192</v>
      </c>
      <c r="E144" s="150" t="s">
        <v>19</v>
      </c>
      <c r="F144" s="151" t="s">
        <v>506</v>
      </c>
      <c r="H144" s="152">
        <v>36.884</v>
      </c>
      <c r="I144" s="153"/>
      <c r="L144" s="148"/>
      <c r="M144" s="154"/>
      <c r="T144" s="155"/>
      <c r="AT144" s="150" t="s">
        <v>192</v>
      </c>
      <c r="AU144" s="150" t="s">
        <v>82</v>
      </c>
      <c r="AV144" s="12" t="s">
        <v>82</v>
      </c>
      <c r="AW144" s="12" t="s">
        <v>33</v>
      </c>
      <c r="AX144" s="12" t="s">
        <v>72</v>
      </c>
      <c r="AY144" s="150" t="s">
        <v>181</v>
      </c>
    </row>
    <row r="145" spans="2:51" s="12" customFormat="1" ht="12">
      <c r="B145" s="148"/>
      <c r="D145" s="149" t="s">
        <v>192</v>
      </c>
      <c r="E145" s="150" t="s">
        <v>19</v>
      </c>
      <c r="F145" s="151" t="s">
        <v>507</v>
      </c>
      <c r="H145" s="152">
        <v>0.144</v>
      </c>
      <c r="I145" s="153"/>
      <c r="L145" s="148"/>
      <c r="M145" s="154"/>
      <c r="T145" s="155"/>
      <c r="AT145" s="150" t="s">
        <v>192</v>
      </c>
      <c r="AU145" s="150" t="s">
        <v>82</v>
      </c>
      <c r="AV145" s="12" t="s">
        <v>82</v>
      </c>
      <c r="AW145" s="12" t="s">
        <v>33</v>
      </c>
      <c r="AX145" s="12" t="s">
        <v>72</v>
      </c>
      <c r="AY145" s="150" t="s">
        <v>181</v>
      </c>
    </row>
    <row r="146" spans="2:51" s="14" customFormat="1" ht="12">
      <c r="B146" s="163"/>
      <c r="D146" s="149" t="s">
        <v>192</v>
      </c>
      <c r="E146" s="164" t="s">
        <v>19</v>
      </c>
      <c r="F146" s="165" t="s">
        <v>508</v>
      </c>
      <c r="H146" s="164" t="s">
        <v>19</v>
      </c>
      <c r="I146" s="166"/>
      <c r="L146" s="163"/>
      <c r="M146" s="167"/>
      <c r="T146" s="168"/>
      <c r="AT146" s="164" t="s">
        <v>192</v>
      </c>
      <c r="AU146" s="164" t="s">
        <v>82</v>
      </c>
      <c r="AV146" s="14" t="s">
        <v>80</v>
      </c>
      <c r="AW146" s="14" t="s">
        <v>33</v>
      </c>
      <c r="AX146" s="14" t="s">
        <v>72</v>
      </c>
      <c r="AY146" s="164" t="s">
        <v>181</v>
      </c>
    </row>
    <row r="147" spans="2:51" s="14" customFormat="1" ht="12">
      <c r="B147" s="163"/>
      <c r="D147" s="149" t="s">
        <v>192</v>
      </c>
      <c r="E147" s="164" t="s">
        <v>19</v>
      </c>
      <c r="F147" s="165" t="s">
        <v>509</v>
      </c>
      <c r="H147" s="164" t="s">
        <v>19</v>
      </c>
      <c r="I147" s="166"/>
      <c r="L147" s="163"/>
      <c r="M147" s="167"/>
      <c r="T147" s="168"/>
      <c r="AT147" s="164" t="s">
        <v>192</v>
      </c>
      <c r="AU147" s="164" t="s">
        <v>82</v>
      </c>
      <c r="AV147" s="14" t="s">
        <v>80</v>
      </c>
      <c r="AW147" s="14" t="s">
        <v>33</v>
      </c>
      <c r="AX147" s="14" t="s">
        <v>72</v>
      </c>
      <c r="AY147" s="164" t="s">
        <v>181</v>
      </c>
    </row>
    <row r="148" spans="2:51" s="12" customFormat="1" ht="12">
      <c r="B148" s="148"/>
      <c r="D148" s="149" t="s">
        <v>192</v>
      </c>
      <c r="E148" s="150" t="s">
        <v>19</v>
      </c>
      <c r="F148" s="151" t="s">
        <v>510</v>
      </c>
      <c r="H148" s="152">
        <v>49.102</v>
      </c>
      <c r="I148" s="153"/>
      <c r="L148" s="148"/>
      <c r="M148" s="154"/>
      <c r="T148" s="155"/>
      <c r="AT148" s="150" t="s">
        <v>192</v>
      </c>
      <c r="AU148" s="150" t="s">
        <v>82</v>
      </c>
      <c r="AV148" s="12" t="s">
        <v>82</v>
      </c>
      <c r="AW148" s="12" t="s">
        <v>33</v>
      </c>
      <c r="AX148" s="12" t="s">
        <v>72</v>
      </c>
      <c r="AY148" s="150" t="s">
        <v>181</v>
      </c>
    </row>
    <row r="149" spans="2:51" s="14" customFormat="1" ht="12">
      <c r="B149" s="163"/>
      <c r="D149" s="149" t="s">
        <v>192</v>
      </c>
      <c r="E149" s="164" t="s">
        <v>19</v>
      </c>
      <c r="F149" s="165" t="s">
        <v>511</v>
      </c>
      <c r="H149" s="164" t="s">
        <v>19</v>
      </c>
      <c r="I149" s="166"/>
      <c r="L149" s="163"/>
      <c r="M149" s="167"/>
      <c r="T149" s="168"/>
      <c r="AT149" s="164" t="s">
        <v>192</v>
      </c>
      <c r="AU149" s="164" t="s">
        <v>82</v>
      </c>
      <c r="AV149" s="14" t="s">
        <v>80</v>
      </c>
      <c r="AW149" s="14" t="s">
        <v>33</v>
      </c>
      <c r="AX149" s="14" t="s">
        <v>72</v>
      </c>
      <c r="AY149" s="164" t="s">
        <v>181</v>
      </c>
    </row>
    <row r="150" spans="2:51" s="12" customFormat="1" ht="12">
      <c r="B150" s="148"/>
      <c r="D150" s="149" t="s">
        <v>192</v>
      </c>
      <c r="E150" s="150" t="s">
        <v>19</v>
      </c>
      <c r="F150" s="151" t="s">
        <v>512</v>
      </c>
      <c r="H150" s="152">
        <v>58.968</v>
      </c>
      <c r="I150" s="153"/>
      <c r="L150" s="148"/>
      <c r="M150" s="154"/>
      <c r="T150" s="155"/>
      <c r="AT150" s="150" t="s">
        <v>192</v>
      </c>
      <c r="AU150" s="150" t="s">
        <v>82</v>
      </c>
      <c r="AV150" s="12" t="s">
        <v>82</v>
      </c>
      <c r="AW150" s="12" t="s">
        <v>33</v>
      </c>
      <c r="AX150" s="12" t="s">
        <v>72</v>
      </c>
      <c r="AY150" s="150" t="s">
        <v>181</v>
      </c>
    </row>
    <row r="151" spans="2:51" s="13" customFormat="1" ht="12">
      <c r="B151" s="156"/>
      <c r="D151" s="149" t="s">
        <v>192</v>
      </c>
      <c r="E151" s="157" t="s">
        <v>19</v>
      </c>
      <c r="F151" s="158" t="s">
        <v>196</v>
      </c>
      <c r="H151" s="159">
        <v>169.774</v>
      </c>
      <c r="I151" s="160"/>
      <c r="L151" s="156"/>
      <c r="M151" s="161"/>
      <c r="T151" s="162"/>
      <c r="AT151" s="157" t="s">
        <v>192</v>
      </c>
      <c r="AU151" s="157" t="s">
        <v>82</v>
      </c>
      <c r="AV151" s="13" t="s">
        <v>188</v>
      </c>
      <c r="AW151" s="13" t="s">
        <v>33</v>
      </c>
      <c r="AX151" s="13" t="s">
        <v>80</v>
      </c>
      <c r="AY151" s="157" t="s">
        <v>181</v>
      </c>
    </row>
    <row r="152" spans="2:65" s="1" customFormat="1" ht="24.1" customHeight="1">
      <c r="B152" s="32"/>
      <c r="C152" s="131" t="s">
        <v>188</v>
      </c>
      <c r="D152" s="131" t="s">
        <v>183</v>
      </c>
      <c r="E152" s="132" t="s">
        <v>513</v>
      </c>
      <c r="F152" s="133" t="s">
        <v>514</v>
      </c>
      <c r="G152" s="134" t="s">
        <v>225</v>
      </c>
      <c r="H152" s="135">
        <v>129.822</v>
      </c>
      <c r="I152" s="136"/>
      <c r="J152" s="137">
        <f>ROUND(I152*H152,2)</f>
        <v>0</v>
      </c>
      <c r="K152" s="133" t="s">
        <v>187</v>
      </c>
      <c r="L152" s="32"/>
      <c r="M152" s="138" t="s">
        <v>19</v>
      </c>
      <c r="N152" s="139" t="s">
        <v>43</v>
      </c>
      <c r="P152" s="140">
        <f>O152*H152</f>
        <v>0</v>
      </c>
      <c r="Q152" s="140">
        <v>0</v>
      </c>
      <c r="R152" s="140">
        <f>Q152*H152</f>
        <v>0</v>
      </c>
      <c r="S152" s="140">
        <v>0</v>
      </c>
      <c r="T152" s="141">
        <f>S152*H152</f>
        <v>0</v>
      </c>
      <c r="AR152" s="142" t="s">
        <v>188</v>
      </c>
      <c r="AT152" s="142" t="s">
        <v>183</v>
      </c>
      <c r="AU152" s="142" t="s">
        <v>82</v>
      </c>
      <c r="AY152" s="17" t="s">
        <v>181</v>
      </c>
      <c r="BE152" s="143">
        <f>IF(N152="základní",J152,0)</f>
        <v>0</v>
      </c>
      <c r="BF152" s="143">
        <f>IF(N152="snížená",J152,0)</f>
        <v>0</v>
      </c>
      <c r="BG152" s="143">
        <f>IF(N152="zákl. přenesená",J152,0)</f>
        <v>0</v>
      </c>
      <c r="BH152" s="143">
        <f>IF(N152="sníž. přenesená",J152,0)</f>
        <v>0</v>
      </c>
      <c r="BI152" s="143">
        <f>IF(N152="nulová",J152,0)</f>
        <v>0</v>
      </c>
      <c r="BJ152" s="17" t="s">
        <v>80</v>
      </c>
      <c r="BK152" s="143">
        <f>ROUND(I152*H152,2)</f>
        <v>0</v>
      </c>
      <c r="BL152" s="17" t="s">
        <v>188</v>
      </c>
      <c r="BM152" s="142" t="s">
        <v>515</v>
      </c>
    </row>
    <row r="153" spans="2:47" s="1" customFormat="1" ht="12">
      <c r="B153" s="32"/>
      <c r="D153" s="144" t="s">
        <v>190</v>
      </c>
      <c r="F153" s="145" t="s">
        <v>516</v>
      </c>
      <c r="I153" s="146"/>
      <c r="L153" s="32"/>
      <c r="M153" s="147"/>
      <c r="T153" s="53"/>
      <c r="AT153" s="17" t="s">
        <v>190</v>
      </c>
      <c r="AU153" s="17" t="s">
        <v>82</v>
      </c>
    </row>
    <row r="154" spans="2:51" s="14" customFormat="1" ht="12">
      <c r="B154" s="163"/>
      <c r="D154" s="149" t="s">
        <v>192</v>
      </c>
      <c r="E154" s="164" t="s">
        <v>19</v>
      </c>
      <c r="F154" s="165" t="s">
        <v>517</v>
      </c>
      <c r="H154" s="164" t="s">
        <v>19</v>
      </c>
      <c r="I154" s="166"/>
      <c r="L154" s="163"/>
      <c r="M154" s="167"/>
      <c r="T154" s="168"/>
      <c r="AT154" s="164" t="s">
        <v>192</v>
      </c>
      <c r="AU154" s="164" t="s">
        <v>82</v>
      </c>
      <c r="AV154" s="14" t="s">
        <v>80</v>
      </c>
      <c r="AW154" s="14" t="s">
        <v>33</v>
      </c>
      <c r="AX154" s="14" t="s">
        <v>72</v>
      </c>
      <c r="AY154" s="164" t="s">
        <v>181</v>
      </c>
    </row>
    <row r="155" spans="2:51" s="12" customFormat="1" ht="12">
      <c r="B155" s="148"/>
      <c r="D155" s="149" t="s">
        <v>192</v>
      </c>
      <c r="E155" s="150" t="s">
        <v>19</v>
      </c>
      <c r="F155" s="151" t="s">
        <v>518</v>
      </c>
      <c r="H155" s="152">
        <v>5.632</v>
      </c>
      <c r="I155" s="153"/>
      <c r="L155" s="148"/>
      <c r="M155" s="154"/>
      <c r="T155" s="155"/>
      <c r="AT155" s="150" t="s">
        <v>192</v>
      </c>
      <c r="AU155" s="150" t="s">
        <v>82</v>
      </c>
      <c r="AV155" s="12" t="s">
        <v>82</v>
      </c>
      <c r="AW155" s="12" t="s">
        <v>33</v>
      </c>
      <c r="AX155" s="12" t="s">
        <v>72</v>
      </c>
      <c r="AY155" s="150" t="s">
        <v>181</v>
      </c>
    </row>
    <row r="156" spans="2:51" s="14" customFormat="1" ht="12">
      <c r="B156" s="163"/>
      <c r="D156" s="149" t="s">
        <v>192</v>
      </c>
      <c r="E156" s="164" t="s">
        <v>19</v>
      </c>
      <c r="F156" s="165" t="s">
        <v>519</v>
      </c>
      <c r="H156" s="164" t="s">
        <v>19</v>
      </c>
      <c r="I156" s="166"/>
      <c r="L156" s="163"/>
      <c r="M156" s="167"/>
      <c r="T156" s="168"/>
      <c r="AT156" s="164" t="s">
        <v>192</v>
      </c>
      <c r="AU156" s="164" t="s">
        <v>82</v>
      </c>
      <c r="AV156" s="14" t="s">
        <v>80</v>
      </c>
      <c r="AW156" s="14" t="s">
        <v>33</v>
      </c>
      <c r="AX156" s="14" t="s">
        <v>72</v>
      </c>
      <c r="AY156" s="164" t="s">
        <v>181</v>
      </c>
    </row>
    <row r="157" spans="2:51" s="12" customFormat="1" ht="12">
      <c r="B157" s="148"/>
      <c r="D157" s="149" t="s">
        <v>192</v>
      </c>
      <c r="E157" s="150" t="s">
        <v>19</v>
      </c>
      <c r="F157" s="151" t="s">
        <v>520</v>
      </c>
      <c r="H157" s="152">
        <v>17.136</v>
      </c>
      <c r="I157" s="153"/>
      <c r="L157" s="148"/>
      <c r="M157" s="154"/>
      <c r="T157" s="155"/>
      <c r="AT157" s="150" t="s">
        <v>192</v>
      </c>
      <c r="AU157" s="150" t="s">
        <v>82</v>
      </c>
      <c r="AV157" s="12" t="s">
        <v>82</v>
      </c>
      <c r="AW157" s="12" t="s">
        <v>33</v>
      </c>
      <c r="AX157" s="12" t="s">
        <v>72</v>
      </c>
      <c r="AY157" s="150" t="s">
        <v>181</v>
      </c>
    </row>
    <row r="158" spans="2:51" s="12" customFormat="1" ht="12">
      <c r="B158" s="148"/>
      <c r="D158" s="149" t="s">
        <v>192</v>
      </c>
      <c r="E158" s="150" t="s">
        <v>19</v>
      </c>
      <c r="F158" s="151" t="s">
        <v>521</v>
      </c>
      <c r="H158" s="152">
        <v>4.38</v>
      </c>
      <c r="I158" s="153"/>
      <c r="L158" s="148"/>
      <c r="M158" s="154"/>
      <c r="T158" s="155"/>
      <c r="AT158" s="150" t="s">
        <v>192</v>
      </c>
      <c r="AU158" s="150" t="s">
        <v>82</v>
      </c>
      <c r="AV158" s="12" t="s">
        <v>82</v>
      </c>
      <c r="AW158" s="12" t="s">
        <v>33</v>
      </c>
      <c r="AX158" s="12" t="s">
        <v>72</v>
      </c>
      <c r="AY158" s="150" t="s">
        <v>181</v>
      </c>
    </row>
    <row r="159" spans="2:51" s="12" customFormat="1" ht="12">
      <c r="B159" s="148"/>
      <c r="D159" s="149" t="s">
        <v>192</v>
      </c>
      <c r="E159" s="150" t="s">
        <v>19</v>
      </c>
      <c r="F159" s="151" t="s">
        <v>522</v>
      </c>
      <c r="H159" s="152">
        <v>22.425</v>
      </c>
      <c r="I159" s="153"/>
      <c r="L159" s="148"/>
      <c r="M159" s="154"/>
      <c r="T159" s="155"/>
      <c r="AT159" s="150" t="s">
        <v>192</v>
      </c>
      <c r="AU159" s="150" t="s">
        <v>82</v>
      </c>
      <c r="AV159" s="12" t="s">
        <v>82</v>
      </c>
      <c r="AW159" s="12" t="s">
        <v>33</v>
      </c>
      <c r="AX159" s="12" t="s">
        <v>72</v>
      </c>
      <c r="AY159" s="150" t="s">
        <v>181</v>
      </c>
    </row>
    <row r="160" spans="2:51" s="12" customFormat="1" ht="12">
      <c r="B160" s="148"/>
      <c r="D160" s="149" t="s">
        <v>192</v>
      </c>
      <c r="E160" s="150" t="s">
        <v>19</v>
      </c>
      <c r="F160" s="151" t="s">
        <v>523</v>
      </c>
      <c r="H160" s="152">
        <v>51.825</v>
      </c>
      <c r="I160" s="153"/>
      <c r="L160" s="148"/>
      <c r="M160" s="154"/>
      <c r="T160" s="155"/>
      <c r="AT160" s="150" t="s">
        <v>192</v>
      </c>
      <c r="AU160" s="150" t="s">
        <v>82</v>
      </c>
      <c r="AV160" s="12" t="s">
        <v>82</v>
      </c>
      <c r="AW160" s="12" t="s">
        <v>33</v>
      </c>
      <c r="AX160" s="12" t="s">
        <v>72</v>
      </c>
      <c r="AY160" s="150" t="s">
        <v>181</v>
      </c>
    </row>
    <row r="161" spans="2:51" s="12" customFormat="1" ht="12">
      <c r="B161" s="148"/>
      <c r="D161" s="149" t="s">
        <v>192</v>
      </c>
      <c r="E161" s="150" t="s">
        <v>19</v>
      </c>
      <c r="F161" s="151" t="s">
        <v>524</v>
      </c>
      <c r="H161" s="152">
        <v>28.424</v>
      </c>
      <c r="I161" s="153"/>
      <c r="L161" s="148"/>
      <c r="M161" s="154"/>
      <c r="T161" s="155"/>
      <c r="AT161" s="150" t="s">
        <v>192</v>
      </c>
      <c r="AU161" s="150" t="s">
        <v>82</v>
      </c>
      <c r="AV161" s="12" t="s">
        <v>82</v>
      </c>
      <c r="AW161" s="12" t="s">
        <v>33</v>
      </c>
      <c r="AX161" s="12" t="s">
        <v>72</v>
      </c>
      <c r="AY161" s="150" t="s">
        <v>181</v>
      </c>
    </row>
    <row r="162" spans="2:51" s="13" customFormat="1" ht="12">
      <c r="B162" s="156"/>
      <c r="D162" s="149" t="s">
        <v>192</v>
      </c>
      <c r="E162" s="157" t="s">
        <v>19</v>
      </c>
      <c r="F162" s="158" t="s">
        <v>196</v>
      </c>
      <c r="H162" s="159">
        <v>129.822</v>
      </c>
      <c r="I162" s="160"/>
      <c r="L162" s="156"/>
      <c r="M162" s="161"/>
      <c r="T162" s="162"/>
      <c r="AT162" s="157" t="s">
        <v>192</v>
      </c>
      <c r="AU162" s="157" t="s">
        <v>82</v>
      </c>
      <c r="AV162" s="13" t="s">
        <v>188</v>
      </c>
      <c r="AW162" s="13" t="s">
        <v>33</v>
      </c>
      <c r="AX162" s="13" t="s">
        <v>80</v>
      </c>
      <c r="AY162" s="157" t="s">
        <v>181</v>
      </c>
    </row>
    <row r="163" spans="2:65" s="1" customFormat="1" ht="33.05" customHeight="1">
      <c r="B163" s="32"/>
      <c r="C163" s="131" t="s">
        <v>211</v>
      </c>
      <c r="D163" s="131" t="s">
        <v>183</v>
      </c>
      <c r="E163" s="132" t="s">
        <v>525</v>
      </c>
      <c r="F163" s="133" t="s">
        <v>526</v>
      </c>
      <c r="G163" s="134" t="s">
        <v>225</v>
      </c>
      <c r="H163" s="135">
        <v>73.873</v>
      </c>
      <c r="I163" s="136"/>
      <c r="J163" s="137">
        <f>ROUND(I163*H163,2)</f>
        <v>0</v>
      </c>
      <c r="K163" s="133" t="s">
        <v>527</v>
      </c>
      <c r="L163" s="32"/>
      <c r="M163" s="138" t="s">
        <v>19</v>
      </c>
      <c r="N163" s="139" t="s">
        <v>43</v>
      </c>
      <c r="P163" s="140">
        <f>O163*H163</f>
        <v>0</v>
      </c>
      <c r="Q163" s="140">
        <v>0</v>
      </c>
      <c r="R163" s="140">
        <f>Q163*H163</f>
        <v>0</v>
      </c>
      <c r="S163" s="140">
        <v>0</v>
      </c>
      <c r="T163" s="141">
        <f>S163*H163</f>
        <v>0</v>
      </c>
      <c r="AR163" s="142" t="s">
        <v>188</v>
      </c>
      <c r="AT163" s="142" t="s">
        <v>183</v>
      </c>
      <c r="AU163" s="142" t="s">
        <v>82</v>
      </c>
      <c r="AY163" s="17" t="s">
        <v>181</v>
      </c>
      <c r="BE163" s="143">
        <f>IF(N163="základní",J163,0)</f>
        <v>0</v>
      </c>
      <c r="BF163" s="143">
        <f>IF(N163="snížená",J163,0)</f>
        <v>0</v>
      </c>
      <c r="BG163" s="143">
        <f>IF(N163="zákl. přenesená",J163,0)</f>
        <v>0</v>
      </c>
      <c r="BH163" s="143">
        <f>IF(N163="sníž. přenesená",J163,0)</f>
        <v>0</v>
      </c>
      <c r="BI163" s="143">
        <f>IF(N163="nulová",J163,0)</f>
        <v>0</v>
      </c>
      <c r="BJ163" s="17" t="s">
        <v>80</v>
      </c>
      <c r="BK163" s="143">
        <f>ROUND(I163*H163,2)</f>
        <v>0</v>
      </c>
      <c r="BL163" s="17" t="s">
        <v>188</v>
      </c>
      <c r="BM163" s="142" t="s">
        <v>528</v>
      </c>
    </row>
    <row r="164" spans="2:47" s="1" customFormat="1" ht="12">
      <c r="B164" s="32"/>
      <c r="D164" s="144" t="s">
        <v>190</v>
      </c>
      <c r="F164" s="145" t="s">
        <v>529</v>
      </c>
      <c r="I164" s="146"/>
      <c r="L164" s="32"/>
      <c r="M164" s="147"/>
      <c r="T164" s="53"/>
      <c r="AT164" s="17" t="s">
        <v>190</v>
      </c>
      <c r="AU164" s="17" t="s">
        <v>82</v>
      </c>
    </row>
    <row r="165" spans="2:51" s="12" customFormat="1" ht="12">
      <c r="B165" s="148"/>
      <c r="D165" s="149" t="s">
        <v>192</v>
      </c>
      <c r="E165" s="150" t="s">
        <v>19</v>
      </c>
      <c r="F165" s="151" t="s">
        <v>530</v>
      </c>
      <c r="H165" s="152">
        <v>73.873</v>
      </c>
      <c r="I165" s="153"/>
      <c r="L165" s="148"/>
      <c r="M165" s="154"/>
      <c r="T165" s="155"/>
      <c r="AT165" s="150" t="s">
        <v>192</v>
      </c>
      <c r="AU165" s="150" t="s">
        <v>82</v>
      </c>
      <c r="AV165" s="12" t="s">
        <v>82</v>
      </c>
      <c r="AW165" s="12" t="s">
        <v>33</v>
      </c>
      <c r="AX165" s="12" t="s">
        <v>80</v>
      </c>
      <c r="AY165" s="150" t="s">
        <v>181</v>
      </c>
    </row>
    <row r="166" spans="2:65" s="1" customFormat="1" ht="37.85" customHeight="1">
      <c r="B166" s="32"/>
      <c r="C166" s="131" t="s">
        <v>218</v>
      </c>
      <c r="D166" s="131" t="s">
        <v>183</v>
      </c>
      <c r="E166" s="132" t="s">
        <v>531</v>
      </c>
      <c r="F166" s="133" t="s">
        <v>532</v>
      </c>
      <c r="G166" s="134" t="s">
        <v>225</v>
      </c>
      <c r="H166" s="135">
        <v>298.36</v>
      </c>
      <c r="I166" s="136"/>
      <c r="J166" s="137">
        <f>ROUND(I166*H166,2)</f>
        <v>0</v>
      </c>
      <c r="K166" s="133" t="s">
        <v>187</v>
      </c>
      <c r="L166" s="32"/>
      <c r="M166" s="138" t="s">
        <v>19</v>
      </c>
      <c r="N166" s="139" t="s">
        <v>43</v>
      </c>
      <c r="P166" s="140">
        <f>O166*H166</f>
        <v>0</v>
      </c>
      <c r="Q166" s="140">
        <v>0</v>
      </c>
      <c r="R166" s="140">
        <f>Q166*H166</f>
        <v>0</v>
      </c>
      <c r="S166" s="140">
        <v>0</v>
      </c>
      <c r="T166" s="141">
        <f>S166*H166</f>
        <v>0</v>
      </c>
      <c r="AR166" s="142" t="s">
        <v>188</v>
      </c>
      <c r="AT166" s="142" t="s">
        <v>183</v>
      </c>
      <c r="AU166" s="142" t="s">
        <v>82</v>
      </c>
      <c r="AY166" s="17" t="s">
        <v>181</v>
      </c>
      <c r="BE166" s="143">
        <f>IF(N166="základní",J166,0)</f>
        <v>0</v>
      </c>
      <c r="BF166" s="143">
        <f>IF(N166="snížená",J166,0)</f>
        <v>0</v>
      </c>
      <c r="BG166" s="143">
        <f>IF(N166="zákl. přenesená",J166,0)</f>
        <v>0</v>
      </c>
      <c r="BH166" s="143">
        <f>IF(N166="sníž. přenesená",J166,0)</f>
        <v>0</v>
      </c>
      <c r="BI166" s="143">
        <f>IF(N166="nulová",J166,0)</f>
        <v>0</v>
      </c>
      <c r="BJ166" s="17" t="s">
        <v>80</v>
      </c>
      <c r="BK166" s="143">
        <f>ROUND(I166*H166,2)</f>
        <v>0</v>
      </c>
      <c r="BL166" s="17" t="s">
        <v>188</v>
      </c>
      <c r="BM166" s="142" t="s">
        <v>533</v>
      </c>
    </row>
    <row r="167" spans="2:47" s="1" customFormat="1" ht="12">
      <c r="B167" s="32"/>
      <c r="D167" s="144" t="s">
        <v>190</v>
      </c>
      <c r="F167" s="145" t="s">
        <v>534</v>
      </c>
      <c r="I167" s="146"/>
      <c r="L167" s="32"/>
      <c r="M167" s="147"/>
      <c r="T167" s="53"/>
      <c r="AT167" s="17" t="s">
        <v>190</v>
      </c>
      <c r="AU167" s="17" t="s">
        <v>82</v>
      </c>
    </row>
    <row r="168" spans="2:51" s="12" customFormat="1" ht="12">
      <c r="B168" s="148"/>
      <c r="D168" s="149" t="s">
        <v>192</v>
      </c>
      <c r="E168" s="150" t="s">
        <v>19</v>
      </c>
      <c r="F168" s="151" t="s">
        <v>535</v>
      </c>
      <c r="H168" s="152">
        <v>371.368</v>
      </c>
      <c r="I168" s="153"/>
      <c r="L168" s="148"/>
      <c r="M168" s="154"/>
      <c r="T168" s="155"/>
      <c r="AT168" s="150" t="s">
        <v>192</v>
      </c>
      <c r="AU168" s="150" t="s">
        <v>82</v>
      </c>
      <c r="AV168" s="12" t="s">
        <v>82</v>
      </c>
      <c r="AW168" s="12" t="s">
        <v>33</v>
      </c>
      <c r="AX168" s="12" t="s">
        <v>72</v>
      </c>
      <c r="AY168" s="150" t="s">
        <v>181</v>
      </c>
    </row>
    <row r="169" spans="2:51" s="12" customFormat="1" ht="12">
      <c r="B169" s="148"/>
      <c r="D169" s="149" t="s">
        <v>192</v>
      </c>
      <c r="E169" s="150" t="s">
        <v>19</v>
      </c>
      <c r="F169" s="151" t="s">
        <v>536</v>
      </c>
      <c r="H169" s="152">
        <v>-73.008</v>
      </c>
      <c r="I169" s="153"/>
      <c r="L169" s="148"/>
      <c r="M169" s="154"/>
      <c r="T169" s="155"/>
      <c r="AT169" s="150" t="s">
        <v>192</v>
      </c>
      <c r="AU169" s="150" t="s">
        <v>82</v>
      </c>
      <c r="AV169" s="12" t="s">
        <v>82</v>
      </c>
      <c r="AW169" s="12" t="s">
        <v>33</v>
      </c>
      <c r="AX169" s="12" t="s">
        <v>72</v>
      </c>
      <c r="AY169" s="150" t="s">
        <v>181</v>
      </c>
    </row>
    <row r="170" spans="2:51" s="13" customFormat="1" ht="12">
      <c r="B170" s="156"/>
      <c r="D170" s="149" t="s">
        <v>192</v>
      </c>
      <c r="E170" s="157" t="s">
        <v>19</v>
      </c>
      <c r="F170" s="158" t="s">
        <v>196</v>
      </c>
      <c r="H170" s="159">
        <v>298.36</v>
      </c>
      <c r="I170" s="160"/>
      <c r="L170" s="156"/>
      <c r="M170" s="161"/>
      <c r="T170" s="162"/>
      <c r="AT170" s="157" t="s">
        <v>192</v>
      </c>
      <c r="AU170" s="157" t="s">
        <v>82</v>
      </c>
      <c r="AV170" s="13" t="s">
        <v>188</v>
      </c>
      <c r="AW170" s="13" t="s">
        <v>33</v>
      </c>
      <c r="AX170" s="13" t="s">
        <v>80</v>
      </c>
      <c r="AY170" s="157" t="s">
        <v>181</v>
      </c>
    </row>
    <row r="171" spans="2:65" s="1" customFormat="1" ht="37.85" customHeight="1">
      <c r="B171" s="32"/>
      <c r="C171" s="131" t="s">
        <v>222</v>
      </c>
      <c r="D171" s="131" t="s">
        <v>183</v>
      </c>
      <c r="E171" s="132" t="s">
        <v>537</v>
      </c>
      <c r="F171" s="133" t="s">
        <v>538</v>
      </c>
      <c r="G171" s="134" t="s">
        <v>225</v>
      </c>
      <c r="H171" s="135">
        <v>73.873</v>
      </c>
      <c r="I171" s="136"/>
      <c r="J171" s="137">
        <f>ROUND(I171*H171,2)</f>
        <v>0</v>
      </c>
      <c r="K171" s="133" t="s">
        <v>187</v>
      </c>
      <c r="L171" s="32"/>
      <c r="M171" s="138" t="s">
        <v>19</v>
      </c>
      <c r="N171" s="139" t="s">
        <v>43</v>
      </c>
      <c r="P171" s="140">
        <f>O171*H171</f>
        <v>0</v>
      </c>
      <c r="Q171" s="140">
        <v>0</v>
      </c>
      <c r="R171" s="140">
        <f>Q171*H171</f>
        <v>0</v>
      </c>
      <c r="S171" s="140">
        <v>0</v>
      </c>
      <c r="T171" s="141">
        <f>S171*H171</f>
        <v>0</v>
      </c>
      <c r="AR171" s="142" t="s">
        <v>188</v>
      </c>
      <c r="AT171" s="142" t="s">
        <v>183</v>
      </c>
      <c r="AU171" s="142" t="s">
        <v>82</v>
      </c>
      <c r="AY171" s="17" t="s">
        <v>181</v>
      </c>
      <c r="BE171" s="143">
        <f>IF(N171="základní",J171,0)</f>
        <v>0</v>
      </c>
      <c r="BF171" s="143">
        <f>IF(N171="snížená",J171,0)</f>
        <v>0</v>
      </c>
      <c r="BG171" s="143">
        <f>IF(N171="zákl. přenesená",J171,0)</f>
        <v>0</v>
      </c>
      <c r="BH171" s="143">
        <f>IF(N171="sníž. přenesená",J171,0)</f>
        <v>0</v>
      </c>
      <c r="BI171" s="143">
        <f>IF(N171="nulová",J171,0)</f>
        <v>0</v>
      </c>
      <c r="BJ171" s="17" t="s">
        <v>80</v>
      </c>
      <c r="BK171" s="143">
        <f>ROUND(I171*H171,2)</f>
        <v>0</v>
      </c>
      <c r="BL171" s="17" t="s">
        <v>188</v>
      </c>
      <c r="BM171" s="142" t="s">
        <v>539</v>
      </c>
    </row>
    <row r="172" spans="2:47" s="1" customFormat="1" ht="12">
      <c r="B172" s="32"/>
      <c r="D172" s="144" t="s">
        <v>190</v>
      </c>
      <c r="F172" s="145" t="s">
        <v>540</v>
      </c>
      <c r="I172" s="146"/>
      <c r="L172" s="32"/>
      <c r="M172" s="147"/>
      <c r="T172" s="53"/>
      <c r="AT172" s="17" t="s">
        <v>190</v>
      </c>
      <c r="AU172" s="17" t="s">
        <v>82</v>
      </c>
    </row>
    <row r="173" spans="2:51" s="12" customFormat="1" ht="12">
      <c r="B173" s="148"/>
      <c r="D173" s="149" t="s">
        <v>192</v>
      </c>
      <c r="E173" s="150" t="s">
        <v>19</v>
      </c>
      <c r="F173" s="151" t="s">
        <v>530</v>
      </c>
      <c r="H173" s="152">
        <v>73.873</v>
      </c>
      <c r="I173" s="153"/>
      <c r="L173" s="148"/>
      <c r="M173" s="154"/>
      <c r="T173" s="155"/>
      <c r="AT173" s="150" t="s">
        <v>192</v>
      </c>
      <c r="AU173" s="150" t="s">
        <v>82</v>
      </c>
      <c r="AV173" s="12" t="s">
        <v>82</v>
      </c>
      <c r="AW173" s="12" t="s">
        <v>33</v>
      </c>
      <c r="AX173" s="12" t="s">
        <v>80</v>
      </c>
      <c r="AY173" s="150" t="s">
        <v>181</v>
      </c>
    </row>
    <row r="174" spans="2:65" s="1" customFormat="1" ht="24.1" customHeight="1">
      <c r="B174" s="32"/>
      <c r="C174" s="131" t="s">
        <v>229</v>
      </c>
      <c r="D174" s="131" t="s">
        <v>183</v>
      </c>
      <c r="E174" s="132" t="s">
        <v>541</v>
      </c>
      <c r="F174" s="133" t="s">
        <v>439</v>
      </c>
      <c r="G174" s="134" t="s">
        <v>344</v>
      </c>
      <c r="H174" s="135">
        <v>596.672</v>
      </c>
      <c r="I174" s="136"/>
      <c r="J174" s="137">
        <f>ROUND(I174*H174,2)</f>
        <v>0</v>
      </c>
      <c r="K174" s="133" t="s">
        <v>527</v>
      </c>
      <c r="L174" s="32"/>
      <c r="M174" s="138" t="s">
        <v>19</v>
      </c>
      <c r="N174" s="139" t="s">
        <v>43</v>
      </c>
      <c r="P174" s="140">
        <f>O174*H174</f>
        <v>0</v>
      </c>
      <c r="Q174" s="140">
        <v>0</v>
      </c>
      <c r="R174" s="140">
        <f>Q174*H174</f>
        <v>0</v>
      </c>
      <c r="S174" s="140">
        <v>0</v>
      </c>
      <c r="T174" s="141">
        <f>S174*H174</f>
        <v>0</v>
      </c>
      <c r="AR174" s="142" t="s">
        <v>188</v>
      </c>
      <c r="AT174" s="142" t="s">
        <v>183</v>
      </c>
      <c r="AU174" s="142" t="s">
        <v>82</v>
      </c>
      <c r="AY174" s="17" t="s">
        <v>181</v>
      </c>
      <c r="BE174" s="143">
        <f>IF(N174="základní",J174,0)</f>
        <v>0</v>
      </c>
      <c r="BF174" s="143">
        <f>IF(N174="snížená",J174,0)</f>
        <v>0</v>
      </c>
      <c r="BG174" s="143">
        <f>IF(N174="zákl. přenesená",J174,0)</f>
        <v>0</v>
      </c>
      <c r="BH174" s="143">
        <f>IF(N174="sníž. přenesená",J174,0)</f>
        <v>0</v>
      </c>
      <c r="BI174" s="143">
        <f>IF(N174="nulová",J174,0)</f>
        <v>0</v>
      </c>
      <c r="BJ174" s="17" t="s">
        <v>80</v>
      </c>
      <c r="BK174" s="143">
        <f>ROUND(I174*H174,2)</f>
        <v>0</v>
      </c>
      <c r="BL174" s="17" t="s">
        <v>188</v>
      </c>
      <c r="BM174" s="142" t="s">
        <v>542</v>
      </c>
    </row>
    <row r="175" spans="2:47" s="1" customFormat="1" ht="12">
      <c r="B175" s="32"/>
      <c r="D175" s="144" t="s">
        <v>190</v>
      </c>
      <c r="F175" s="145" t="s">
        <v>543</v>
      </c>
      <c r="I175" s="146"/>
      <c r="L175" s="32"/>
      <c r="M175" s="147"/>
      <c r="T175" s="53"/>
      <c r="AT175" s="17" t="s">
        <v>190</v>
      </c>
      <c r="AU175" s="17" t="s">
        <v>82</v>
      </c>
    </row>
    <row r="176" spans="2:51" s="12" customFormat="1" ht="12">
      <c r="B176" s="148"/>
      <c r="D176" s="149" t="s">
        <v>192</v>
      </c>
      <c r="E176" s="150" t="s">
        <v>19</v>
      </c>
      <c r="F176" s="151" t="s">
        <v>544</v>
      </c>
      <c r="H176" s="152">
        <v>596.672</v>
      </c>
      <c r="I176" s="153"/>
      <c r="L176" s="148"/>
      <c r="M176" s="154"/>
      <c r="T176" s="155"/>
      <c r="AT176" s="150" t="s">
        <v>192</v>
      </c>
      <c r="AU176" s="150" t="s">
        <v>82</v>
      </c>
      <c r="AV176" s="12" t="s">
        <v>82</v>
      </c>
      <c r="AW176" s="12" t="s">
        <v>33</v>
      </c>
      <c r="AX176" s="12" t="s">
        <v>80</v>
      </c>
      <c r="AY176" s="150" t="s">
        <v>181</v>
      </c>
    </row>
    <row r="177" spans="2:65" s="1" customFormat="1" ht="24.1" customHeight="1">
      <c r="B177" s="32"/>
      <c r="C177" s="131" t="s">
        <v>236</v>
      </c>
      <c r="D177" s="131" t="s">
        <v>183</v>
      </c>
      <c r="E177" s="132" t="s">
        <v>426</v>
      </c>
      <c r="F177" s="133" t="s">
        <v>427</v>
      </c>
      <c r="G177" s="134" t="s">
        <v>344</v>
      </c>
      <c r="H177" s="135">
        <v>169.908</v>
      </c>
      <c r="I177" s="136"/>
      <c r="J177" s="137">
        <f>ROUND(I177*H177,2)</f>
        <v>0</v>
      </c>
      <c r="K177" s="133" t="s">
        <v>187</v>
      </c>
      <c r="L177" s="32"/>
      <c r="M177" s="138" t="s">
        <v>19</v>
      </c>
      <c r="N177" s="139" t="s">
        <v>43</v>
      </c>
      <c r="P177" s="140">
        <f>O177*H177</f>
        <v>0</v>
      </c>
      <c r="Q177" s="140">
        <v>0</v>
      </c>
      <c r="R177" s="140">
        <f>Q177*H177</f>
        <v>0</v>
      </c>
      <c r="S177" s="140">
        <v>0</v>
      </c>
      <c r="T177" s="141">
        <f>S177*H177</f>
        <v>0</v>
      </c>
      <c r="AR177" s="142" t="s">
        <v>188</v>
      </c>
      <c r="AT177" s="142" t="s">
        <v>183</v>
      </c>
      <c r="AU177" s="142" t="s">
        <v>82</v>
      </c>
      <c r="AY177" s="17" t="s">
        <v>181</v>
      </c>
      <c r="BE177" s="143">
        <f>IF(N177="základní",J177,0)</f>
        <v>0</v>
      </c>
      <c r="BF177" s="143">
        <f>IF(N177="snížená",J177,0)</f>
        <v>0</v>
      </c>
      <c r="BG177" s="143">
        <f>IF(N177="zákl. přenesená",J177,0)</f>
        <v>0</v>
      </c>
      <c r="BH177" s="143">
        <f>IF(N177="sníž. přenesená",J177,0)</f>
        <v>0</v>
      </c>
      <c r="BI177" s="143">
        <f>IF(N177="nulová",J177,0)</f>
        <v>0</v>
      </c>
      <c r="BJ177" s="17" t="s">
        <v>80</v>
      </c>
      <c r="BK177" s="143">
        <f>ROUND(I177*H177,2)</f>
        <v>0</v>
      </c>
      <c r="BL177" s="17" t="s">
        <v>188</v>
      </c>
      <c r="BM177" s="142" t="s">
        <v>545</v>
      </c>
    </row>
    <row r="178" spans="2:47" s="1" customFormat="1" ht="12">
      <c r="B178" s="32"/>
      <c r="D178" s="144" t="s">
        <v>190</v>
      </c>
      <c r="F178" s="145" t="s">
        <v>429</v>
      </c>
      <c r="I178" s="146"/>
      <c r="L178" s="32"/>
      <c r="M178" s="147"/>
      <c r="T178" s="53"/>
      <c r="AT178" s="17" t="s">
        <v>190</v>
      </c>
      <c r="AU178" s="17" t="s">
        <v>82</v>
      </c>
    </row>
    <row r="179" spans="2:51" s="12" customFormat="1" ht="12">
      <c r="B179" s="148"/>
      <c r="D179" s="149" t="s">
        <v>192</v>
      </c>
      <c r="E179" s="150" t="s">
        <v>19</v>
      </c>
      <c r="F179" s="151" t="s">
        <v>546</v>
      </c>
      <c r="H179" s="152">
        <v>169.908</v>
      </c>
      <c r="I179" s="153"/>
      <c r="L179" s="148"/>
      <c r="M179" s="154"/>
      <c r="T179" s="155"/>
      <c r="AT179" s="150" t="s">
        <v>192</v>
      </c>
      <c r="AU179" s="150" t="s">
        <v>82</v>
      </c>
      <c r="AV179" s="12" t="s">
        <v>82</v>
      </c>
      <c r="AW179" s="12" t="s">
        <v>33</v>
      </c>
      <c r="AX179" s="12" t="s">
        <v>80</v>
      </c>
      <c r="AY179" s="150" t="s">
        <v>181</v>
      </c>
    </row>
    <row r="180" spans="2:65" s="1" customFormat="1" ht="24.1" customHeight="1">
      <c r="B180" s="32"/>
      <c r="C180" s="131" t="s">
        <v>243</v>
      </c>
      <c r="D180" s="131" t="s">
        <v>183</v>
      </c>
      <c r="E180" s="132" t="s">
        <v>547</v>
      </c>
      <c r="F180" s="133" t="s">
        <v>548</v>
      </c>
      <c r="G180" s="134" t="s">
        <v>225</v>
      </c>
      <c r="H180" s="135">
        <v>228.644</v>
      </c>
      <c r="I180" s="136"/>
      <c r="J180" s="137">
        <f>ROUND(I180*H180,2)</f>
        <v>0</v>
      </c>
      <c r="K180" s="133" t="s">
        <v>527</v>
      </c>
      <c r="L180" s="32"/>
      <c r="M180" s="138" t="s">
        <v>19</v>
      </c>
      <c r="N180" s="139" t="s">
        <v>43</v>
      </c>
      <c r="P180" s="140">
        <f>O180*H180</f>
        <v>0</v>
      </c>
      <c r="Q180" s="140">
        <v>0</v>
      </c>
      <c r="R180" s="140">
        <f>Q180*H180</f>
        <v>0</v>
      </c>
      <c r="S180" s="140">
        <v>0</v>
      </c>
      <c r="T180" s="141">
        <f>S180*H180</f>
        <v>0</v>
      </c>
      <c r="AR180" s="142" t="s">
        <v>188</v>
      </c>
      <c r="AT180" s="142" t="s">
        <v>183</v>
      </c>
      <c r="AU180" s="142" t="s">
        <v>82</v>
      </c>
      <c r="AY180" s="17" t="s">
        <v>181</v>
      </c>
      <c r="BE180" s="143">
        <f>IF(N180="základní",J180,0)</f>
        <v>0</v>
      </c>
      <c r="BF180" s="143">
        <f>IF(N180="snížená",J180,0)</f>
        <v>0</v>
      </c>
      <c r="BG180" s="143">
        <f>IF(N180="zákl. přenesená",J180,0)</f>
        <v>0</v>
      </c>
      <c r="BH180" s="143">
        <f>IF(N180="sníž. přenesená",J180,0)</f>
        <v>0</v>
      </c>
      <c r="BI180" s="143">
        <f>IF(N180="nulová",J180,0)</f>
        <v>0</v>
      </c>
      <c r="BJ180" s="17" t="s">
        <v>80</v>
      </c>
      <c r="BK180" s="143">
        <f>ROUND(I180*H180,2)</f>
        <v>0</v>
      </c>
      <c r="BL180" s="17" t="s">
        <v>188</v>
      </c>
      <c r="BM180" s="142" t="s">
        <v>549</v>
      </c>
    </row>
    <row r="181" spans="2:47" s="1" customFormat="1" ht="12">
      <c r="B181" s="32"/>
      <c r="D181" s="144" t="s">
        <v>190</v>
      </c>
      <c r="F181" s="145" t="s">
        <v>550</v>
      </c>
      <c r="I181" s="146"/>
      <c r="L181" s="32"/>
      <c r="M181" s="147"/>
      <c r="T181" s="53"/>
      <c r="AT181" s="17" t="s">
        <v>190</v>
      </c>
      <c r="AU181" s="17" t="s">
        <v>82</v>
      </c>
    </row>
    <row r="182" spans="2:51" s="14" customFormat="1" ht="12">
      <c r="B182" s="163"/>
      <c r="D182" s="149" t="s">
        <v>192</v>
      </c>
      <c r="E182" s="164" t="s">
        <v>19</v>
      </c>
      <c r="F182" s="165" t="s">
        <v>551</v>
      </c>
      <c r="H182" s="164" t="s">
        <v>19</v>
      </c>
      <c r="I182" s="166"/>
      <c r="L182" s="163"/>
      <c r="M182" s="167"/>
      <c r="T182" s="168"/>
      <c r="AT182" s="164" t="s">
        <v>192</v>
      </c>
      <c r="AU182" s="164" t="s">
        <v>82</v>
      </c>
      <c r="AV182" s="14" t="s">
        <v>80</v>
      </c>
      <c r="AW182" s="14" t="s">
        <v>33</v>
      </c>
      <c r="AX182" s="14" t="s">
        <v>72</v>
      </c>
      <c r="AY182" s="164" t="s">
        <v>181</v>
      </c>
    </row>
    <row r="183" spans="2:51" s="12" customFormat="1" ht="12">
      <c r="B183" s="148"/>
      <c r="D183" s="149" t="s">
        <v>192</v>
      </c>
      <c r="E183" s="150" t="s">
        <v>19</v>
      </c>
      <c r="F183" s="151" t="s">
        <v>552</v>
      </c>
      <c r="H183" s="152">
        <v>14.04</v>
      </c>
      <c r="I183" s="153"/>
      <c r="L183" s="148"/>
      <c r="M183" s="154"/>
      <c r="T183" s="155"/>
      <c r="AT183" s="150" t="s">
        <v>192</v>
      </c>
      <c r="AU183" s="150" t="s">
        <v>82</v>
      </c>
      <c r="AV183" s="12" t="s">
        <v>82</v>
      </c>
      <c r="AW183" s="12" t="s">
        <v>33</v>
      </c>
      <c r="AX183" s="12" t="s">
        <v>72</v>
      </c>
      <c r="AY183" s="150" t="s">
        <v>181</v>
      </c>
    </row>
    <row r="184" spans="2:51" s="14" customFormat="1" ht="12">
      <c r="B184" s="163"/>
      <c r="D184" s="149" t="s">
        <v>192</v>
      </c>
      <c r="E184" s="164" t="s">
        <v>19</v>
      </c>
      <c r="F184" s="165" t="s">
        <v>553</v>
      </c>
      <c r="H184" s="164" t="s">
        <v>19</v>
      </c>
      <c r="I184" s="166"/>
      <c r="L184" s="163"/>
      <c r="M184" s="167"/>
      <c r="T184" s="168"/>
      <c r="AT184" s="164" t="s">
        <v>192</v>
      </c>
      <c r="AU184" s="164" t="s">
        <v>82</v>
      </c>
      <c r="AV184" s="14" t="s">
        <v>80</v>
      </c>
      <c r="AW184" s="14" t="s">
        <v>33</v>
      </c>
      <c r="AX184" s="14" t="s">
        <v>72</v>
      </c>
      <c r="AY184" s="164" t="s">
        <v>181</v>
      </c>
    </row>
    <row r="185" spans="2:51" s="12" customFormat="1" ht="12">
      <c r="B185" s="148"/>
      <c r="D185" s="149" t="s">
        <v>192</v>
      </c>
      <c r="E185" s="150" t="s">
        <v>19</v>
      </c>
      <c r="F185" s="151" t="s">
        <v>512</v>
      </c>
      <c r="H185" s="152">
        <v>58.968</v>
      </c>
      <c r="I185" s="153"/>
      <c r="L185" s="148"/>
      <c r="M185" s="154"/>
      <c r="T185" s="155"/>
      <c r="AT185" s="150" t="s">
        <v>192</v>
      </c>
      <c r="AU185" s="150" t="s">
        <v>82</v>
      </c>
      <c r="AV185" s="12" t="s">
        <v>82</v>
      </c>
      <c r="AW185" s="12" t="s">
        <v>33</v>
      </c>
      <c r="AX185" s="12" t="s">
        <v>72</v>
      </c>
      <c r="AY185" s="150" t="s">
        <v>181</v>
      </c>
    </row>
    <row r="186" spans="2:51" s="15" customFormat="1" ht="12">
      <c r="B186" s="173"/>
      <c r="D186" s="149" t="s">
        <v>192</v>
      </c>
      <c r="E186" s="174" t="s">
        <v>19</v>
      </c>
      <c r="F186" s="175" t="s">
        <v>554</v>
      </c>
      <c r="H186" s="176">
        <v>73.008</v>
      </c>
      <c r="I186" s="177"/>
      <c r="L186" s="173"/>
      <c r="M186" s="178"/>
      <c r="T186" s="179"/>
      <c r="AT186" s="174" t="s">
        <v>192</v>
      </c>
      <c r="AU186" s="174" t="s">
        <v>82</v>
      </c>
      <c r="AV186" s="15" t="s">
        <v>94</v>
      </c>
      <c r="AW186" s="15" t="s">
        <v>33</v>
      </c>
      <c r="AX186" s="15" t="s">
        <v>72</v>
      </c>
      <c r="AY186" s="174" t="s">
        <v>181</v>
      </c>
    </row>
    <row r="187" spans="2:51" s="14" customFormat="1" ht="12">
      <c r="B187" s="163"/>
      <c r="D187" s="149" t="s">
        <v>192</v>
      </c>
      <c r="E187" s="164" t="s">
        <v>19</v>
      </c>
      <c r="F187" s="165" t="s">
        <v>555</v>
      </c>
      <c r="H187" s="164" t="s">
        <v>19</v>
      </c>
      <c r="I187" s="166"/>
      <c r="L187" s="163"/>
      <c r="M187" s="167"/>
      <c r="T187" s="168"/>
      <c r="AT187" s="164" t="s">
        <v>192</v>
      </c>
      <c r="AU187" s="164" t="s">
        <v>82</v>
      </c>
      <c r="AV187" s="14" t="s">
        <v>80</v>
      </c>
      <c r="AW187" s="14" t="s">
        <v>33</v>
      </c>
      <c r="AX187" s="14" t="s">
        <v>72</v>
      </c>
      <c r="AY187" s="164" t="s">
        <v>181</v>
      </c>
    </row>
    <row r="188" spans="2:51" s="14" customFormat="1" ht="12">
      <c r="B188" s="163"/>
      <c r="D188" s="149" t="s">
        <v>192</v>
      </c>
      <c r="E188" s="164" t="s">
        <v>19</v>
      </c>
      <c r="F188" s="165" t="s">
        <v>486</v>
      </c>
      <c r="H188" s="164" t="s">
        <v>19</v>
      </c>
      <c r="I188" s="166"/>
      <c r="L188" s="163"/>
      <c r="M188" s="167"/>
      <c r="T188" s="168"/>
      <c r="AT188" s="164" t="s">
        <v>192</v>
      </c>
      <c r="AU188" s="164" t="s">
        <v>82</v>
      </c>
      <c r="AV188" s="14" t="s">
        <v>80</v>
      </c>
      <c r="AW188" s="14" t="s">
        <v>33</v>
      </c>
      <c r="AX188" s="14" t="s">
        <v>72</v>
      </c>
      <c r="AY188" s="164" t="s">
        <v>181</v>
      </c>
    </row>
    <row r="189" spans="2:51" s="12" customFormat="1" ht="12">
      <c r="B189" s="148"/>
      <c r="D189" s="149" t="s">
        <v>192</v>
      </c>
      <c r="E189" s="150" t="s">
        <v>19</v>
      </c>
      <c r="F189" s="151" t="s">
        <v>487</v>
      </c>
      <c r="H189" s="152">
        <v>33.024</v>
      </c>
      <c r="I189" s="153"/>
      <c r="L189" s="148"/>
      <c r="M189" s="154"/>
      <c r="T189" s="155"/>
      <c r="AT189" s="150" t="s">
        <v>192</v>
      </c>
      <c r="AU189" s="150" t="s">
        <v>82</v>
      </c>
      <c r="AV189" s="12" t="s">
        <v>82</v>
      </c>
      <c r="AW189" s="12" t="s">
        <v>33</v>
      </c>
      <c r="AX189" s="12" t="s">
        <v>72</v>
      </c>
      <c r="AY189" s="150" t="s">
        <v>181</v>
      </c>
    </row>
    <row r="190" spans="2:51" s="12" customFormat="1" ht="12">
      <c r="B190" s="148"/>
      <c r="D190" s="149" t="s">
        <v>192</v>
      </c>
      <c r="E190" s="150" t="s">
        <v>19</v>
      </c>
      <c r="F190" s="151" t="s">
        <v>556</v>
      </c>
      <c r="H190" s="152">
        <v>-9.984</v>
      </c>
      <c r="I190" s="153"/>
      <c r="L190" s="148"/>
      <c r="M190" s="154"/>
      <c r="T190" s="155"/>
      <c r="AT190" s="150" t="s">
        <v>192</v>
      </c>
      <c r="AU190" s="150" t="s">
        <v>82</v>
      </c>
      <c r="AV190" s="12" t="s">
        <v>82</v>
      </c>
      <c r="AW190" s="12" t="s">
        <v>33</v>
      </c>
      <c r="AX190" s="12" t="s">
        <v>72</v>
      </c>
      <c r="AY190" s="150" t="s">
        <v>181</v>
      </c>
    </row>
    <row r="191" spans="2:51" s="14" customFormat="1" ht="12">
      <c r="B191" s="163"/>
      <c r="D191" s="149" t="s">
        <v>192</v>
      </c>
      <c r="E191" s="164" t="s">
        <v>19</v>
      </c>
      <c r="F191" s="165" t="s">
        <v>488</v>
      </c>
      <c r="H191" s="164" t="s">
        <v>19</v>
      </c>
      <c r="I191" s="166"/>
      <c r="L191" s="163"/>
      <c r="M191" s="167"/>
      <c r="T191" s="168"/>
      <c r="AT191" s="164" t="s">
        <v>192</v>
      </c>
      <c r="AU191" s="164" t="s">
        <v>82</v>
      </c>
      <c r="AV191" s="14" t="s">
        <v>80</v>
      </c>
      <c r="AW191" s="14" t="s">
        <v>33</v>
      </c>
      <c r="AX191" s="14" t="s">
        <v>72</v>
      </c>
      <c r="AY191" s="164" t="s">
        <v>181</v>
      </c>
    </row>
    <row r="192" spans="2:51" s="12" customFormat="1" ht="12">
      <c r="B192" s="148"/>
      <c r="D192" s="149" t="s">
        <v>192</v>
      </c>
      <c r="E192" s="150" t="s">
        <v>19</v>
      </c>
      <c r="F192" s="151" t="s">
        <v>557</v>
      </c>
      <c r="H192" s="152">
        <v>32.256</v>
      </c>
      <c r="I192" s="153"/>
      <c r="L192" s="148"/>
      <c r="M192" s="154"/>
      <c r="T192" s="155"/>
      <c r="AT192" s="150" t="s">
        <v>192</v>
      </c>
      <c r="AU192" s="150" t="s">
        <v>82</v>
      </c>
      <c r="AV192" s="12" t="s">
        <v>82</v>
      </c>
      <c r="AW192" s="12" t="s">
        <v>33</v>
      </c>
      <c r="AX192" s="12" t="s">
        <v>72</v>
      </c>
      <c r="AY192" s="150" t="s">
        <v>181</v>
      </c>
    </row>
    <row r="193" spans="2:51" s="12" customFormat="1" ht="12">
      <c r="B193" s="148"/>
      <c r="D193" s="149" t="s">
        <v>192</v>
      </c>
      <c r="E193" s="150" t="s">
        <v>19</v>
      </c>
      <c r="F193" s="151" t="s">
        <v>558</v>
      </c>
      <c r="H193" s="152">
        <v>-8.64</v>
      </c>
      <c r="I193" s="153"/>
      <c r="L193" s="148"/>
      <c r="M193" s="154"/>
      <c r="T193" s="155"/>
      <c r="AT193" s="150" t="s">
        <v>192</v>
      </c>
      <c r="AU193" s="150" t="s">
        <v>82</v>
      </c>
      <c r="AV193" s="12" t="s">
        <v>82</v>
      </c>
      <c r="AW193" s="12" t="s">
        <v>33</v>
      </c>
      <c r="AX193" s="12" t="s">
        <v>72</v>
      </c>
      <c r="AY193" s="150" t="s">
        <v>181</v>
      </c>
    </row>
    <row r="194" spans="2:51" s="12" customFormat="1" ht="12">
      <c r="B194" s="148"/>
      <c r="D194" s="149" t="s">
        <v>192</v>
      </c>
      <c r="E194" s="150" t="s">
        <v>19</v>
      </c>
      <c r="F194" s="151" t="s">
        <v>559</v>
      </c>
      <c r="H194" s="152">
        <v>11.826</v>
      </c>
      <c r="I194" s="153"/>
      <c r="L194" s="148"/>
      <c r="M194" s="154"/>
      <c r="T194" s="155"/>
      <c r="AT194" s="150" t="s">
        <v>192</v>
      </c>
      <c r="AU194" s="150" t="s">
        <v>82</v>
      </c>
      <c r="AV194" s="12" t="s">
        <v>82</v>
      </c>
      <c r="AW194" s="12" t="s">
        <v>33</v>
      </c>
      <c r="AX194" s="12" t="s">
        <v>72</v>
      </c>
      <c r="AY194" s="150" t="s">
        <v>181</v>
      </c>
    </row>
    <row r="195" spans="2:51" s="12" customFormat="1" ht="12">
      <c r="B195" s="148"/>
      <c r="D195" s="149" t="s">
        <v>192</v>
      </c>
      <c r="E195" s="150" t="s">
        <v>19</v>
      </c>
      <c r="F195" s="151" t="s">
        <v>560</v>
      </c>
      <c r="H195" s="152">
        <v>-5.52</v>
      </c>
      <c r="I195" s="153"/>
      <c r="L195" s="148"/>
      <c r="M195" s="154"/>
      <c r="T195" s="155"/>
      <c r="AT195" s="150" t="s">
        <v>192</v>
      </c>
      <c r="AU195" s="150" t="s">
        <v>82</v>
      </c>
      <c r="AV195" s="12" t="s">
        <v>82</v>
      </c>
      <c r="AW195" s="12" t="s">
        <v>33</v>
      </c>
      <c r="AX195" s="12" t="s">
        <v>72</v>
      </c>
      <c r="AY195" s="150" t="s">
        <v>181</v>
      </c>
    </row>
    <row r="196" spans="2:51" s="12" customFormat="1" ht="12">
      <c r="B196" s="148"/>
      <c r="D196" s="149" t="s">
        <v>192</v>
      </c>
      <c r="E196" s="150" t="s">
        <v>19</v>
      </c>
      <c r="F196" s="151" t="s">
        <v>522</v>
      </c>
      <c r="H196" s="152">
        <v>22.425</v>
      </c>
      <c r="I196" s="153"/>
      <c r="L196" s="148"/>
      <c r="M196" s="154"/>
      <c r="T196" s="155"/>
      <c r="AT196" s="150" t="s">
        <v>192</v>
      </c>
      <c r="AU196" s="150" t="s">
        <v>82</v>
      </c>
      <c r="AV196" s="12" t="s">
        <v>82</v>
      </c>
      <c r="AW196" s="12" t="s">
        <v>33</v>
      </c>
      <c r="AX196" s="12" t="s">
        <v>72</v>
      </c>
      <c r="AY196" s="150" t="s">
        <v>181</v>
      </c>
    </row>
    <row r="197" spans="2:51" s="12" customFormat="1" ht="12">
      <c r="B197" s="148"/>
      <c r="D197" s="149" t="s">
        <v>192</v>
      </c>
      <c r="E197" s="150" t="s">
        <v>19</v>
      </c>
      <c r="F197" s="151" t="s">
        <v>523</v>
      </c>
      <c r="H197" s="152">
        <v>51.825</v>
      </c>
      <c r="I197" s="153"/>
      <c r="L197" s="148"/>
      <c r="M197" s="154"/>
      <c r="T197" s="155"/>
      <c r="AT197" s="150" t="s">
        <v>192</v>
      </c>
      <c r="AU197" s="150" t="s">
        <v>82</v>
      </c>
      <c r="AV197" s="12" t="s">
        <v>82</v>
      </c>
      <c r="AW197" s="12" t="s">
        <v>33</v>
      </c>
      <c r="AX197" s="12" t="s">
        <v>72</v>
      </c>
      <c r="AY197" s="150" t="s">
        <v>181</v>
      </c>
    </row>
    <row r="198" spans="2:51" s="12" customFormat="1" ht="12">
      <c r="B198" s="148"/>
      <c r="D198" s="149" t="s">
        <v>192</v>
      </c>
      <c r="E198" s="150" t="s">
        <v>19</v>
      </c>
      <c r="F198" s="151" t="s">
        <v>524</v>
      </c>
      <c r="H198" s="152">
        <v>28.424</v>
      </c>
      <c r="I198" s="153"/>
      <c r="L198" s="148"/>
      <c r="M198" s="154"/>
      <c r="T198" s="155"/>
      <c r="AT198" s="150" t="s">
        <v>192</v>
      </c>
      <c r="AU198" s="150" t="s">
        <v>82</v>
      </c>
      <c r="AV198" s="12" t="s">
        <v>82</v>
      </c>
      <c r="AW198" s="12" t="s">
        <v>33</v>
      </c>
      <c r="AX198" s="12" t="s">
        <v>72</v>
      </c>
      <c r="AY198" s="150" t="s">
        <v>181</v>
      </c>
    </row>
    <row r="199" spans="2:51" s="15" customFormat="1" ht="12">
      <c r="B199" s="173"/>
      <c r="D199" s="149" t="s">
        <v>192</v>
      </c>
      <c r="E199" s="174" t="s">
        <v>19</v>
      </c>
      <c r="F199" s="175" t="s">
        <v>554</v>
      </c>
      <c r="H199" s="176">
        <v>155.636</v>
      </c>
      <c r="I199" s="177"/>
      <c r="L199" s="173"/>
      <c r="M199" s="178"/>
      <c r="T199" s="179"/>
      <c r="AT199" s="174" t="s">
        <v>192</v>
      </c>
      <c r="AU199" s="174" t="s">
        <v>82</v>
      </c>
      <c r="AV199" s="15" t="s">
        <v>94</v>
      </c>
      <c r="AW199" s="15" t="s">
        <v>33</v>
      </c>
      <c r="AX199" s="15" t="s">
        <v>72</v>
      </c>
      <c r="AY199" s="174" t="s">
        <v>181</v>
      </c>
    </row>
    <row r="200" spans="2:51" s="13" customFormat="1" ht="12">
      <c r="B200" s="156"/>
      <c r="D200" s="149" t="s">
        <v>192</v>
      </c>
      <c r="E200" s="157" t="s">
        <v>19</v>
      </c>
      <c r="F200" s="158" t="s">
        <v>196</v>
      </c>
      <c r="H200" s="159">
        <v>228.644</v>
      </c>
      <c r="I200" s="160"/>
      <c r="L200" s="156"/>
      <c r="M200" s="161"/>
      <c r="T200" s="162"/>
      <c r="AT200" s="157" t="s">
        <v>192</v>
      </c>
      <c r="AU200" s="157" t="s">
        <v>82</v>
      </c>
      <c r="AV200" s="13" t="s">
        <v>188</v>
      </c>
      <c r="AW200" s="13" t="s">
        <v>33</v>
      </c>
      <c r="AX200" s="13" t="s">
        <v>80</v>
      </c>
      <c r="AY200" s="157" t="s">
        <v>181</v>
      </c>
    </row>
    <row r="201" spans="2:65" s="1" customFormat="1" ht="16.5" customHeight="1">
      <c r="B201" s="32"/>
      <c r="C201" s="180" t="s">
        <v>249</v>
      </c>
      <c r="D201" s="180" t="s">
        <v>561</v>
      </c>
      <c r="E201" s="181" t="s">
        <v>562</v>
      </c>
      <c r="F201" s="182" t="s">
        <v>563</v>
      </c>
      <c r="G201" s="183" t="s">
        <v>344</v>
      </c>
      <c r="H201" s="184">
        <v>339.535</v>
      </c>
      <c r="I201" s="185"/>
      <c r="J201" s="186">
        <f>ROUND(I201*H201,2)</f>
        <v>0</v>
      </c>
      <c r="K201" s="182" t="s">
        <v>187</v>
      </c>
      <c r="L201" s="187"/>
      <c r="M201" s="188" t="s">
        <v>19</v>
      </c>
      <c r="N201" s="189" t="s">
        <v>43</v>
      </c>
      <c r="P201" s="140">
        <f>O201*H201</f>
        <v>0</v>
      </c>
      <c r="Q201" s="140">
        <v>1</v>
      </c>
      <c r="R201" s="140">
        <f>Q201*H201</f>
        <v>339.535</v>
      </c>
      <c r="S201" s="140">
        <v>0</v>
      </c>
      <c r="T201" s="141">
        <f>S201*H201</f>
        <v>0</v>
      </c>
      <c r="AR201" s="142" t="s">
        <v>229</v>
      </c>
      <c r="AT201" s="142" t="s">
        <v>561</v>
      </c>
      <c r="AU201" s="142" t="s">
        <v>82</v>
      </c>
      <c r="AY201" s="17" t="s">
        <v>181</v>
      </c>
      <c r="BE201" s="143">
        <f>IF(N201="základní",J201,0)</f>
        <v>0</v>
      </c>
      <c r="BF201" s="143">
        <f>IF(N201="snížená",J201,0)</f>
        <v>0</v>
      </c>
      <c r="BG201" s="143">
        <f>IF(N201="zákl. přenesená",J201,0)</f>
        <v>0</v>
      </c>
      <c r="BH201" s="143">
        <f>IF(N201="sníž. přenesená",J201,0)</f>
        <v>0</v>
      </c>
      <c r="BI201" s="143">
        <f>IF(N201="nulová",J201,0)</f>
        <v>0</v>
      </c>
      <c r="BJ201" s="17" t="s">
        <v>80</v>
      </c>
      <c r="BK201" s="143">
        <f>ROUND(I201*H201,2)</f>
        <v>0</v>
      </c>
      <c r="BL201" s="17" t="s">
        <v>188</v>
      </c>
      <c r="BM201" s="142" t="s">
        <v>564</v>
      </c>
    </row>
    <row r="202" spans="2:51" s="12" customFormat="1" ht="12">
      <c r="B202" s="148"/>
      <c r="D202" s="149" t="s">
        <v>192</v>
      </c>
      <c r="E202" s="150" t="s">
        <v>19</v>
      </c>
      <c r="F202" s="151" t="s">
        <v>565</v>
      </c>
      <c r="H202" s="152">
        <v>339.535</v>
      </c>
      <c r="I202" s="153"/>
      <c r="L202" s="148"/>
      <c r="M202" s="154"/>
      <c r="T202" s="155"/>
      <c r="AT202" s="150" t="s">
        <v>192</v>
      </c>
      <c r="AU202" s="150" t="s">
        <v>82</v>
      </c>
      <c r="AV202" s="12" t="s">
        <v>82</v>
      </c>
      <c r="AW202" s="12" t="s">
        <v>33</v>
      </c>
      <c r="AX202" s="12" t="s">
        <v>80</v>
      </c>
      <c r="AY202" s="150" t="s">
        <v>181</v>
      </c>
    </row>
    <row r="203" spans="2:63" s="11" customFormat="1" ht="22.8" customHeight="1">
      <c r="B203" s="119"/>
      <c r="D203" s="120" t="s">
        <v>71</v>
      </c>
      <c r="E203" s="129" t="s">
        <v>82</v>
      </c>
      <c r="F203" s="129" t="s">
        <v>566</v>
      </c>
      <c r="I203" s="122"/>
      <c r="J203" s="130">
        <f>BK203</f>
        <v>0</v>
      </c>
      <c r="L203" s="119"/>
      <c r="M203" s="124"/>
      <c r="P203" s="125">
        <f>SUM(P204:P305)</f>
        <v>0</v>
      </c>
      <c r="R203" s="125">
        <f>SUM(R204:R305)</f>
        <v>910.70925596</v>
      </c>
      <c r="T203" s="126">
        <f>SUM(T204:T305)</f>
        <v>0</v>
      </c>
      <c r="AR203" s="120" t="s">
        <v>80</v>
      </c>
      <c r="AT203" s="127" t="s">
        <v>71</v>
      </c>
      <c r="AU203" s="127" t="s">
        <v>80</v>
      </c>
      <c r="AY203" s="120" t="s">
        <v>181</v>
      </c>
      <c r="BK203" s="128">
        <f>SUM(BK204:BK305)</f>
        <v>0</v>
      </c>
    </row>
    <row r="204" spans="2:65" s="1" customFormat="1" ht="24.1" customHeight="1">
      <c r="B204" s="32"/>
      <c r="C204" s="131" t="s">
        <v>256</v>
      </c>
      <c r="D204" s="131" t="s">
        <v>183</v>
      </c>
      <c r="E204" s="132" t="s">
        <v>567</v>
      </c>
      <c r="F204" s="133" t="s">
        <v>568</v>
      </c>
      <c r="G204" s="134" t="s">
        <v>305</v>
      </c>
      <c r="H204" s="135">
        <v>182.6</v>
      </c>
      <c r="I204" s="136"/>
      <c r="J204" s="137">
        <f>ROUND(I204*H204,2)</f>
        <v>0</v>
      </c>
      <c r="K204" s="133" t="s">
        <v>19</v>
      </c>
      <c r="L204" s="32"/>
      <c r="M204" s="138" t="s">
        <v>19</v>
      </c>
      <c r="N204" s="139" t="s">
        <v>43</v>
      </c>
      <c r="P204" s="140">
        <f>O204*H204</f>
        <v>0</v>
      </c>
      <c r="Q204" s="140">
        <v>0.20449</v>
      </c>
      <c r="R204" s="140">
        <f>Q204*H204</f>
        <v>37.339874</v>
      </c>
      <c r="S204" s="140">
        <v>0</v>
      </c>
      <c r="T204" s="141">
        <f>S204*H204</f>
        <v>0</v>
      </c>
      <c r="AR204" s="142" t="s">
        <v>188</v>
      </c>
      <c r="AT204" s="142" t="s">
        <v>183</v>
      </c>
      <c r="AU204" s="142" t="s">
        <v>82</v>
      </c>
      <c r="AY204" s="17" t="s">
        <v>181</v>
      </c>
      <c r="BE204" s="143">
        <f>IF(N204="základní",J204,0)</f>
        <v>0</v>
      </c>
      <c r="BF204" s="143">
        <f>IF(N204="snížená",J204,0)</f>
        <v>0</v>
      </c>
      <c r="BG204" s="143">
        <f>IF(N204="zákl. přenesená",J204,0)</f>
        <v>0</v>
      </c>
      <c r="BH204" s="143">
        <f>IF(N204="sníž. přenesená",J204,0)</f>
        <v>0</v>
      </c>
      <c r="BI204" s="143">
        <f>IF(N204="nulová",J204,0)</f>
        <v>0</v>
      </c>
      <c r="BJ204" s="17" t="s">
        <v>80</v>
      </c>
      <c r="BK204" s="143">
        <f>ROUND(I204*H204,2)</f>
        <v>0</v>
      </c>
      <c r="BL204" s="17" t="s">
        <v>188</v>
      </c>
      <c r="BM204" s="142" t="s">
        <v>569</v>
      </c>
    </row>
    <row r="205" spans="2:51" s="12" customFormat="1" ht="12">
      <c r="B205" s="148"/>
      <c r="D205" s="149" t="s">
        <v>192</v>
      </c>
      <c r="E205" s="150" t="s">
        <v>19</v>
      </c>
      <c r="F205" s="151" t="s">
        <v>570</v>
      </c>
      <c r="H205" s="152">
        <v>91.3</v>
      </c>
      <c r="I205" s="153"/>
      <c r="L205" s="148"/>
      <c r="M205" s="154"/>
      <c r="T205" s="155"/>
      <c r="AT205" s="150" t="s">
        <v>192</v>
      </c>
      <c r="AU205" s="150" t="s">
        <v>82</v>
      </c>
      <c r="AV205" s="12" t="s">
        <v>82</v>
      </c>
      <c r="AW205" s="12" t="s">
        <v>33</v>
      </c>
      <c r="AX205" s="12" t="s">
        <v>72</v>
      </c>
      <c r="AY205" s="150" t="s">
        <v>181</v>
      </c>
    </row>
    <row r="206" spans="2:51" s="12" customFormat="1" ht="12">
      <c r="B206" s="148"/>
      <c r="D206" s="149" t="s">
        <v>192</v>
      </c>
      <c r="E206" s="150" t="s">
        <v>19</v>
      </c>
      <c r="F206" s="151" t="s">
        <v>571</v>
      </c>
      <c r="H206" s="152">
        <v>91.3</v>
      </c>
      <c r="I206" s="153"/>
      <c r="L206" s="148"/>
      <c r="M206" s="154"/>
      <c r="T206" s="155"/>
      <c r="AT206" s="150" t="s">
        <v>192</v>
      </c>
      <c r="AU206" s="150" t="s">
        <v>82</v>
      </c>
      <c r="AV206" s="12" t="s">
        <v>82</v>
      </c>
      <c r="AW206" s="12" t="s">
        <v>33</v>
      </c>
      <c r="AX206" s="12" t="s">
        <v>72</v>
      </c>
      <c r="AY206" s="150" t="s">
        <v>181</v>
      </c>
    </row>
    <row r="207" spans="2:51" s="13" customFormat="1" ht="12">
      <c r="B207" s="156"/>
      <c r="D207" s="149" t="s">
        <v>192</v>
      </c>
      <c r="E207" s="157" t="s">
        <v>19</v>
      </c>
      <c r="F207" s="158" t="s">
        <v>196</v>
      </c>
      <c r="H207" s="159">
        <v>182.6</v>
      </c>
      <c r="I207" s="160"/>
      <c r="L207" s="156"/>
      <c r="M207" s="161"/>
      <c r="T207" s="162"/>
      <c r="AT207" s="157" t="s">
        <v>192</v>
      </c>
      <c r="AU207" s="157" t="s">
        <v>82</v>
      </c>
      <c r="AV207" s="13" t="s">
        <v>188</v>
      </c>
      <c r="AW207" s="13" t="s">
        <v>33</v>
      </c>
      <c r="AX207" s="13" t="s">
        <v>80</v>
      </c>
      <c r="AY207" s="157" t="s">
        <v>181</v>
      </c>
    </row>
    <row r="208" spans="2:65" s="1" customFormat="1" ht="24.1" customHeight="1">
      <c r="B208" s="32"/>
      <c r="C208" s="131" t="s">
        <v>267</v>
      </c>
      <c r="D208" s="131" t="s">
        <v>183</v>
      </c>
      <c r="E208" s="132" t="s">
        <v>572</v>
      </c>
      <c r="F208" s="133" t="s">
        <v>573</v>
      </c>
      <c r="G208" s="134" t="s">
        <v>305</v>
      </c>
      <c r="H208" s="135">
        <v>110</v>
      </c>
      <c r="I208" s="136"/>
      <c r="J208" s="137">
        <f>ROUND(I208*H208,2)</f>
        <v>0</v>
      </c>
      <c r="K208" s="133" t="s">
        <v>19</v>
      </c>
      <c r="L208" s="32"/>
      <c r="M208" s="138" t="s">
        <v>19</v>
      </c>
      <c r="N208" s="139" t="s">
        <v>43</v>
      </c>
      <c r="P208" s="140">
        <f>O208*H208</f>
        <v>0</v>
      </c>
      <c r="Q208" s="140">
        <v>0.27352</v>
      </c>
      <c r="R208" s="140">
        <f>Q208*H208</f>
        <v>30.0872</v>
      </c>
      <c r="S208" s="140">
        <v>0</v>
      </c>
      <c r="T208" s="141">
        <f>S208*H208</f>
        <v>0</v>
      </c>
      <c r="AR208" s="142" t="s">
        <v>188</v>
      </c>
      <c r="AT208" s="142" t="s">
        <v>183</v>
      </c>
      <c r="AU208" s="142" t="s">
        <v>82</v>
      </c>
      <c r="AY208" s="17" t="s">
        <v>181</v>
      </c>
      <c r="BE208" s="143">
        <f>IF(N208="základní",J208,0)</f>
        <v>0</v>
      </c>
      <c r="BF208" s="143">
        <f>IF(N208="snížená",J208,0)</f>
        <v>0</v>
      </c>
      <c r="BG208" s="143">
        <f>IF(N208="zákl. přenesená",J208,0)</f>
        <v>0</v>
      </c>
      <c r="BH208" s="143">
        <f>IF(N208="sníž. přenesená",J208,0)</f>
        <v>0</v>
      </c>
      <c r="BI208" s="143">
        <f>IF(N208="nulová",J208,0)</f>
        <v>0</v>
      </c>
      <c r="BJ208" s="17" t="s">
        <v>80</v>
      </c>
      <c r="BK208" s="143">
        <f>ROUND(I208*H208,2)</f>
        <v>0</v>
      </c>
      <c r="BL208" s="17" t="s">
        <v>188</v>
      </c>
      <c r="BM208" s="142" t="s">
        <v>574</v>
      </c>
    </row>
    <row r="209" spans="2:51" s="12" customFormat="1" ht="12">
      <c r="B209" s="148"/>
      <c r="D209" s="149" t="s">
        <v>192</v>
      </c>
      <c r="E209" s="150" t="s">
        <v>19</v>
      </c>
      <c r="F209" s="151" t="s">
        <v>575</v>
      </c>
      <c r="H209" s="152">
        <v>63.8</v>
      </c>
      <c r="I209" s="153"/>
      <c r="L209" s="148"/>
      <c r="M209" s="154"/>
      <c r="T209" s="155"/>
      <c r="AT209" s="150" t="s">
        <v>192</v>
      </c>
      <c r="AU209" s="150" t="s">
        <v>82</v>
      </c>
      <c r="AV209" s="12" t="s">
        <v>82</v>
      </c>
      <c r="AW209" s="12" t="s">
        <v>33</v>
      </c>
      <c r="AX209" s="12" t="s">
        <v>72</v>
      </c>
      <c r="AY209" s="150" t="s">
        <v>181</v>
      </c>
    </row>
    <row r="210" spans="2:51" s="12" customFormat="1" ht="12">
      <c r="B210" s="148"/>
      <c r="D210" s="149" t="s">
        <v>192</v>
      </c>
      <c r="E210" s="150" t="s">
        <v>19</v>
      </c>
      <c r="F210" s="151" t="s">
        <v>576</v>
      </c>
      <c r="H210" s="152">
        <v>46.2</v>
      </c>
      <c r="I210" s="153"/>
      <c r="L210" s="148"/>
      <c r="M210" s="154"/>
      <c r="T210" s="155"/>
      <c r="AT210" s="150" t="s">
        <v>192</v>
      </c>
      <c r="AU210" s="150" t="s">
        <v>82</v>
      </c>
      <c r="AV210" s="12" t="s">
        <v>82</v>
      </c>
      <c r="AW210" s="12" t="s">
        <v>33</v>
      </c>
      <c r="AX210" s="12" t="s">
        <v>72</v>
      </c>
      <c r="AY210" s="150" t="s">
        <v>181</v>
      </c>
    </row>
    <row r="211" spans="2:51" s="13" customFormat="1" ht="12">
      <c r="B211" s="156"/>
      <c r="D211" s="149" t="s">
        <v>192</v>
      </c>
      <c r="E211" s="157" t="s">
        <v>19</v>
      </c>
      <c r="F211" s="158" t="s">
        <v>196</v>
      </c>
      <c r="H211" s="159">
        <v>110</v>
      </c>
      <c r="I211" s="160"/>
      <c r="L211" s="156"/>
      <c r="M211" s="161"/>
      <c r="T211" s="162"/>
      <c r="AT211" s="157" t="s">
        <v>192</v>
      </c>
      <c r="AU211" s="157" t="s">
        <v>82</v>
      </c>
      <c r="AV211" s="13" t="s">
        <v>188</v>
      </c>
      <c r="AW211" s="13" t="s">
        <v>33</v>
      </c>
      <c r="AX211" s="13" t="s">
        <v>80</v>
      </c>
      <c r="AY211" s="157" t="s">
        <v>181</v>
      </c>
    </row>
    <row r="212" spans="2:65" s="1" customFormat="1" ht="16.5" customHeight="1">
      <c r="B212" s="32"/>
      <c r="C212" s="131" t="s">
        <v>273</v>
      </c>
      <c r="D212" s="131" t="s">
        <v>183</v>
      </c>
      <c r="E212" s="132" t="s">
        <v>577</v>
      </c>
      <c r="F212" s="133" t="s">
        <v>578</v>
      </c>
      <c r="G212" s="134" t="s">
        <v>305</v>
      </c>
      <c r="H212" s="135">
        <v>37.4</v>
      </c>
      <c r="I212" s="136"/>
      <c r="J212" s="137">
        <f>ROUND(I212*H212,2)</f>
        <v>0</v>
      </c>
      <c r="K212" s="133" t="s">
        <v>19</v>
      </c>
      <c r="L212" s="32"/>
      <c r="M212" s="138" t="s">
        <v>19</v>
      </c>
      <c r="N212" s="139" t="s">
        <v>43</v>
      </c>
      <c r="P212" s="140">
        <f>O212*H212</f>
        <v>0</v>
      </c>
      <c r="Q212" s="140">
        <v>0.00167</v>
      </c>
      <c r="R212" s="140">
        <f>Q212*H212</f>
        <v>0.062458</v>
      </c>
      <c r="S212" s="140">
        <v>0</v>
      </c>
      <c r="T212" s="141">
        <f>S212*H212</f>
        <v>0</v>
      </c>
      <c r="AR212" s="142" t="s">
        <v>188</v>
      </c>
      <c r="AT212" s="142" t="s">
        <v>183</v>
      </c>
      <c r="AU212" s="142" t="s">
        <v>82</v>
      </c>
      <c r="AY212" s="17" t="s">
        <v>181</v>
      </c>
      <c r="BE212" s="143">
        <f>IF(N212="základní",J212,0)</f>
        <v>0</v>
      </c>
      <c r="BF212" s="143">
        <f>IF(N212="snížená",J212,0)</f>
        <v>0</v>
      </c>
      <c r="BG212" s="143">
        <f>IF(N212="zákl. přenesená",J212,0)</f>
        <v>0</v>
      </c>
      <c r="BH212" s="143">
        <f>IF(N212="sníž. přenesená",J212,0)</f>
        <v>0</v>
      </c>
      <c r="BI212" s="143">
        <f>IF(N212="nulová",J212,0)</f>
        <v>0</v>
      </c>
      <c r="BJ212" s="17" t="s">
        <v>80</v>
      </c>
      <c r="BK212" s="143">
        <f>ROUND(I212*H212,2)</f>
        <v>0</v>
      </c>
      <c r="BL212" s="17" t="s">
        <v>188</v>
      </c>
      <c r="BM212" s="142" t="s">
        <v>579</v>
      </c>
    </row>
    <row r="213" spans="2:51" s="12" customFormat="1" ht="12">
      <c r="B213" s="148"/>
      <c r="D213" s="149" t="s">
        <v>192</v>
      </c>
      <c r="E213" s="150" t="s">
        <v>19</v>
      </c>
      <c r="F213" s="151" t="s">
        <v>580</v>
      </c>
      <c r="H213" s="152">
        <v>15.4</v>
      </c>
      <c r="I213" s="153"/>
      <c r="L213" s="148"/>
      <c r="M213" s="154"/>
      <c r="T213" s="155"/>
      <c r="AT213" s="150" t="s">
        <v>192</v>
      </c>
      <c r="AU213" s="150" t="s">
        <v>82</v>
      </c>
      <c r="AV213" s="12" t="s">
        <v>82</v>
      </c>
      <c r="AW213" s="12" t="s">
        <v>33</v>
      </c>
      <c r="AX213" s="12" t="s">
        <v>72</v>
      </c>
      <c r="AY213" s="150" t="s">
        <v>181</v>
      </c>
    </row>
    <row r="214" spans="2:51" s="12" customFormat="1" ht="12">
      <c r="B214" s="148"/>
      <c r="D214" s="149" t="s">
        <v>192</v>
      </c>
      <c r="E214" s="150" t="s">
        <v>19</v>
      </c>
      <c r="F214" s="151" t="s">
        <v>581</v>
      </c>
      <c r="H214" s="152">
        <v>22</v>
      </c>
      <c r="I214" s="153"/>
      <c r="L214" s="148"/>
      <c r="M214" s="154"/>
      <c r="T214" s="155"/>
      <c r="AT214" s="150" t="s">
        <v>192</v>
      </c>
      <c r="AU214" s="150" t="s">
        <v>82</v>
      </c>
      <c r="AV214" s="12" t="s">
        <v>82</v>
      </c>
      <c r="AW214" s="12" t="s">
        <v>33</v>
      </c>
      <c r="AX214" s="12" t="s">
        <v>72</v>
      </c>
      <c r="AY214" s="150" t="s">
        <v>181</v>
      </c>
    </row>
    <row r="215" spans="2:51" s="13" customFormat="1" ht="12">
      <c r="B215" s="156"/>
      <c r="D215" s="149" t="s">
        <v>192</v>
      </c>
      <c r="E215" s="157" t="s">
        <v>19</v>
      </c>
      <c r="F215" s="158" t="s">
        <v>196</v>
      </c>
      <c r="H215" s="159">
        <v>37.4</v>
      </c>
      <c r="I215" s="160"/>
      <c r="L215" s="156"/>
      <c r="M215" s="161"/>
      <c r="T215" s="162"/>
      <c r="AT215" s="157" t="s">
        <v>192</v>
      </c>
      <c r="AU215" s="157" t="s">
        <v>82</v>
      </c>
      <c r="AV215" s="13" t="s">
        <v>188</v>
      </c>
      <c r="AW215" s="13" t="s">
        <v>33</v>
      </c>
      <c r="AX215" s="13" t="s">
        <v>80</v>
      </c>
      <c r="AY215" s="157" t="s">
        <v>181</v>
      </c>
    </row>
    <row r="216" spans="2:65" s="1" customFormat="1" ht="16.5" customHeight="1">
      <c r="B216" s="32"/>
      <c r="C216" s="131" t="s">
        <v>8</v>
      </c>
      <c r="D216" s="131" t="s">
        <v>183</v>
      </c>
      <c r="E216" s="132" t="s">
        <v>582</v>
      </c>
      <c r="F216" s="133" t="s">
        <v>583</v>
      </c>
      <c r="G216" s="134" t="s">
        <v>225</v>
      </c>
      <c r="H216" s="135">
        <v>47.442</v>
      </c>
      <c r="I216" s="136"/>
      <c r="J216" s="137">
        <f>ROUND(I216*H216,2)</f>
        <v>0</v>
      </c>
      <c r="K216" s="133" t="s">
        <v>187</v>
      </c>
      <c r="L216" s="32"/>
      <c r="M216" s="138" t="s">
        <v>19</v>
      </c>
      <c r="N216" s="139" t="s">
        <v>43</v>
      </c>
      <c r="P216" s="140">
        <f>O216*H216</f>
        <v>0</v>
      </c>
      <c r="Q216" s="140">
        <v>2.30102</v>
      </c>
      <c r="R216" s="140">
        <f>Q216*H216</f>
        <v>109.16499083999999</v>
      </c>
      <c r="S216" s="140">
        <v>0</v>
      </c>
      <c r="T216" s="141">
        <f>S216*H216</f>
        <v>0</v>
      </c>
      <c r="AR216" s="142" t="s">
        <v>188</v>
      </c>
      <c r="AT216" s="142" t="s">
        <v>183</v>
      </c>
      <c r="AU216" s="142" t="s">
        <v>82</v>
      </c>
      <c r="AY216" s="17" t="s">
        <v>181</v>
      </c>
      <c r="BE216" s="143">
        <f>IF(N216="základní",J216,0)</f>
        <v>0</v>
      </c>
      <c r="BF216" s="143">
        <f>IF(N216="snížená",J216,0)</f>
        <v>0</v>
      </c>
      <c r="BG216" s="143">
        <f>IF(N216="zákl. přenesená",J216,0)</f>
        <v>0</v>
      </c>
      <c r="BH216" s="143">
        <f>IF(N216="sníž. přenesená",J216,0)</f>
        <v>0</v>
      </c>
      <c r="BI216" s="143">
        <f>IF(N216="nulová",J216,0)</f>
        <v>0</v>
      </c>
      <c r="BJ216" s="17" t="s">
        <v>80</v>
      </c>
      <c r="BK216" s="143">
        <f>ROUND(I216*H216,2)</f>
        <v>0</v>
      </c>
      <c r="BL216" s="17" t="s">
        <v>188</v>
      </c>
      <c r="BM216" s="142" t="s">
        <v>584</v>
      </c>
    </row>
    <row r="217" spans="2:47" s="1" customFormat="1" ht="12">
      <c r="B217" s="32"/>
      <c r="D217" s="144" t="s">
        <v>190</v>
      </c>
      <c r="F217" s="145" t="s">
        <v>585</v>
      </c>
      <c r="I217" s="146"/>
      <c r="L217" s="32"/>
      <c r="M217" s="147"/>
      <c r="T217" s="53"/>
      <c r="AT217" s="17" t="s">
        <v>190</v>
      </c>
      <c r="AU217" s="17" t="s">
        <v>82</v>
      </c>
    </row>
    <row r="218" spans="2:51" s="14" customFormat="1" ht="12">
      <c r="B218" s="163"/>
      <c r="D218" s="149" t="s">
        <v>192</v>
      </c>
      <c r="E218" s="164" t="s">
        <v>19</v>
      </c>
      <c r="F218" s="165" t="s">
        <v>495</v>
      </c>
      <c r="H218" s="164" t="s">
        <v>19</v>
      </c>
      <c r="I218" s="166"/>
      <c r="L218" s="163"/>
      <c r="M218" s="167"/>
      <c r="T218" s="168"/>
      <c r="AT218" s="164" t="s">
        <v>192</v>
      </c>
      <c r="AU218" s="164" t="s">
        <v>82</v>
      </c>
      <c r="AV218" s="14" t="s">
        <v>80</v>
      </c>
      <c r="AW218" s="14" t="s">
        <v>33</v>
      </c>
      <c r="AX218" s="14" t="s">
        <v>72</v>
      </c>
      <c r="AY218" s="164" t="s">
        <v>181</v>
      </c>
    </row>
    <row r="219" spans="2:51" s="14" customFormat="1" ht="12">
      <c r="B219" s="163"/>
      <c r="D219" s="149" t="s">
        <v>192</v>
      </c>
      <c r="E219" s="164" t="s">
        <v>19</v>
      </c>
      <c r="F219" s="165" t="s">
        <v>509</v>
      </c>
      <c r="H219" s="164" t="s">
        <v>19</v>
      </c>
      <c r="I219" s="166"/>
      <c r="L219" s="163"/>
      <c r="M219" s="167"/>
      <c r="T219" s="168"/>
      <c r="AT219" s="164" t="s">
        <v>192</v>
      </c>
      <c r="AU219" s="164" t="s">
        <v>82</v>
      </c>
      <c r="AV219" s="14" t="s">
        <v>80</v>
      </c>
      <c r="AW219" s="14" t="s">
        <v>33</v>
      </c>
      <c r="AX219" s="14" t="s">
        <v>72</v>
      </c>
      <c r="AY219" s="164" t="s">
        <v>181</v>
      </c>
    </row>
    <row r="220" spans="2:51" s="12" customFormat="1" ht="12">
      <c r="B220" s="148"/>
      <c r="D220" s="149" t="s">
        <v>192</v>
      </c>
      <c r="E220" s="150" t="s">
        <v>19</v>
      </c>
      <c r="F220" s="151" t="s">
        <v>586</v>
      </c>
      <c r="H220" s="152">
        <v>47.442</v>
      </c>
      <c r="I220" s="153"/>
      <c r="L220" s="148"/>
      <c r="M220" s="154"/>
      <c r="T220" s="155"/>
      <c r="AT220" s="150" t="s">
        <v>192</v>
      </c>
      <c r="AU220" s="150" t="s">
        <v>82</v>
      </c>
      <c r="AV220" s="12" t="s">
        <v>82</v>
      </c>
      <c r="AW220" s="12" t="s">
        <v>33</v>
      </c>
      <c r="AX220" s="12" t="s">
        <v>80</v>
      </c>
      <c r="AY220" s="150" t="s">
        <v>181</v>
      </c>
    </row>
    <row r="221" spans="2:51" s="14" customFormat="1" ht="12">
      <c r="B221" s="163"/>
      <c r="D221" s="149" t="s">
        <v>192</v>
      </c>
      <c r="E221" s="164" t="s">
        <v>19</v>
      </c>
      <c r="F221" s="165" t="s">
        <v>587</v>
      </c>
      <c r="H221" s="164" t="s">
        <v>19</v>
      </c>
      <c r="I221" s="166"/>
      <c r="L221" s="163"/>
      <c r="M221" s="167"/>
      <c r="T221" s="168"/>
      <c r="AT221" s="164" t="s">
        <v>192</v>
      </c>
      <c r="AU221" s="164" t="s">
        <v>82</v>
      </c>
      <c r="AV221" s="14" t="s">
        <v>80</v>
      </c>
      <c r="AW221" s="14" t="s">
        <v>33</v>
      </c>
      <c r="AX221" s="14" t="s">
        <v>72</v>
      </c>
      <c r="AY221" s="164" t="s">
        <v>181</v>
      </c>
    </row>
    <row r="222" spans="2:51" s="14" customFormat="1" ht="12">
      <c r="B222" s="163"/>
      <c r="D222" s="149" t="s">
        <v>192</v>
      </c>
      <c r="E222" s="164" t="s">
        <v>19</v>
      </c>
      <c r="F222" s="165" t="s">
        <v>588</v>
      </c>
      <c r="H222" s="164" t="s">
        <v>19</v>
      </c>
      <c r="I222" s="166"/>
      <c r="L222" s="163"/>
      <c r="M222" s="167"/>
      <c r="T222" s="168"/>
      <c r="AT222" s="164" t="s">
        <v>192</v>
      </c>
      <c r="AU222" s="164" t="s">
        <v>82</v>
      </c>
      <c r="AV222" s="14" t="s">
        <v>80</v>
      </c>
      <c r="AW222" s="14" t="s">
        <v>33</v>
      </c>
      <c r="AX222" s="14" t="s">
        <v>72</v>
      </c>
      <c r="AY222" s="164" t="s">
        <v>181</v>
      </c>
    </row>
    <row r="223" spans="2:65" s="1" customFormat="1" ht="21.75" customHeight="1">
      <c r="B223" s="32"/>
      <c r="C223" s="131" t="s">
        <v>286</v>
      </c>
      <c r="D223" s="131" t="s">
        <v>183</v>
      </c>
      <c r="E223" s="132" t="s">
        <v>589</v>
      </c>
      <c r="F223" s="133" t="s">
        <v>590</v>
      </c>
      <c r="G223" s="134" t="s">
        <v>225</v>
      </c>
      <c r="H223" s="135">
        <v>162.111</v>
      </c>
      <c r="I223" s="136"/>
      <c r="J223" s="137">
        <f>ROUND(I223*H223,2)</f>
        <v>0</v>
      </c>
      <c r="K223" s="133" t="s">
        <v>187</v>
      </c>
      <c r="L223" s="32"/>
      <c r="M223" s="138" t="s">
        <v>19</v>
      </c>
      <c r="N223" s="139" t="s">
        <v>43</v>
      </c>
      <c r="P223" s="140">
        <f>O223*H223</f>
        <v>0</v>
      </c>
      <c r="Q223" s="140">
        <v>2.50187</v>
      </c>
      <c r="R223" s="140">
        <f>Q223*H223</f>
        <v>405.58064756999994</v>
      </c>
      <c r="S223" s="140">
        <v>0</v>
      </c>
      <c r="T223" s="141">
        <f>S223*H223</f>
        <v>0</v>
      </c>
      <c r="AR223" s="142" t="s">
        <v>188</v>
      </c>
      <c r="AT223" s="142" t="s">
        <v>183</v>
      </c>
      <c r="AU223" s="142" t="s">
        <v>82</v>
      </c>
      <c r="AY223" s="17" t="s">
        <v>181</v>
      </c>
      <c r="BE223" s="143">
        <f>IF(N223="základní",J223,0)</f>
        <v>0</v>
      </c>
      <c r="BF223" s="143">
        <f>IF(N223="snížená",J223,0)</f>
        <v>0</v>
      </c>
      <c r="BG223" s="143">
        <f>IF(N223="zákl. přenesená",J223,0)</f>
        <v>0</v>
      </c>
      <c r="BH223" s="143">
        <f>IF(N223="sníž. přenesená",J223,0)</f>
        <v>0</v>
      </c>
      <c r="BI223" s="143">
        <f>IF(N223="nulová",J223,0)</f>
        <v>0</v>
      </c>
      <c r="BJ223" s="17" t="s">
        <v>80</v>
      </c>
      <c r="BK223" s="143">
        <f>ROUND(I223*H223,2)</f>
        <v>0</v>
      </c>
      <c r="BL223" s="17" t="s">
        <v>188</v>
      </c>
      <c r="BM223" s="142" t="s">
        <v>591</v>
      </c>
    </row>
    <row r="224" spans="2:47" s="1" customFormat="1" ht="12">
      <c r="B224" s="32"/>
      <c r="D224" s="144" t="s">
        <v>190</v>
      </c>
      <c r="F224" s="145" t="s">
        <v>592</v>
      </c>
      <c r="I224" s="146"/>
      <c r="L224" s="32"/>
      <c r="M224" s="147"/>
      <c r="T224" s="53"/>
      <c r="AT224" s="17" t="s">
        <v>190</v>
      </c>
      <c r="AU224" s="17" t="s">
        <v>82</v>
      </c>
    </row>
    <row r="225" spans="2:51" s="12" customFormat="1" ht="12">
      <c r="B225" s="148"/>
      <c r="D225" s="149" t="s">
        <v>192</v>
      </c>
      <c r="E225" s="150" t="s">
        <v>19</v>
      </c>
      <c r="F225" s="151" t="s">
        <v>593</v>
      </c>
      <c r="H225" s="152">
        <v>98.766</v>
      </c>
      <c r="I225" s="153"/>
      <c r="L225" s="148"/>
      <c r="M225" s="154"/>
      <c r="T225" s="155"/>
      <c r="AT225" s="150" t="s">
        <v>192</v>
      </c>
      <c r="AU225" s="150" t="s">
        <v>82</v>
      </c>
      <c r="AV225" s="12" t="s">
        <v>82</v>
      </c>
      <c r="AW225" s="12" t="s">
        <v>33</v>
      </c>
      <c r="AX225" s="12" t="s">
        <v>72</v>
      </c>
      <c r="AY225" s="150" t="s">
        <v>181</v>
      </c>
    </row>
    <row r="226" spans="2:51" s="12" customFormat="1" ht="12">
      <c r="B226" s="148"/>
      <c r="D226" s="149" t="s">
        <v>192</v>
      </c>
      <c r="E226" s="150" t="s">
        <v>19</v>
      </c>
      <c r="F226" s="151" t="s">
        <v>594</v>
      </c>
      <c r="H226" s="152">
        <v>59.52</v>
      </c>
      <c r="I226" s="153"/>
      <c r="L226" s="148"/>
      <c r="M226" s="154"/>
      <c r="T226" s="155"/>
      <c r="AT226" s="150" t="s">
        <v>192</v>
      </c>
      <c r="AU226" s="150" t="s">
        <v>82</v>
      </c>
      <c r="AV226" s="12" t="s">
        <v>82</v>
      </c>
      <c r="AW226" s="12" t="s">
        <v>33</v>
      </c>
      <c r="AX226" s="12" t="s">
        <v>72</v>
      </c>
      <c r="AY226" s="150" t="s">
        <v>181</v>
      </c>
    </row>
    <row r="227" spans="2:51" s="12" customFormat="1" ht="12">
      <c r="B227" s="148"/>
      <c r="D227" s="149" t="s">
        <v>192</v>
      </c>
      <c r="E227" s="150" t="s">
        <v>19</v>
      </c>
      <c r="F227" s="151" t="s">
        <v>595</v>
      </c>
      <c r="H227" s="152">
        <v>3.825</v>
      </c>
      <c r="I227" s="153"/>
      <c r="L227" s="148"/>
      <c r="M227" s="154"/>
      <c r="T227" s="155"/>
      <c r="AT227" s="150" t="s">
        <v>192</v>
      </c>
      <c r="AU227" s="150" t="s">
        <v>82</v>
      </c>
      <c r="AV227" s="12" t="s">
        <v>82</v>
      </c>
      <c r="AW227" s="12" t="s">
        <v>33</v>
      </c>
      <c r="AX227" s="12" t="s">
        <v>72</v>
      </c>
      <c r="AY227" s="150" t="s">
        <v>181</v>
      </c>
    </row>
    <row r="228" spans="2:51" s="13" customFormat="1" ht="12">
      <c r="B228" s="156"/>
      <c r="D228" s="149" t="s">
        <v>192</v>
      </c>
      <c r="E228" s="157" t="s">
        <v>19</v>
      </c>
      <c r="F228" s="158" t="s">
        <v>196</v>
      </c>
      <c r="H228" s="159">
        <v>162.111</v>
      </c>
      <c r="I228" s="160"/>
      <c r="L228" s="156"/>
      <c r="M228" s="161"/>
      <c r="T228" s="162"/>
      <c r="AT228" s="157" t="s">
        <v>192</v>
      </c>
      <c r="AU228" s="157" t="s">
        <v>82</v>
      </c>
      <c r="AV228" s="13" t="s">
        <v>188</v>
      </c>
      <c r="AW228" s="13" t="s">
        <v>33</v>
      </c>
      <c r="AX228" s="13" t="s">
        <v>80</v>
      </c>
      <c r="AY228" s="157" t="s">
        <v>181</v>
      </c>
    </row>
    <row r="229" spans="2:65" s="1" customFormat="1" ht="16.5" customHeight="1">
      <c r="B229" s="32"/>
      <c r="C229" s="131" t="s">
        <v>291</v>
      </c>
      <c r="D229" s="131" t="s">
        <v>183</v>
      </c>
      <c r="E229" s="132" t="s">
        <v>596</v>
      </c>
      <c r="F229" s="133" t="s">
        <v>597</v>
      </c>
      <c r="G229" s="134" t="s">
        <v>186</v>
      </c>
      <c r="H229" s="135">
        <v>16.68</v>
      </c>
      <c r="I229" s="136"/>
      <c r="J229" s="137">
        <f>ROUND(I229*H229,2)</f>
        <v>0</v>
      </c>
      <c r="K229" s="133" t="s">
        <v>187</v>
      </c>
      <c r="L229" s="32"/>
      <c r="M229" s="138" t="s">
        <v>19</v>
      </c>
      <c r="N229" s="139" t="s">
        <v>43</v>
      </c>
      <c r="P229" s="140">
        <f>O229*H229</f>
        <v>0</v>
      </c>
      <c r="Q229" s="140">
        <v>0.00294</v>
      </c>
      <c r="R229" s="140">
        <f>Q229*H229</f>
        <v>0.0490392</v>
      </c>
      <c r="S229" s="140">
        <v>0</v>
      </c>
      <c r="T229" s="141">
        <f>S229*H229</f>
        <v>0</v>
      </c>
      <c r="AR229" s="142" t="s">
        <v>188</v>
      </c>
      <c r="AT229" s="142" t="s">
        <v>183</v>
      </c>
      <c r="AU229" s="142" t="s">
        <v>82</v>
      </c>
      <c r="AY229" s="17" t="s">
        <v>181</v>
      </c>
      <c r="BE229" s="143">
        <f>IF(N229="základní",J229,0)</f>
        <v>0</v>
      </c>
      <c r="BF229" s="143">
        <f>IF(N229="snížená",J229,0)</f>
        <v>0</v>
      </c>
      <c r="BG229" s="143">
        <f>IF(N229="zákl. přenesená",J229,0)</f>
        <v>0</v>
      </c>
      <c r="BH229" s="143">
        <f>IF(N229="sníž. přenesená",J229,0)</f>
        <v>0</v>
      </c>
      <c r="BI229" s="143">
        <f>IF(N229="nulová",J229,0)</f>
        <v>0</v>
      </c>
      <c r="BJ229" s="17" t="s">
        <v>80</v>
      </c>
      <c r="BK229" s="143">
        <f>ROUND(I229*H229,2)</f>
        <v>0</v>
      </c>
      <c r="BL229" s="17" t="s">
        <v>188</v>
      </c>
      <c r="BM229" s="142" t="s">
        <v>598</v>
      </c>
    </row>
    <row r="230" spans="2:47" s="1" customFormat="1" ht="12">
      <c r="B230" s="32"/>
      <c r="D230" s="144" t="s">
        <v>190</v>
      </c>
      <c r="F230" s="145" t="s">
        <v>599</v>
      </c>
      <c r="I230" s="146"/>
      <c r="L230" s="32"/>
      <c r="M230" s="147"/>
      <c r="T230" s="53"/>
      <c r="AT230" s="17" t="s">
        <v>190</v>
      </c>
      <c r="AU230" s="17" t="s">
        <v>82</v>
      </c>
    </row>
    <row r="231" spans="2:51" s="14" customFormat="1" ht="12">
      <c r="B231" s="163"/>
      <c r="D231" s="149" t="s">
        <v>192</v>
      </c>
      <c r="E231" s="164" t="s">
        <v>19</v>
      </c>
      <c r="F231" s="165" t="s">
        <v>600</v>
      </c>
      <c r="H231" s="164" t="s">
        <v>19</v>
      </c>
      <c r="I231" s="166"/>
      <c r="L231" s="163"/>
      <c r="M231" s="167"/>
      <c r="T231" s="168"/>
      <c r="AT231" s="164" t="s">
        <v>192</v>
      </c>
      <c r="AU231" s="164" t="s">
        <v>82</v>
      </c>
      <c r="AV231" s="14" t="s">
        <v>80</v>
      </c>
      <c r="AW231" s="14" t="s">
        <v>33</v>
      </c>
      <c r="AX231" s="14" t="s">
        <v>72</v>
      </c>
      <c r="AY231" s="164" t="s">
        <v>181</v>
      </c>
    </row>
    <row r="232" spans="2:51" s="12" customFormat="1" ht="12">
      <c r="B232" s="148"/>
      <c r="D232" s="149" t="s">
        <v>192</v>
      </c>
      <c r="E232" s="150" t="s">
        <v>19</v>
      </c>
      <c r="F232" s="151" t="s">
        <v>601</v>
      </c>
      <c r="H232" s="152">
        <v>16.68</v>
      </c>
      <c r="I232" s="153"/>
      <c r="L232" s="148"/>
      <c r="M232" s="154"/>
      <c r="T232" s="155"/>
      <c r="AT232" s="150" t="s">
        <v>192</v>
      </c>
      <c r="AU232" s="150" t="s">
        <v>82</v>
      </c>
      <c r="AV232" s="12" t="s">
        <v>82</v>
      </c>
      <c r="AW232" s="12" t="s">
        <v>33</v>
      </c>
      <c r="AX232" s="12" t="s">
        <v>80</v>
      </c>
      <c r="AY232" s="150" t="s">
        <v>181</v>
      </c>
    </row>
    <row r="233" spans="2:65" s="1" customFormat="1" ht="16.5" customHeight="1">
      <c r="B233" s="32"/>
      <c r="C233" s="131" t="s">
        <v>296</v>
      </c>
      <c r="D233" s="131" t="s">
        <v>183</v>
      </c>
      <c r="E233" s="132" t="s">
        <v>602</v>
      </c>
      <c r="F233" s="133" t="s">
        <v>603</v>
      </c>
      <c r="G233" s="134" t="s">
        <v>186</v>
      </c>
      <c r="H233" s="135">
        <v>16.8</v>
      </c>
      <c r="I233" s="136"/>
      <c r="J233" s="137">
        <f>ROUND(I233*H233,2)</f>
        <v>0</v>
      </c>
      <c r="K233" s="133" t="s">
        <v>187</v>
      </c>
      <c r="L233" s="32"/>
      <c r="M233" s="138" t="s">
        <v>19</v>
      </c>
      <c r="N233" s="139" t="s">
        <v>43</v>
      </c>
      <c r="P233" s="140">
        <f>O233*H233</f>
        <v>0</v>
      </c>
      <c r="Q233" s="140">
        <v>0</v>
      </c>
      <c r="R233" s="140">
        <f>Q233*H233</f>
        <v>0</v>
      </c>
      <c r="S233" s="140">
        <v>0</v>
      </c>
      <c r="T233" s="141">
        <f>S233*H233</f>
        <v>0</v>
      </c>
      <c r="AR233" s="142" t="s">
        <v>188</v>
      </c>
      <c r="AT233" s="142" t="s">
        <v>183</v>
      </c>
      <c r="AU233" s="142" t="s">
        <v>82</v>
      </c>
      <c r="AY233" s="17" t="s">
        <v>181</v>
      </c>
      <c r="BE233" s="143">
        <f>IF(N233="základní",J233,0)</f>
        <v>0</v>
      </c>
      <c r="BF233" s="143">
        <f>IF(N233="snížená",J233,0)</f>
        <v>0</v>
      </c>
      <c r="BG233" s="143">
        <f>IF(N233="zákl. přenesená",J233,0)</f>
        <v>0</v>
      </c>
      <c r="BH233" s="143">
        <f>IF(N233="sníž. přenesená",J233,0)</f>
        <v>0</v>
      </c>
      <c r="BI233" s="143">
        <f>IF(N233="nulová",J233,0)</f>
        <v>0</v>
      </c>
      <c r="BJ233" s="17" t="s">
        <v>80</v>
      </c>
      <c r="BK233" s="143">
        <f>ROUND(I233*H233,2)</f>
        <v>0</v>
      </c>
      <c r="BL233" s="17" t="s">
        <v>188</v>
      </c>
      <c r="BM233" s="142" t="s">
        <v>604</v>
      </c>
    </row>
    <row r="234" spans="2:47" s="1" customFormat="1" ht="12">
      <c r="B234" s="32"/>
      <c r="D234" s="144" t="s">
        <v>190</v>
      </c>
      <c r="F234" s="145" t="s">
        <v>605</v>
      </c>
      <c r="I234" s="146"/>
      <c r="L234" s="32"/>
      <c r="M234" s="147"/>
      <c r="T234" s="53"/>
      <c r="AT234" s="17" t="s">
        <v>190</v>
      </c>
      <c r="AU234" s="17" t="s">
        <v>82</v>
      </c>
    </row>
    <row r="235" spans="2:65" s="1" customFormat="1" ht="16.5" customHeight="1">
      <c r="B235" s="32"/>
      <c r="C235" s="131" t="s">
        <v>302</v>
      </c>
      <c r="D235" s="131" t="s">
        <v>183</v>
      </c>
      <c r="E235" s="132" t="s">
        <v>606</v>
      </c>
      <c r="F235" s="133" t="s">
        <v>607</v>
      </c>
      <c r="G235" s="134" t="s">
        <v>344</v>
      </c>
      <c r="H235" s="135">
        <v>9.727</v>
      </c>
      <c r="I235" s="136"/>
      <c r="J235" s="137">
        <f>ROUND(I235*H235,2)</f>
        <v>0</v>
      </c>
      <c r="K235" s="133" t="s">
        <v>187</v>
      </c>
      <c r="L235" s="32"/>
      <c r="M235" s="138" t="s">
        <v>19</v>
      </c>
      <c r="N235" s="139" t="s">
        <v>43</v>
      </c>
      <c r="P235" s="140">
        <f>O235*H235</f>
        <v>0</v>
      </c>
      <c r="Q235" s="140">
        <v>1.06062</v>
      </c>
      <c r="R235" s="140">
        <f>Q235*H235</f>
        <v>10.31665074</v>
      </c>
      <c r="S235" s="140">
        <v>0</v>
      </c>
      <c r="T235" s="141">
        <f>S235*H235</f>
        <v>0</v>
      </c>
      <c r="AR235" s="142" t="s">
        <v>188</v>
      </c>
      <c r="AT235" s="142" t="s">
        <v>183</v>
      </c>
      <c r="AU235" s="142" t="s">
        <v>82</v>
      </c>
      <c r="AY235" s="17" t="s">
        <v>181</v>
      </c>
      <c r="BE235" s="143">
        <f>IF(N235="základní",J235,0)</f>
        <v>0</v>
      </c>
      <c r="BF235" s="143">
        <f>IF(N235="snížená",J235,0)</f>
        <v>0</v>
      </c>
      <c r="BG235" s="143">
        <f>IF(N235="zákl. přenesená",J235,0)</f>
        <v>0</v>
      </c>
      <c r="BH235" s="143">
        <f>IF(N235="sníž. přenesená",J235,0)</f>
        <v>0</v>
      </c>
      <c r="BI235" s="143">
        <f>IF(N235="nulová",J235,0)</f>
        <v>0</v>
      </c>
      <c r="BJ235" s="17" t="s">
        <v>80</v>
      </c>
      <c r="BK235" s="143">
        <f>ROUND(I235*H235,2)</f>
        <v>0</v>
      </c>
      <c r="BL235" s="17" t="s">
        <v>188</v>
      </c>
      <c r="BM235" s="142" t="s">
        <v>608</v>
      </c>
    </row>
    <row r="236" spans="2:47" s="1" customFormat="1" ht="12">
      <c r="B236" s="32"/>
      <c r="D236" s="144" t="s">
        <v>190</v>
      </c>
      <c r="F236" s="145" t="s">
        <v>609</v>
      </c>
      <c r="I236" s="146"/>
      <c r="L236" s="32"/>
      <c r="M236" s="147"/>
      <c r="T236" s="53"/>
      <c r="AT236" s="17" t="s">
        <v>190</v>
      </c>
      <c r="AU236" s="17" t="s">
        <v>82</v>
      </c>
    </row>
    <row r="237" spans="2:51" s="14" customFormat="1" ht="12">
      <c r="B237" s="163"/>
      <c r="D237" s="149" t="s">
        <v>192</v>
      </c>
      <c r="E237" s="164" t="s">
        <v>19</v>
      </c>
      <c r="F237" s="165" t="s">
        <v>610</v>
      </c>
      <c r="H237" s="164" t="s">
        <v>19</v>
      </c>
      <c r="I237" s="166"/>
      <c r="L237" s="163"/>
      <c r="M237" s="167"/>
      <c r="T237" s="168"/>
      <c r="AT237" s="164" t="s">
        <v>192</v>
      </c>
      <c r="AU237" s="164" t="s">
        <v>82</v>
      </c>
      <c r="AV237" s="14" t="s">
        <v>80</v>
      </c>
      <c r="AW237" s="14" t="s">
        <v>33</v>
      </c>
      <c r="AX237" s="14" t="s">
        <v>72</v>
      </c>
      <c r="AY237" s="164" t="s">
        <v>181</v>
      </c>
    </row>
    <row r="238" spans="2:51" s="12" customFormat="1" ht="12">
      <c r="B238" s="148"/>
      <c r="D238" s="149" t="s">
        <v>192</v>
      </c>
      <c r="E238" s="150" t="s">
        <v>19</v>
      </c>
      <c r="F238" s="151" t="s">
        <v>611</v>
      </c>
      <c r="H238" s="152">
        <v>9.727</v>
      </c>
      <c r="I238" s="153"/>
      <c r="L238" s="148"/>
      <c r="M238" s="154"/>
      <c r="T238" s="155"/>
      <c r="AT238" s="150" t="s">
        <v>192</v>
      </c>
      <c r="AU238" s="150" t="s">
        <v>82</v>
      </c>
      <c r="AV238" s="12" t="s">
        <v>82</v>
      </c>
      <c r="AW238" s="12" t="s">
        <v>33</v>
      </c>
      <c r="AX238" s="12" t="s">
        <v>80</v>
      </c>
      <c r="AY238" s="150" t="s">
        <v>181</v>
      </c>
    </row>
    <row r="239" spans="2:65" s="1" customFormat="1" ht="16.5" customHeight="1">
      <c r="B239" s="32"/>
      <c r="C239" s="131" t="s">
        <v>311</v>
      </c>
      <c r="D239" s="131" t="s">
        <v>183</v>
      </c>
      <c r="E239" s="132" t="s">
        <v>612</v>
      </c>
      <c r="F239" s="133" t="s">
        <v>613</v>
      </c>
      <c r="G239" s="134" t="s">
        <v>344</v>
      </c>
      <c r="H239" s="135">
        <v>9.727</v>
      </c>
      <c r="I239" s="136"/>
      <c r="J239" s="137">
        <f>ROUND(I239*H239,2)</f>
        <v>0</v>
      </c>
      <c r="K239" s="133" t="s">
        <v>187</v>
      </c>
      <c r="L239" s="32"/>
      <c r="M239" s="138" t="s">
        <v>19</v>
      </c>
      <c r="N239" s="139" t="s">
        <v>43</v>
      </c>
      <c r="P239" s="140">
        <f>O239*H239</f>
        <v>0</v>
      </c>
      <c r="Q239" s="140">
        <v>1.06277</v>
      </c>
      <c r="R239" s="140">
        <f>Q239*H239</f>
        <v>10.33756379</v>
      </c>
      <c r="S239" s="140">
        <v>0</v>
      </c>
      <c r="T239" s="141">
        <f>S239*H239</f>
        <v>0</v>
      </c>
      <c r="AR239" s="142" t="s">
        <v>188</v>
      </c>
      <c r="AT239" s="142" t="s">
        <v>183</v>
      </c>
      <c r="AU239" s="142" t="s">
        <v>82</v>
      </c>
      <c r="AY239" s="17" t="s">
        <v>181</v>
      </c>
      <c r="BE239" s="143">
        <f>IF(N239="základní",J239,0)</f>
        <v>0</v>
      </c>
      <c r="BF239" s="143">
        <f>IF(N239="snížená",J239,0)</f>
        <v>0</v>
      </c>
      <c r="BG239" s="143">
        <f>IF(N239="zákl. přenesená",J239,0)</f>
        <v>0</v>
      </c>
      <c r="BH239" s="143">
        <f>IF(N239="sníž. přenesená",J239,0)</f>
        <v>0</v>
      </c>
      <c r="BI239" s="143">
        <f>IF(N239="nulová",J239,0)</f>
        <v>0</v>
      </c>
      <c r="BJ239" s="17" t="s">
        <v>80</v>
      </c>
      <c r="BK239" s="143">
        <f>ROUND(I239*H239,2)</f>
        <v>0</v>
      </c>
      <c r="BL239" s="17" t="s">
        <v>188</v>
      </c>
      <c r="BM239" s="142" t="s">
        <v>614</v>
      </c>
    </row>
    <row r="240" spans="2:47" s="1" customFormat="1" ht="12">
      <c r="B240" s="32"/>
      <c r="D240" s="144" t="s">
        <v>190</v>
      </c>
      <c r="F240" s="145" t="s">
        <v>615</v>
      </c>
      <c r="I240" s="146"/>
      <c r="L240" s="32"/>
      <c r="M240" s="147"/>
      <c r="T240" s="53"/>
      <c r="AT240" s="17" t="s">
        <v>190</v>
      </c>
      <c r="AU240" s="17" t="s">
        <v>82</v>
      </c>
    </row>
    <row r="241" spans="2:51" s="14" customFormat="1" ht="12">
      <c r="B241" s="163"/>
      <c r="D241" s="149" t="s">
        <v>192</v>
      </c>
      <c r="E241" s="164" t="s">
        <v>19</v>
      </c>
      <c r="F241" s="165" t="s">
        <v>610</v>
      </c>
      <c r="H241" s="164" t="s">
        <v>19</v>
      </c>
      <c r="I241" s="166"/>
      <c r="L241" s="163"/>
      <c r="M241" s="167"/>
      <c r="T241" s="168"/>
      <c r="AT241" s="164" t="s">
        <v>192</v>
      </c>
      <c r="AU241" s="164" t="s">
        <v>82</v>
      </c>
      <c r="AV241" s="14" t="s">
        <v>80</v>
      </c>
      <c r="AW241" s="14" t="s">
        <v>33</v>
      </c>
      <c r="AX241" s="14" t="s">
        <v>72</v>
      </c>
      <c r="AY241" s="164" t="s">
        <v>181</v>
      </c>
    </row>
    <row r="242" spans="2:51" s="12" customFormat="1" ht="12">
      <c r="B242" s="148"/>
      <c r="D242" s="149" t="s">
        <v>192</v>
      </c>
      <c r="E242" s="150" t="s">
        <v>19</v>
      </c>
      <c r="F242" s="151" t="s">
        <v>611</v>
      </c>
      <c r="H242" s="152">
        <v>9.727</v>
      </c>
      <c r="I242" s="153"/>
      <c r="L242" s="148"/>
      <c r="M242" s="154"/>
      <c r="T242" s="155"/>
      <c r="AT242" s="150" t="s">
        <v>192</v>
      </c>
      <c r="AU242" s="150" t="s">
        <v>82</v>
      </c>
      <c r="AV242" s="12" t="s">
        <v>82</v>
      </c>
      <c r="AW242" s="12" t="s">
        <v>33</v>
      </c>
      <c r="AX242" s="12" t="s">
        <v>80</v>
      </c>
      <c r="AY242" s="150" t="s">
        <v>181</v>
      </c>
    </row>
    <row r="243" spans="2:65" s="1" customFormat="1" ht="21.75" customHeight="1">
      <c r="B243" s="32"/>
      <c r="C243" s="131" t="s">
        <v>7</v>
      </c>
      <c r="D243" s="131" t="s">
        <v>183</v>
      </c>
      <c r="E243" s="132" t="s">
        <v>616</v>
      </c>
      <c r="F243" s="133" t="s">
        <v>617</v>
      </c>
      <c r="G243" s="134" t="s">
        <v>225</v>
      </c>
      <c r="H243" s="135">
        <v>95.541</v>
      </c>
      <c r="I243" s="136"/>
      <c r="J243" s="137">
        <f>ROUND(I243*H243,2)</f>
        <v>0</v>
      </c>
      <c r="K243" s="133" t="s">
        <v>187</v>
      </c>
      <c r="L243" s="32"/>
      <c r="M243" s="138" t="s">
        <v>19</v>
      </c>
      <c r="N243" s="139" t="s">
        <v>43</v>
      </c>
      <c r="P243" s="140">
        <f>O243*H243</f>
        <v>0</v>
      </c>
      <c r="Q243" s="140">
        <v>2.50187</v>
      </c>
      <c r="R243" s="140">
        <f>Q243*H243</f>
        <v>239.03116166999996</v>
      </c>
      <c r="S243" s="140">
        <v>0</v>
      </c>
      <c r="T243" s="141">
        <f>S243*H243</f>
        <v>0</v>
      </c>
      <c r="AR243" s="142" t="s">
        <v>188</v>
      </c>
      <c r="AT243" s="142" t="s">
        <v>183</v>
      </c>
      <c r="AU243" s="142" t="s">
        <v>82</v>
      </c>
      <c r="AY243" s="17" t="s">
        <v>181</v>
      </c>
      <c r="BE243" s="143">
        <f>IF(N243="základní",J243,0)</f>
        <v>0</v>
      </c>
      <c r="BF243" s="143">
        <f>IF(N243="snížená",J243,0)</f>
        <v>0</v>
      </c>
      <c r="BG243" s="143">
        <f>IF(N243="zákl. přenesená",J243,0)</f>
        <v>0</v>
      </c>
      <c r="BH243" s="143">
        <f>IF(N243="sníž. přenesená",J243,0)</f>
        <v>0</v>
      </c>
      <c r="BI243" s="143">
        <f>IF(N243="nulová",J243,0)</f>
        <v>0</v>
      </c>
      <c r="BJ243" s="17" t="s">
        <v>80</v>
      </c>
      <c r="BK243" s="143">
        <f>ROUND(I243*H243,2)</f>
        <v>0</v>
      </c>
      <c r="BL243" s="17" t="s">
        <v>188</v>
      </c>
      <c r="BM243" s="142" t="s">
        <v>618</v>
      </c>
    </row>
    <row r="244" spans="2:47" s="1" customFormat="1" ht="12">
      <c r="B244" s="32"/>
      <c r="D244" s="144" t="s">
        <v>190</v>
      </c>
      <c r="F244" s="145" t="s">
        <v>619</v>
      </c>
      <c r="I244" s="146"/>
      <c r="L244" s="32"/>
      <c r="M244" s="147"/>
      <c r="T244" s="53"/>
      <c r="AT244" s="17" t="s">
        <v>190</v>
      </c>
      <c r="AU244" s="17" t="s">
        <v>82</v>
      </c>
    </row>
    <row r="245" spans="2:51" s="14" customFormat="1" ht="12">
      <c r="B245" s="163"/>
      <c r="D245" s="149" t="s">
        <v>192</v>
      </c>
      <c r="E245" s="164" t="s">
        <v>19</v>
      </c>
      <c r="F245" s="165" t="s">
        <v>620</v>
      </c>
      <c r="H245" s="164" t="s">
        <v>19</v>
      </c>
      <c r="I245" s="166"/>
      <c r="L245" s="163"/>
      <c r="M245" s="167"/>
      <c r="T245" s="168"/>
      <c r="AT245" s="164" t="s">
        <v>192</v>
      </c>
      <c r="AU245" s="164" t="s">
        <v>82</v>
      </c>
      <c r="AV245" s="14" t="s">
        <v>80</v>
      </c>
      <c r="AW245" s="14" t="s">
        <v>33</v>
      </c>
      <c r="AX245" s="14" t="s">
        <v>72</v>
      </c>
      <c r="AY245" s="164" t="s">
        <v>181</v>
      </c>
    </row>
    <row r="246" spans="2:51" s="14" customFormat="1" ht="12">
      <c r="B246" s="163"/>
      <c r="D246" s="149" t="s">
        <v>192</v>
      </c>
      <c r="E246" s="164" t="s">
        <v>19</v>
      </c>
      <c r="F246" s="165" t="s">
        <v>503</v>
      </c>
      <c r="H246" s="164" t="s">
        <v>19</v>
      </c>
      <c r="I246" s="166"/>
      <c r="L246" s="163"/>
      <c r="M246" s="167"/>
      <c r="T246" s="168"/>
      <c r="AT246" s="164" t="s">
        <v>192</v>
      </c>
      <c r="AU246" s="164" t="s">
        <v>82</v>
      </c>
      <c r="AV246" s="14" t="s">
        <v>80</v>
      </c>
      <c r="AW246" s="14" t="s">
        <v>33</v>
      </c>
      <c r="AX246" s="14" t="s">
        <v>72</v>
      </c>
      <c r="AY246" s="164" t="s">
        <v>181</v>
      </c>
    </row>
    <row r="247" spans="2:51" s="12" customFormat="1" ht="12">
      <c r="B247" s="148"/>
      <c r="D247" s="149" t="s">
        <v>192</v>
      </c>
      <c r="E247" s="150" t="s">
        <v>19</v>
      </c>
      <c r="F247" s="151" t="s">
        <v>621</v>
      </c>
      <c r="H247" s="152">
        <v>35.456</v>
      </c>
      <c r="I247" s="153"/>
      <c r="L247" s="148"/>
      <c r="M247" s="154"/>
      <c r="T247" s="155"/>
      <c r="AT247" s="150" t="s">
        <v>192</v>
      </c>
      <c r="AU247" s="150" t="s">
        <v>82</v>
      </c>
      <c r="AV247" s="12" t="s">
        <v>82</v>
      </c>
      <c r="AW247" s="12" t="s">
        <v>33</v>
      </c>
      <c r="AX247" s="12" t="s">
        <v>72</v>
      </c>
      <c r="AY247" s="150" t="s">
        <v>181</v>
      </c>
    </row>
    <row r="248" spans="2:51" s="14" customFormat="1" ht="12">
      <c r="B248" s="163"/>
      <c r="D248" s="149" t="s">
        <v>192</v>
      </c>
      <c r="E248" s="164" t="s">
        <v>19</v>
      </c>
      <c r="F248" s="165" t="s">
        <v>505</v>
      </c>
      <c r="H248" s="164" t="s">
        <v>19</v>
      </c>
      <c r="I248" s="166"/>
      <c r="L248" s="163"/>
      <c r="M248" s="167"/>
      <c r="T248" s="168"/>
      <c r="AT248" s="164" t="s">
        <v>192</v>
      </c>
      <c r="AU248" s="164" t="s">
        <v>82</v>
      </c>
      <c r="AV248" s="14" t="s">
        <v>80</v>
      </c>
      <c r="AW248" s="14" t="s">
        <v>33</v>
      </c>
      <c r="AX248" s="14" t="s">
        <v>72</v>
      </c>
      <c r="AY248" s="164" t="s">
        <v>181</v>
      </c>
    </row>
    <row r="249" spans="2:51" s="12" customFormat="1" ht="12">
      <c r="B249" s="148"/>
      <c r="D249" s="149" t="s">
        <v>192</v>
      </c>
      <c r="E249" s="150" t="s">
        <v>19</v>
      </c>
      <c r="F249" s="151" t="s">
        <v>622</v>
      </c>
      <c r="H249" s="152">
        <v>30.744</v>
      </c>
      <c r="I249" s="153"/>
      <c r="L249" s="148"/>
      <c r="M249" s="154"/>
      <c r="T249" s="155"/>
      <c r="AT249" s="150" t="s">
        <v>192</v>
      </c>
      <c r="AU249" s="150" t="s">
        <v>82</v>
      </c>
      <c r="AV249" s="12" t="s">
        <v>82</v>
      </c>
      <c r="AW249" s="12" t="s">
        <v>33</v>
      </c>
      <c r="AX249" s="12" t="s">
        <v>72</v>
      </c>
      <c r="AY249" s="150" t="s">
        <v>181</v>
      </c>
    </row>
    <row r="250" spans="2:51" s="12" customFormat="1" ht="12">
      <c r="B250" s="148"/>
      <c r="D250" s="149" t="s">
        <v>192</v>
      </c>
      <c r="E250" s="150" t="s">
        <v>19</v>
      </c>
      <c r="F250" s="151" t="s">
        <v>623</v>
      </c>
      <c r="H250" s="152">
        <v>0.288</v>
      </c>
      <c r="I250" s="153"/>
      <c r="L250" s="148"/>
      <c r="M250" s="154"/>
      <c r="T250" s="155"/>
      <c r="AT250" s="150" t="s">
        <v>192</v>
      </c>
      <c r="AU250" s="150" t="s">
        <v>82</v>
      </c>
      <c r="AV250" s="12" t="s">
        <v>82</v>
      </c>
      <c r="AW250" s="12" t="s">
        <v>33</v>
      </c>
      <c r="AX250" s="12" t="s">
        <v>72</v>
      </c>
      <c r="AY250" s="150" t="s">
        <v>181</v>
      </c>
    </row>
    <row r="251" spans="2:51" s="14" customFormat="1" ht="12">
      <c r="B251" s="163"/>
      <c r="D251" s="149" t="s">
        <v>192</v>
      </c>
      <c r="E251" s="164" t="s">
        <v>19</v>
      </c>
      <c r="F251" s="165" t="s">
        <v>495</v>
      </c>
      <c r="H251" s="164" t="s">
        <v>19</v>
      </c>
      <c r="I251" s="166"/>
      <c r="L251" s="163"/>
      <c r="M251" s="167"/>
      <c r="T251" s="168"/>
      <c r="AT251" s="164" t="s">
        <v>192</v>
      </c>
      <c r="AU251" s="164" t="s">
        <v>82</v>
      </c>
      <c r="AV251" s="14" t="s">
        <v>80</v>
      </c>
      <c r="AW251" s="14" t="s">
        <v>33</v>
      </c>
      <c r="AX251" s="14" t="s">
        <v>72</v>
      </c>
      <c r="AY251" s="164" t="s">
        <v>181</v>
      </c>
    </row>
    <row r="252" spans="2:51" s="14" customFormat="1" ht="12">
      <c r="B252" s="163"/>
      <c r="D252" s="149" t="s">
        <v>192</v>
      </c>
      <c r="E252" s="164" t="s">
        <v>19</v>
      </c>
      <c r="F252" s="165" t="s">
        <v>505</v>
      </c>
      <c r="H252" s="164" t="s">
        <v>19</v>
      </c>
      <c r="I252" s="166"/>
      <c r="L252" s="163"/>
      <c r="M252" s="167"/>
      <c r="T252" s="168"/>
      <c r="AT252" s="164" t="s">
        <v>192</v>
      </c>
      <c r="AU252" s="164" t="s">
        <v>82</v>
      </c>
      <c r="AV252" s="14" t="s">
        <v>80</v>
      </c>
      <c r="AW252" s="14" t="s">
        <v>33</v>
      </c>
      <c r="AX252" s="14" t="s">
        <v>72</v>
      </c>
      <c r="AY252" s="164" t="s">
        <v>181</v>
      </c>
    </row>
    <row r="253" spans="2:51" s="12" customFormat="1" ht="12">
      <c r="B253" s="148"/>
      <c r="D253" s="149" t="s">
        <v>192</v>
      </c>
      <c r="E253" s="150" t="s">
        <v>19</v>
      </c>
      <c r="F253" s="151" t="s">
        <v>624</v>
      </c>
      <c r="H253" s="152">
        <v>27.088</v>
      </c>
      <c r="I253" s="153"/>
      <c r="L253" s="148"/>
      <c r="M253" s="154"/>
      <c r="T253" s="155"/>
      <c r="AT253" s="150" t="s">
        <v>192</v>
      </c>
      <c r="AU253" s="150" t="s">
        <v>82</v>
      </c>
      <c r="AV253" s="12" t="s">
        <v>82</v>
      </c>
      <c r="AW253" s="12" t="s">
        <v>33</v>
      </c>
      <c r="AX253" s="12" t="s">
        <v>72</v>
      </c>
      <c r="AY253" s="150" t="s">
        <v>181</v>
      </c>
    </row>
    <row r="254" spans="2:51" s="15" customFormat="1" ht="12">
      <c r="B254" s="173"/>
      <c r="D254" s="149" t="s">
        <v>192</v>
      </c>
      <c r="E254" s="174" t="s">
        <v>19</v>
      </c>
      <c r="F254" s="175" t="s">
        <v>554</v>
      </c>
      <c r="H254" s="176">
        <v>93.576</v>
      </c>
      <c r="I254" s="177"/>
      <c r="L254" s="173"/>
      <c r="M254" s="178"/>
      <c r="T254" s="179"/>
      <c r="AT254" s="174" t="s">
        <v>192</v>
      </c>
      <c r="AU254" s="174" t="s">
        <v>82</v>
      </c>
      <c r="AV254" s="15" t="s">
        <v>94</v>
      </c>
      <c r="AW254" s="15" t="s">
        <v>33</v>
      </c>
      <c r="AX254" s="15" t="s">
        <v>72</v>
      </c>
      <c r="AY254" s="174" t="s">
        <v>181</v>
      </c>
    </row>
    <row r="255" spans="2:51" s="12" customFormat="1" ht="12">
      <c r="B255" s="148"/>
      <c r="D255" s="149" t="s">
        <v>192</v>
      </c>
      <c r="E255" s="150" t="s">
        <v>19</v>
      </c>
      <c r="F255" s="151" t="s">
        <v>625</v>
      </c>
      <c r="H255" s="152">
        <v>1.965</v>
      </c>
      <c r="I255" s="153"/>
      <c r="L255" s="148"/>
      <c r="M255" s="154"/>
      <c r="T255" s="155"/>
      <c r="AT255" s="150" t="s">
        <v>192</v>
      </c>
      <c r="AU255" s="150" t="s">
        <v>82</v>
      </c>
      <c r="AV255" s="12" t="s">
        <v>82</v>
      </c>
      <c r="AW255" s="12" t="s">
        <v>33</v>
      </c>
      <c r="AX255" s="12" t="s">
        <v>72</v>
      </c>
      <c r="AY255" s="150" t="s">
        <v>181</v>
      </c>
    </row>
    <row r="256" spans="2:51" s="13" customFormat="1" ht="12">
      <c r="B256" s="156"/>
      <c r="D256" s="149" t="s">
        <v>192</v>
      </c>
      <c r="E256" s="157" t="s">
        <v>19</v>
      </c>
      <c r="F256" s="158" t="s">
        <v>196</v>
      </c>
      <c r="H256" s="159">
        <v>95.541</v>
      </c>
      <c r="I256" s="160"/>
      <c r="L256" s="156"/>
      <c r="M256" s="161"/>
      <c r="T256" s="162"/>
      <c r="AT256" s="157" t="s">
        <v>192</v>
      </c>
      <c r="AU256" s="157" t="s">
        <v>82</v>
      </c>
      <c r="AV256" s="13" t="s">
        <v>188</v>
      </c>
      <c r="AW256" s="13" t="s">
        <v>33</v>
      </c>
      <c r="AX256" s="13" t="s">
        <v>80</v>
      </c>
      <c r="AY256" s="157" t="s">
        <v>181</v>
      </c>
    </row>
    <row r="257" spans="2:65" s="1" customFormat="1" ht="16.5" customHeight="1">
      <c r="B257" s="32"/>
      <c r="C257" s="131" t="s">
        <v>322</v>
      </c>
      <c r="D257" s="131" t="s">
        <v>183</v>
      </c>
      <c r="E257" s="132" t="s">
        <v>626</v>
      </c>
      <c r="F257" s="133" t="s">
        <v>627</v>
      </c>
      <c r="G257" s="134" t="s">
        <v>186</v>
      </c>
      <c r="H257" s="135">
        <v>230.625</v>
      </c>
      <c r="I257" s="136"/>
      <c r="J257" s="137">
        <f>ROUND(I257*H257,2)</f>
        <v>0</v>
      </c>
      <c r="K257" s="133" t="s">
        <v>345</v>
      </c>
      <c r="L257" s="32"/>
      <c r="M257" s="138" t="s">
        <v>19</v>
      </c>
      <c r="N257" s="139" t="s">
        <v>43</v>
      </c>
      <c r="P257" s="140">
        <f>O257*H257</f>
        <v>0</v>
      </c>
      <c r="Q257" s="140">
        <v>0.00269</v>
      </c>
      <c r="R257" s="140">
        <f>Q257*H257</f>
        <v>0.62038125</v>
      </c>
      <c r="S257" s="140">
        <v>0</v>
      </c>
      <c r="T257" s="141">
        <f>S257*H257</f>
        <v>0</v>
      </c>
      <c r="AR257" s="142" t="s">
        <v>188</v>
      </c>
      <c r="AT257" s="142" t="s">
        <v>183</v>
      </c>
      <c r="AU257" s="142" t="s">
        <v>82</v>
      </c>
      <c r="AY257" s="17" t="s">
        <v>181</v>
      </c>
      <c r="BE257" s="143">
        <f>IF(N257="základní",J257,0)</f>
        <v>0</v>
      </c>
      <c r="BF257" s="143">
        <f>IF(N257="snížená",J257,0)</f>
        <v>0</v>
      </c>
      <c r="BG257" s="143">
        <f>IF(N257="zákl. přenesená",J257,0)</f>
        <v>0</v>
      </c>
      <c r="BH257" s="143">
        <f>IF(N257="sníž. přenesená",J257,0)</f>
        <v>0</v>
      </c>
      <c r="BI257" s="143">
        <f>IF(N257="nulová",J257,0)</f>
        <v>0</v>
      </c>
      <c r="BJ257" s="17" t="s">
        <v>80</v>
      </c>
      <c r="BK257" s="143">
        <f>ROUND(I257*H257,2)</f>
        <v>0</v>
      </c>
      <c r="BL257" s="17" t="s">
        <v>188</v>
      </c>
      <c r="BM257" s="142" t="s">
        <v>628</v>
      </c>
    </row>
    <row r="258" spans="2:47" s="1" customFormat="1" ht="12">
      <c r="B258" s="32"/>
      <c r="D258" s="144" t="s">
        <v>190</v>
      </c>
      <c r="F258" s="145" t="s">
        <v>629</v>
      </c>
      <c r="I258" s="146"/>
      <c r="L258" s="32"/>
      <c r="M258" s="147"/>
      <c r="T258" s="53"/>
      <c r="AT258" s="17" t="s">
        <v>190</v>
      </c>
      <c r="AU258" s="17" t="s">
        <v>82</v>
      </c>
    </row>
    <row r="259" spans="2:51" s="14" customFormat="1" ht="12">
      <c r="B259" s="163"/>
      <c r="D259" s="149" t="s">
        <v>192</v>
      </c>
      <c r="E259" s="164" t="s">
        <v>19</v>
      </c>
      <c r="F259" s="165" t="s">
        <v>630</v>
      </c>
      <c r="H259" s="164" t="s">
        <v>19</v>
      </c>
      <c r="I259" s="166"/>
      <c r="L259" s="163"/>
      <c r="M259" s="167"/>
      <c r="T259" s="168"/>
      <c r="AT259" s="164" t="s">
        <v>192</v>
      </c>
      <c r="AU259" s="164" t="s">
        <v>82</v>
      </c>
      <c r="AV259" s="14" t="s">
        <v>80</v>
      </c>
      <c r="AW259" s="14" t="s">
        <v>33</v>
      </c>
      <c r="AX259" s="14" t="s">
        <v>72</v>
      </c>
      <c r="AY259" s="164" t="s">
        <v>181</v>
      </c>
    </row>
    <row r="260" spans="2:51" s="14" customFormat="1" ht="12">
      <c r="B260" s="163"/>
      <c r="D260" s="149" t="s">
        <v>192</v>
      </c>
      <c r="E260" s="164" t="s">
        <v>19</v>
      </c>
      <c r="F260" s="165" t="s">
        <v>620</v>
      </c>
      <c r="H260" s="164" t="s">
        <v>19</v>
      </c>
      <c r="I260" s="166"/>
      <c r="L260" s="163"/>
      <c r="M260" s="167"/>
      <c r="T260" s="168"/>
      <c r="AT260" s="164" t="s">
        <v>192</v>
      </c>
      <c r="AU260" s="164" t="s">
        <v>82</v>
      </c>
      <c r="AV260" s="14" t="s">
        <v>80</v>
      </c>
      <c r="AW260" s="14" t="s">
        <v>33</v>
      </c>
      <c r="AX260" s="14" t="s">
        <v>72</v>
      </c>
      <c r="AY260" s="164" t="s">
        <v>181</v>
      </c>
    </row>
    <row r="261" spans="2:51" s="14" customFormat="1" ht="12">
      <c r="B261" s="163"/>
      <c r="D261" s="149" t="s">
        <v>192</v>
      </c>
      <c r="E261" s="164" t="s">
        <v>19</v>
      </c>
      <c r="F261" s="165" t="s">
        <v>503</v>
      </c>
      <c r="H261" s="164" t="s">
        <v>19</v>
      </c>
      <c r="I261" s="166"/>
      <c r="L261" s="163"/>
      <c r="M261" s="167"/>
      <c r="T261" s="168"/>
      <c r="AT261" s="164" t="s">
        <v>192</v>
      </c>
      <c r="AU261" s="164" t="s">
        <v>82</v>
      </c>
      <c r="AV261" s="14" t="s">
        <v>80</v>
      </c>
      <c r="AW261" s="14" t="s">
        <v>33</v>
      </c>
      <c r="AX261" s="14" t="s">
        <v>72</v>
      </c>
      <c r="AY261" s="164" t="s">
        <v>181</v>
      </c>
    </row>
    <row r="262" spans="2:51" s="12" customFormat="1" ht="12">
      <c r="B262" s="148"/>
      <c r="D262" s="149" t="s">
        <v>192</v>
      </c>
      <c r="E262" s="150" t="s">
        <v>19</v>
      </c>
      <c r="F262" s="151" t="s">
        <v>631</v>
      </c>
      <c r="H262" s="152">
        <v>74.5</v>
      </c>
      <c r="I262" s="153"/>
      <c r="L262" s="148"/>
      <c r="M262" s="154"/>
      <c r="T262" s="155"/>
      <c r="AT262" s="150" t="s">
        <v>192</v>
      </c>
      <c r="AU262" s="150" t="s">
        <v>82</v>
      </c>
      <c r="AV262" s="12" t="s">
        <v>82</v>
      </c>
      <c r="AW262" s="12" t="s">
        <v>33</v>
      </c>
      <c r="AX262" s="12" t="s">
        <v>72</v>
      </c>
      <c r="AY262" s="150" t="s">
        <v>181</v>
      </c>
    </row>
    <row r="263" spans="2:51" s="14" customFormat="1" ht="12">
      <c r="B263" s="163"/>
      <c r="D263" s="149" t="s">
        <v>192</v>
      </c>
      <c r="E263" s="164" t="s">
        <v>19</v>
      </c>
      <c r="F263" s="165" t="s">
        <v>505</v>
      </c>
      <c r="H263" s="164" t="s">
        <v>19</v>
      </c>
      <c r="I263" s="166"/>
      <c r="L263" s="163"/>
      <c r="M263" s="167"/>
      <c r="T263" s="168"/>
      <c r="AT263" s="164" t="s">
        <v>192</v>
      </c>
      <c r="AU263" s="164" t="s">
        <v>82</v>
      </c>
      <c r="AV263" s="14" t="s">
        <v>80</v>
      </c>
      <c r="AW263" s="14" t="s">
        <v>33</v>
      </c>
      <c r="AX263" s="14" t="s">
        <v>72</v>
      </c>
      <c r="AY263" s="164" t="s">
        <v>181</v>
      </c>
    </row>
    <row r="264" spans="2:51" s="12" customFormat="1" ht="12">
      <c r="B264" s="148"/>
      <c r="D264" s="149" t="s">
        <v>192</v>
      </c>
      <c r="E264" s="150" t="s">
        <v>19</v>
      </c>
      <c r="F264" s="151" t="s">
        <v>632</v>
      </c>
      <c r="H264" s="152">
        <v>57.53</v>
      </c>
      <c r="I264" s="153"/>
      <c r="L264" s="148"/>
      <c r="M264" s="154"/>
      <c r="T264" s="155"/>
      <c r="AT264" s="150" t="s">
        <v>192</v>
      </c>
      <c r="AU264" s="150" t="s">
        <v>82</v>
      </c>
      <c r="AV264" s="12" t="s">
        <v>82</v>
      </c>
      <c r="AW264" s="12" t="s">
        <v>33</v>
      </c>
      <c r="AX264" s="12" t="s">
        <v>72</v>
      </c>
      <c r="AY264" s="150" t="s">
        <v>181</v>
      </c>
    </row>
    <row r="265" spans="2:51" s="12" customFormat="1" ht="12">
      <c r="B265" s="148"/>
      <c r="D265" s="149" t="s">
        <v>192</v>
      </c>
      <c r="E265" s="150" t="s">
        <v>19</v>
      </c>
      <c r="F265" s="151" t="s">
        <v>633</v>
      </c>
      <c r="H265" s="152">
        <v>1.2</v>
      </c>
      <c r="I265" s="153"/>
      <c r="L265" s="148"/>
      <c r="M265" s="154"/>
      <c r="T265" s="155"/>
      <c r="AT265" s="150" t="s">
        <v>192</v>
      </c>
      <c r="AU265" s="150" t="s">
        <v>82</v>
      </c>
      <c r="AV265" s="12" t="s">
        <v>82</v>
      </c>
      <c r="AW265" s="12" t="s">
        <v>33</v>
      </c>
      <c r="AX265" s="12" t="s">
        <v>72</v>
      </c>
      <c r="AY265" s="150" t="s">
        <v>181</v>
      </c>
    </row>
    <row r="266" spans="2:51" s="14" customFormat="1" ht="12">
      <c r="B266" s="163"/>
      <c r="D266" s="149" t="s">
        <v>192</v>
      </c>
      <c r="E266" s="164" t="s">
        <v>19</v>
      </c>
      <c r="F266" s="165" t="s">
        <v>495</v>
      </c>
      <c r="H266" s="164" t="s">
        <v>19</v>
      </c>
      <c r="I266" s="166"/>
      <c r="L266" s="163"/>
      <c r="M266" s="167"/>
      <c r="T266" s="168"/>
      <c r="AT266" s="164" t="s">
        <v>192</v>
      </c>
      <c r="AU266" s="164" t="s">
        <v>82</v>
      </c>
      <c r="AV266" s="14" t="s">
        <v>80</v>
      </c>
      <c r="AW266" s="14" t="s">
        <v>33</v>
      </c>
      <c r="AX266" s="14" t="s">
        <v>72</v>
      </c>
      <c r="AY266" s="164" t="s">
        <v>181</v>
      </c>
    </row>
    <row r="267" spans="2:51" s="14" customFormat="1" ht="12">
      <c r="B267" s="163"/>
      <c r="D267" s="149" t="s">
        <v>192</v>
      </c>
      <c r="E267" s="164" t="s">
        <v>19</v>
      </c>
      <c r="F267" s="165" t="s">
        <v>505</v>
      </c>
      <c r="H267" s="164" t="s">
        <v>19</v>
      </c>
      <c r="I267" s="166"/>
      <c r="L267" s="163"/>
      <c r="M267" s="167"/>
      <c r="T267" s="168"/>
      <c r="AT267" s="164" t="s">
        <v>192</v>
      </c>
      <c r="AU267" s="164" t="s">
        <v>82</v>
      </c>
      <c r="AV267" s="14" t="s">
        <v>80</v>
      </c>
      <c r="AW267" s="14" t="s">
        <v>33</v>
      </c>
      <c r="AX267" s="14" t="s">
        <v>72</v>
      </c>
      <c r="AY267" s="164" t="s">
        <v>181</v>
      </c>
    </row>
    <row r="268" spans="2:51" s="12" customFormat="1" ht="12">
      <c r="B268" s="148"/>
      <c r="D268" s="149" t="s">
        <v>192</v>
      </c>
      <c r="E268" s="150" t="s">
        <v>19</v>
      </c>
      <c r="F268" s="151" t="s">
        <v>634</v>
      </c>
      <c r="H268" s="152">
        <v>48.4</v>
      </c>
      <c r="I268" s="153"/>
      <c r="L268" s="148"/>
      <c r="M268" s="154"/>
      <c r="T268" s="155"/>
      <c r="AT268" s="150" t="s">
        <v>192</v>
      </c>
      <c r="AU268" s="150" t="s">
        <v>82</v>
      </c>
      <c r="AV268" s="12" t="s">
        <v>82</v>
      </c>
      <c r="AW268" s="12" t="s">
        <v>33</v>
      </c>
      <c r="AX268" s="12" t="s">
        <v>72</v>
      </c>
      <c r="AY268" s="150" t="s">
        <v>181</v>
      </c>
    </row>
    <row r="269" spans="2:51" s="14" customFormat="1" ht="12">
      <c r="B269" s="163"/>
      <c r="D269" s="149" t="s">
        <v>192</v>
      </c>
      <c r="E269" s="164" t="s">
        <v>19</v>
      </c>
      <c r="F269" s="165" t="s">
        <v>635</v>
      </c>
      <c r="H269" s="164" t="s">
        <v>19</v>
      </c>
      <c r="I269" s="166"/>
      <c r="L269" s="163"/>
      <c r="M269" s="167"/>
      <c r="T269" s="168"/>
      <c r="AT269" s="164" t="s">
        <v>192</v>
      </c>
      <c r="AU269" s="164" t="s">
        <v>82</v>
      </c>
      <c r="AV269" s="14" t="s">
        <v>80</v>
      </c>
      <c r="AW269" s="14" t="s">
        <v>33</v>
      </c>
      <c r="AX269" s="14" t="s">
        <v>72</v>
      </c>
      <c r="AY269" s="164" t="s">
        <v>181</v>
      </c>
    </row>
    <row r="270" spans="2:51" s="14" customFormat="1" ht="12">
      <c r="B270" s="163"/>
      <c r="D270" s="149" t="s">
        <v>192</v>
      </c>
      <c r="E270" s="164" t="s">
        <v>19</v>
      </c>
      <c r="F270" s="165" t="s">
        <v>495</v>
      </c>
      <c r="H270" s="164" t="s">
        <v>19</v>
      </c>
      <c r="I270" s="166"/>
      <c r="L270" s="163"/>
      <c r="M270" s="167"/>
      <c r="T270" s="168"/>
      <c r="AT270" s="164" t="s">
        <v>192</v>
      </c>
      <c r="AU270" s="164" t="s">
        <v>82</v>
      </c>
      <c r="AV270" s="14" t="s">
        <v>80</v>
      </c>
      <c r="AW270" s="14" t="s">
        <v>33</v>
      </c>
      <c r="AX270" s="14" t="s">
        <v>72</v>
      </c>
      <c r="AY270" s="164" t="s">
        <v>181</v>
      </c>
    </row>
    <row r="271" spans="2:51" s="14" customFormat="1" ht="12">
      <c r="B271" s="163"/>
      <c r="D271" s="149" t="s">
        <v>192</v>
      </c>
      <c r="E271" s="164" t="s">
        <v>19</v>
      </c>
      <c r="F271" s="165" t="s">
        <v>636</v>
      </c>
      <c r="H271" s="164" t="s">
        <v>19</v>
      </c>
      <c r="I271" s="166"/>
      <c r="L271" s="163"/>
      <c r="M271" s="167"/>
      <c r="T271" s="168"/>
      <c r="AT271" s="164" t="s">
        <v>192</v>
      </c>
      <c r="AU271" s="164" t="s">
        <v>82</v>
      </c>
      <c r="AV271" s="14" t="s">
        <v>80</v>
      </c>
      <c r="AW271" s="14" t="s">
        <v>33</v>
      </c>
      <c r="AX271" s="14" t="s">
        <v>72</v>
      </c>
      <c r="AY271" s="164" t="s">
        <v>181</v>
      </c>
    </row>
    <row r="272" spans="2:51" s="12" customFormat="1" ht="12">
      <c r="B272" s="148"/>
      <c r="D272" s="149" t="s">
        <v>192</v>
      </c>
      <c r="E272" s="150" t="s">
        <v>19</v>
      </c>
      <c r="F272" s="151" t="s">
        <v>637</v>
      </c>
      <c r="H272" s="152">
        <v>48.995</v>
      </c>
      <c r="I272" s="153"/>
      <c r="L272" s="148"/>
      <c r="M272" s="154"/>
      <c r="T272" s="155"/>
      <c r="AT272" s="150" t="s">
        <v>192</v>
      </c>
      <c r="AU272" s="150" t="s">
        <v>82</v>
      </c>
      <c r="AV272" s="12" t="s">
        <v>82</v>
      </c>
      <c r="AW272" s="12" t="s">
        <v>33</v>
      </c>
      <c r="AX272" s="12" t="s">
        <v>72</v>
      </c>
      <c r="AY272" s="150" t="s">
        <v>181</v>
      </c>
    </row>
    <row r="273" spans="2:51" s="13" customFormat="1" ht="12">
      <c r="B273" s="156"/>
      <c r="D273" s="149" t="s">
        <v>192</v>
      </c>
      <c r="E273" s="157" t="s">
        <v>19</v>
      </c>
      <c r="F273" s="158" t="s">
        <v>196</v>
      </c>
      <c r="H273" s="159">
        <v>230.625</v>
      </c>
      <c r="I273" s="160"/>
      <c r="L273" s="156"/>
      <c r="M273" s="161"/>
      <c r="T273" s="162"/>
      <c r="AT273" s="157" t="s">
        <v>192</v>
      </c>
      <c r="AU273" s="157" t="s">
        <v>82</v>
      </c>
      <c r="AV273" s="13" t="s">
        <v>188</v>
      </c>
      <c r="AW273" s="13" t="s">
        <v>33</v>
      </c>
      <c r="AX273" s="13" t="s">
        <v>80</v>
      </c>
      <c r="AY273" s="157" t="s">
        <v>181</v>
      </c>
    </row>
    <row r="274" spans="2:65" s="1" customFormat="1" ht="16.5" customHeight="1">
      <c r="B274" s="32"/>
      <c r="C274" s="131" t="s">
        <v>327</v>
      </c>
      <c r="D274" s="131" t="s">
        <v>183</v>
      </c>
      <c r="E274" s="132" t="s">
        <v>638</v>
      </c>
      <c r="F274" s="133" t="s">
        <v>639</v>
      </c>
      <c r="G274" s="134" t="s">
        <v>186</v>
      </c>
      <c r="H274" s="135">
        <v>230.625</v>
      </c>
      <c r="I274" s="136"/>
      <c r="J274" s="137">
        <f>ROUND(I274*H274,2)</f>
        <v>0</v>
      </c>
      <c r="K274" s="133" t="s">
        <v>345</v>
      </c>
      <c r="L274" s="32"/>
      <c r="M274" s="138" t="s">
        <v>19</v>
      </c>
      <c r="N274" s="139" t="s">
        <v>43</v>
      </c>
      <c r="P274" s="140">
        <f>O274*H274</f>
        <v>0</v>
      </c>
      <c r="Q274" s="140">
        <v>0</v>
      </c>
      <c r="R274" s="140">
        <f>Q274*H274</f>
        <v>0</v>
      </c>
      <c r="S274" s="140">
        <v>0</v>
      </c>
      <c r="T274" s="141">
        <f>S274*H274</f>
        <v>0</v>
      </c>
      <c r="AR274" s="142" t="s">
        <v>188</v>
      </c>
      <c r="AT274" s="142" t="s">
        <v>183</v>
      </c>
      <c r="AU274" s="142" t="s">
        <v>82</v>
      </c>
      <c r="AY274" s="17" t="s">
        <v>181</v>
      </c>
      <c r="BE274" s="143">
        <f>IF(N274="základní",J274,0)</f>
        <v>0</v>
      </c>
      <c r="BF274" s="143">
        <f>IF(N274="snížená",J274,0)</f>
        <v>0</v>
      </c>
      <c r="BG274" s="143">
        <f>IF(N274="zákl. přenesená",J274,0)</f>
        <v>0</v>
      </c>
      <c r="BH274" s="143">
        <f>IF(N274="sníž. přenesená",J274,0)</f>
        <v>0</v>
      </c>
      <c r="BI274" s="143">
        <f>IF(N274="nulová",J274,0)</f>
        <v>0</v>
      </c>
      <c r="BJ274" s="17" t="s">
        <v>80</v>
      </c>
      <c r="BK274" s="143">
        <f>ROUND(I274*H274,2)</f>
        <v>0</v>
      </c>
      <c r="BL274" s="17" t="s">
        <v>188</v>
      </c>
      <c r="BM274" s="142" t="s">
        <v>640</v>
      </c>
    </row>
    <row r="275" spans="2:47" s="1" customFormat="1" ht="12">
      <c r="B275" s="32"/>
      <c r="D275" s="144" t="s">
        <v>190</v>
      </c>
      <c r="F275" s="145" t="s">
        <v>641</v>
      </c>
      <c r="I275" s="146"/>
      <c r="L275" s="32"/>
      <c r="M275" s="147"/>
      <c r="T275" s="53"/>
      <c r="AT275" s="17" t="s">
        <v>190</v>
      </c>
      <c r="AU275" s="17" t="s">
        <v>82</v>
      </c>
    </row>
    <row r="276" spans="2:65" s="1" customFormat="1" ht="33.05" customHeight="1">
      <c r="B276" s="32"/>
      <c r="C276" s="131" t="s">
        <v>333</v>
      </c>
      <c r="D276" s="131" t="s">
        <v>183</v>
      </c>
      <c r="E276" s="132" t="s">
        <v>642</v>
      </c>
      <c r="F276" s="133" t="s">
        <v>643</v>
      </c>
      <c r="G276" s="134" t="s">
        <v>199</v>
      </c>
      <c r="H276" s="135">
        <v>9</v>
      </c>
      <c r="I276" s="136"/>
      <c r="J276" s="137">
        <f>ROUND(I276*H276,2)</f>
        <v>0</v>
      </c>
      <c r="K276" s="133" t="s">
        <v>187</v>
      </c>
      <c r="L276" s="32"/>
      <c r="M276" s="138" t="s">
        <v>19</v>
      </c>
      <c r="N276" s="139" t="s">
        <v>43</v>
      </c>
      <c r="P276" s="140">
        <f>O276*H276</f>
        <v>0</v>
      </c>
      <c r="Q276" s="140">
        <v>0.00308</v>
      </c>
      <c r="R276" s="140">
        <f>Q276*H276</f>
        <v>0.027719999999999998</v>
      </c>
      <c r="S276" s="140">
        <v>0</v>
      </c>
      <c r="T276" s="141">
        <f>S276*H276</f>
        <v>0</v>
      </c>
      <c r="AR276" s="142" t="s">
        <v>188</v>
      </c>
      <c r="AT276" s="142" t="s">
        <v>183</v>
      </c>
      <c r="AU276" s="142" t="s">
        <v>82</v>
      </c>
      <c r="AY276" s="17" t="s">
        <v>181</v>
      </c>
      <c r="BE276" s="143">
        <f>IF(N276="základní",J276,0)</f>
        <v>0</v>
      </c>
      <c r="BF276" s="143">
        <f>IF(N276="snížená",J276,0)</f>
        <v>0</v>
      </c>
      <c r="BG276" s="143">
        <f>IF(N276="zákl. přenesená",J276,0)</f>
        <v>0</v>
      </c>
      <c r="BH276" s="143">
        <f>IF(N276="sníž. přenesená",J276,0)</f>
        <v>0</v>
      </c>
      <c r="BI276" s="143">
        <f>IF(N276="nulová",J276,0)</f>
        <v>0</v>
      </c>
      <c r="BJ276" s="17" t="s">
        <v>80</v>
      </c>
      <c r="BK276" s="143">
        <f>ROUND(I276*H276,2)</f>
        <v>0</v>
      </c>
      <c r="BL276" s="17" t="s">
        <v>188</v>
      </c>
      <c r="BM276" s="142" t="s">
        <v>644</v>
      </c>
    </row>
    <row r="277" spans="2:47" s="1" customFormat="1" ht="12">
      <c r="B277" s="32"/>
      <c r="D277" s="144" t="s">
        <v>190</v>
      </c>
      <c r="F277" s="145" t="s">
        <v>645</v>
      </c>
      <c r="I277" s="146"/>
      <c r="L277" s="32"/>
      <c r="M277" s="147"/>
      <c r="T277" s="53"/>
      <c r="AT277" s="17" t="s">
        <v>190</v>
      </c>
      <c r="AU277" s="17" t="s">
        <v>82</v>
      </c>
    </row>
    <row r="278" spans="2:51" s="14" customFormat="1" ht="12">
      <c r="B278" s="163"/>
      <c r="D278" s="149" t="s">
        <v>192</v>
      </c>
      <c r="E278" s="164" t="s">
        <v>19</v>
      </c>
      <c r="F278" s="165" t="s">
        <v>646</v>
      </c>
      <c r="H278" s="164" t="s">
        <v>19</v>
      </c>
      <c r="I278" s="166"/>
      <c r="L278" s="163"/>
      <c r="M278" s="167"/>
      <c r="T278" s="168"/>
      <c r="AT278" s="164" t="s">
        <v>192</v>
      </c>
      <c r="AU278" s="164" t="s">
        <v>82</v>
      </c>
      <c r="AV278" s="14" t="s">
        <v>80</v>
      </c>
      <c r="AW278" s="14" t="s">
        <v>33</v>
      </c>
      <c r="AX278" s="14" t="s">
        <v>72</v>
      </c>
      <c r="AY278" s="164" t="s">
        <v>181</v>
      </c>
    </row>
    <row r="279" spans="2:51" s="12" customFormat="1" ht="12">
      <c r="B279" s="148"/>
      <c r="D279" s="149" t="s">
        <v>192</v>
      </c>
      <c r="E279" s="150" t="s">
        <v>19</v>
      </c>
      <c r="F279" s="151" t="s">
        <v>647</v>
      </c>
      <c r="H279" s="152">
        <v>2</v>
      </c>
      <c r="I279" s="153"/>
      <c r="L279" s="148"/>
      <c r="M279" s="154"/>
      <c r="T279" s="155"/>
      <c r="AT279" s="150" t="s">
        <v>192</v>
      </c>
      <c r="AU279" s="150" t="s">
        <v>82</v>
      </c>
      <c r="AV279" s="12" t="s">
        <v>82</v>
      </c>
      <c r="AW279" s="12" t="s">
        <v>33</v>
      </c>
      <c r="AX279" s="12" t="s">
        <v>72</v>
      </c>
      <c r="AY279" s="150" t="s">
        <v>181</v>
      </c>
    </row>
    <row r="280" spans="2:51" s="12" customFormat="1" ht="12">
      <c r="B280" s="148"/>
      <c r="D280" s="149" t="s">
        <v>192</v>
      </c>
      <c r="E280" s="150" t="s">
        <v>19</v>
      </c>
      <c r="F280" s="151" t="s">
        <v>648</v>
      </c>
      <c r="H280" s="152">
        <v>7</v>
      </c>
      <c r="I280" s="153"/>
      <c r="L280" s="148"/>
      <c r="M280" s="154"/>
      <c r="T280" s="155"/>
      <c r="AT280" s="150" t="s">
        <v>192</v>
      </c>
      <c r="AU280" s="150" t="s">
        <v>82</v>
      </c>
      <c r="AV280" s="12" t="s">
        <v>82</v>
      </c>
      <c r="AW280" s="12" t="s">
        <v>33</v>
      </c>
      <c r="AX280" s="12" t="s">
        <v>72</v>
      </c>
      <c r="AY280" s="150" t="s">
        <v>181</v>
      </c>
    </row>
    <row r="281" spans="2:51" s="13" customFormat="1" ht="12">
      <c r="B281" s="156"/>
      <c r="D281" s="149" t="s">
        <v>192</v>
      </c>
      <c r="E281" s="157" t="s">
        <v>19</v>
      </c>
      <c r="F281" s="158" t="s">
        <v>196</v>
      </c>
      <c r="H281" s="159">
        <v>9</v>
      </c>
      <c r="I281" s="160"/>
      <c r="L281" s="156"/>
      <c r="M281" s="161"/>
      <c r="T281" s="162"/>
      <c r="AT281" s="157" t="s">
        <v>192</v>
      </c>
      <c r="AU281" s="157" t="s">
        <v>82</v>
      </c>
      <c r="AV281" s="13" t="s">
        <v>188</v>
      </c>
      <c r="AW281" s="13" t="s">
        <v>33</v>
      </c>
      <c r="AX281" s="13" t="s">
        <v>80</v>
      </c>
      <c r="AY281" s="157" t="s">
        <v>181</v>
      </c>
    </row>
    <row r="282" spans="2:65" s="1" customFormat="1" ht="33.05" customHeight="1">
      <c r="B282" s="32"/>
      <c r="C282" s="131" t="s">
        <v>341</v>
      </c>
      <c r="D282" s="131" t="s">
        <v>183</v>
      </c>
      <c r="E282" s="132" t="s">
        <v>649</v>
      </c>
      <c r="F282" s="133" t="s">
        <v>650</v>
      </c>
      <c r="G282" s="134" t="s">
        <v>199</v>
      </c>
      <c r="H282" s="135">
        <v>19</v>
      </c>
      <c r="I282" s="136"/>
      <c r="J282" s="137">
        <f>ROUND(I282*H282,2)</f>
        <v>0</v>
      </c>
      <c r="K282" s="133" t="s">
        <v>187</v>
      </c>
      <c r="L282" s="32"/>
      <c r="M282" s="138" t="s">
        <v>19</v>
      </c>
      <c r="N282" s="139" t="s">
        <v>43</v>
      </c>
      <c r="P282" s="140">
        <f>O282*H282</f>
        <v>0</v>
      </c>
      <c r="Q282" s="140">
        <v>0.00589</v>
      </c>
      <c r="R282" s="140">
        <f>Q282*H282</f>
        <v>0.11191000000000001</v>
      </c>
      <c r="S282" s="140">
        <v>0</v>
      </c>
      <c r="T282" s="141">
        <f>S282*H282</f>
        <v>0</v>
      </c>
      <c r="AR282" s="142" t="s">
        <v>188</v>
      </c>
      <c r="AT282" s="142" t="s">
        <v>183</v>
      </c>
      <c r="AU282" s="142" t="s">
        <v>82</v>
      </c>
      <c r="AY282" s="17" t="s">
        <v>181</v>
      </c>
      <c r="BE282" s="143">
        <f>IF(N282="základní",J282,0)</f>
        <v>0</v>
      </c>
      <c r="BF282" s="143">
        <f>IF(N282="snížená",J282,0)</f>
        <v>0</v>
      </c>
      <c r="BG282" s="143">
        <f>IF(N282="zákl. přenesená",J282,0)</f>
        <v>0</v>
      </c>
      <c r="BH282" s="143">
        <f>IF(N282="sníž. přenesená",J282,0)</f>
        <v>0</v>
      </c>
      <c r="BI282" s="143">
        <f>IF(N282="nulová",J282,0)</f>
        <v>0</v>
      </c>
      <c r="BJ282" s="17" t="s">
        <v>80</v>
      </c>
      <c r="BK282" s="143">
        <f>ROUND(I282*H282,2)</f>
        <v>0</v>
      </c>
      <c r="BL282" s="17" t="s">
        <v>188</v>
      </c>
      <c r="BM282" s="142" t="s">
        <v>651</v>
      </c>
    </row>
    <row r="283" spans="2:47" s="1" customFormat="1" ht="12">
      <c r="B283" s="32"/>
      <c r="D283" s="144" t="s">
        <v>190</v>
      </c>
      <c r="F283" s="145" t="s">
        <v>652</v>
      </c>
      <c r="I283" s="146"/>
      <c r="L283" s="32"/>
      <c r="M283" s="147"/>
      <c r="T283" s="53"/>
      <c r="AT283" s="17" t="s">
        <v>190</v>
      </c>
      <c r="AU283" s="17" t="s">
        <v>82</v>
      </c>
    </row>
    <row r="284" spans="2:51" s="14" customFormat="1" ht="12">
      <c r="B284" s="163"/>
      <c r="D284" s="149" t="s">
        <v>192</v>
      </c>
      <c r="E284" s="164" t="s">
        <v>19</v>
      </c>
      <c r="F284" s="165" t="s">
        <v>653</v>
      </c>
      <c r="H284" s="164" t="s">
        <v>19</v>
      </c>
      <c r="I284" s="166"/>
      <c r="L284" s="163"/>
      <c r="M284" s="167"/>
      <c r="T284" s="168"/>
      <c r="AT284" s="164" t="s">
        <v>192</v>
      </c>
      <c r="AU284" s="164" t="s">
        <v>82</v>
      </c>
      <c r="AV284" s="14" t="s">
        <v>80</v>
      </c>
      <c r="AW284" s="14" t="s">
        <v>33</v>
      </c>
      <c r="AX284" s="14" t="s">
        <v>72</v>
      </c>
      <c r="AY284" s="164" t="s">
        <v>181</v>
      </c>
    </row>
    <row r="285" spans="2:51" s="12" customFormat="1" ht="12">
      <c r="B285" s="148"/>
      <c r="D285" s="149" t="s">
        <v>192</v>
      </c>
      <c r="E285" s="150" t="s">
        <v>19</v>
      </c>
      <c r="F285" s="151" t="s">
        <v>654</v>
      </c>
      <c r="H285" s="152">
        <v>12</v>
      </c>
      <c r="I285" s="153"/>
      <c r="L285" s="148"/>
      <c r="M285" s="154"/>
      <c r="T285" s="155"/>
      <c r="AT285" s="150" t="s">
        <v>192</v>
      </c>
      <c r="AU285" s="150" t="s">
        <v>82</v>
      </c>
      <c r="AV285" s="12" t="s">
        <v>82</v>
      </c>
      <c r="AW285" s="12" t="s">
        <v>33</v>
      </c>
      <c r="AX285" s="12" t="s">
        <v>72</v>
      </c>
      <c r="AY285" s="150" t="s">
        <v>181</v>
      </c>
    </row>
    <row r="286" spans="2:51" s="12" customFormat="1" ht="12">
      <c r="B286" s="148"/>
      <c r="D286" s="149" t="s">
        <v>192</v>
      </c>
      <c r="E286" s="150" t="s">
        <v>19</v>
      </c>
      <c r="F286" s="151" t="s">
        <v>655</v>
      </c>
      <c r="H286" s="152">
        <v>7</v>
      </c>
      <c r="I286" s="153"/>
      <c r="L286" s="148"/>
      <c r="M286" s="154"/>
      <c r="T286" s="155"/>
      <c r="AT286" s="150" t="s">
        <v>192</v>
      </c>
      <c r="AU286" s="150" t="s">
        <v>82</v>
      </c>
      <c r="AV286" s="12" t="s">
        <v>82</v>
      </c>
      <c r="AW286" s="12" t="s">
        <v>33</v>
      </c>
      <c r="AX286" s="12" t="s">
        <v>72</v>
      </c>
      <c r="AY286" s="150" t="s">
        <v>181</v>
      </c>
    </row>
    <row r="287" spans="2:51" s="13" customFormat="1" ht="12">
      <c r="B287" s="156"/>
      <c r="D287" s="149" t="s">
        <v>192</v>
      </c>
      <c r="E287" s="157" t="s">
        <v>19</v>
      </c>
      <c r="F287" s="158" t="s">
        <v>196</v>
      </c>
      <c r="H287" s="159">
        <v>19</v>
      </c>
      <c r="I287" s="160"/>
      <c r="L287" s="156"/>
      <c r="M287" s="161"/>
      <c r="T287" s="162"/>
      <c r="AT287" s="157" t="s">
        <v>192</v>
      </c>
      <c r="AU287" s="157" t="s">
        <v>82</v>
      </c>
      <c r="AV287" s="13" t="s">
        <v>188</v>
      </c>
      <c r="AW287" s="13" t="s">
        <v>33</v>
      </c>
      <c r="AX287" s="13" t="s">
        <v>80</v>
      </c>
      <c r="AY287" s="157" t="s">
        <v>181</v>
      </c>
    </row>
    <row r="288" spans="2:65" s="1" customFormat="1" ht="16.5" customHeight="1">
      <c r="B288" s="32"/>
      <c r="C288" s="131" t="s">
        <v>349</v>
      </c>
      <c r="D288" s="131" t="s">
        <v>183</v>
      </c>
      <c r="E288" s="132" t="s">
        <v>656</v>
      </c>
      <c r="F288" s="133" t="s">
        <v>657</v>
      </c>
      <c r="G288" s="134" t="s">
        <v>344</v>
      </c>
      <c r="H288" s="135">
        <v>11.465</v>
      </c>
      <c r="I288" s="136"/>
      <c r="J288" s="137">
        <f>ROUND(I288*H288,2)</f>
        <v>0</v>
      </c>
      <c r="K288" s="133" t="s">
        <v>345</v>
      </c>
      <c r="L288" s="32"/>
      <c r="M288" s="138" t="s">
        <v>19</v>
      </c>
      <c r="N288" s="139" t="s">
        <v>43</v>
      </c>
      <c r="P288" s="140">
        <f>O288*H288</f>
        <v>0</v>
      </c>
      <c r="Q288" s="140">
        <v>1.06062</v>
      </c>
      <c r="R288" s="140">
        <f>Q288*H288</f>
        <v>12.1600083</v>
      </c>
      <c r="S288" s="140">
        <v>0</v>
      </c>
      <c r="T288" s="141">
        <f>S288*H288</f>
        <v>0</v>
      </c>
      <c r="AR288" s="142" t="s">
        <v>188</v>
      </c>
      <c r="AT288" s="142" t="s">
        <v>183</v>
      </c>
      <c r="AU288" s="142" t="s">
        <v>82</v>
      </c>
      <c r="AY288" s="17" t="s">
        <v>181</v>
      </c>
      <c r="BE288" s="143">
        <f>IF(N288="základní",J288,0)</f>
        <v>0</v>
      </c>
      <c r="BF288" s="143">
        <f>IF(N288="snížená",J288,0)</f>
        <v>0</v>
      </c>
      <c r="BG288" s="143">
        <f>IF(N288="zákl. přenesená",J288,0)</f>
        <v>0</v>
      </c>
      <c r="BH288" s="143">
        <f>IF(N288="sníž. přenesená",J288,0)</f>
        <v>0</v>
      </c>
      <c r="BI288" s="143">
        <f>IF(N288="nulová",J288,0)</f>
        <v>0</v>
      </c>
      <c r="BJ288" s="17" t="s">
        <v>80</v>
      </c>
      <c r="BK288" s="143">
        <f>ROUND(I288*H288,2)</f>
        <v>0</v>
      </c>
      <c r="BL288" s="17" t="s">
        <v>188</v>
      </c>
      <c r="BM288" s="142" t="s">
        <v>658</v>
      </c>
    </row>
    <row r="289" spans="2:47" s="1" customFormat="1" ht="12">
      <c r="B289" s="32"/>
      <c r="D289" s="144" t="s">
        <v>190</v>
      </c>
      <c r="F289" s="145" t="s">
        <v>659</v>
      </c>
      <c r="I289" s="146"/>
      <c r="L289" s="32"/>
      <c r="M289" s="147"/>
      <c r="T289" s="53"/>
      <c r="AT289" s="17" t="s">
        <v>190</v>
      </c>
      <c r="AU289" s="17" t="s">
        <v>82</v>
      </c>
    </row>
    <row r="290" spans="2:51" s="14" customFormat="1" ht="12">
      <c r="B290" s="163"/>
      <c r="D290" s="149" t="s">
        <v>192</v>
      </c>
      <c r="E290" s="164" t="s">
        <v>19</v>
      </c>
      <c r="F290" s="165" t="s">
        <v>660</v>
      </c>
      <c r="H290" s="164" t="s">
        <v>19</v>
      </c>
      <c r="I290" s="166"/>
      <c r="L290" s="163"/>
      <c r="M290" s="167"/>
      <c r="T290" s="168"/>
      <c r="AT290" s="164" t="s">
        <v>192</v>
      </c>
      <c r="AU290" s="164" t="s">
        <v>82</v>
      </c>
      <c r="AV290" s="14" t="s">
        <v>80</v>
      </c>
      <c r="AW290" s="14" t="s">
        <v>33</v>
      </c>
      <c r="AX290" s="14" t="s">
        <v>72</v>
      </c>
      <c r="AY290" s="164" t="s">
        <v>181</v>
      </c>
    </row>
    <row r="291" spans="2:51" s="12" customFormat="1" ht="12">
      <c r="B291" s="148"/>
      <c r="D291" s="149" t="s">
        <v>192</v>
      </c>
      <c r="E291" s="150" t="s">
        <v>19</v>
      </c>
      <c r="F291" s="151" t="s">
        <v>661</v>
      </c>
      <c r="H291" s="152">
        <v>11.465</v>
      </c>
      <c r="I291" s="153"/>
      <c r="L291" s="148"/>
      <c r="M291" s="154"/>
      <c r="T291" s="155"/>
      <c r="AT291" s="150" t="s">
        <v>192</v>
      </c>
      <c r="AU291" s="150" t="s">
        <v>82</v>
      </c>
      <c r="AV291" s="12" t="s">
        <v>82</v>
      </c>
      <c r="AW291" s="12" t="s">
        <v>33</v>
      </c>
      <c r="AX291" s="12" t="s">
        <v>80</v>
      </c>
      <c r="AY291" s="150" t="s">
        <v>181</v>
      </c>
    </row>
    <row r="292" spans="2:65" s="1" customFormat="1" ht="24.1" customHeight="1">
      <c r="B292" s="32"/>
      <c r="C292" s="131" t="s">
        <v>363</v>
      </c>
      <c r="D292" s="131" t="s">
        <v>183</v>
      </c>
      <c r="E292" s="132" t="s">
        <v>662</v>
      </c>
      <c r="F292" s="133" t="s">
        <v>663</v>
      </c>
      <c r="G292" s="134" t="s">
        <v>225</v>
      </c>
      <c r="H292" s="135">
        <v>23.718</v>
      </c>
      <c r="I292" s="136"/>
      <c r="J292" s="137">
        <f>ROUND(I292*H292,2)</f>
        <v>0</v>
      </c>
      <c r="K292" s="133" t="s">
        <v>187</v>
      </c>
      <c r="L292" s="32"/>
      <c r="M292" s="138" t="s">
        <v>19</v>
      </c>
      <c r="N292" s="139" t="s">
        <v>43</v>
      </c>
      <c r="P292" s="140">
        <f>O292*H292</f>
        <v>0</v>
      </c>
      <c r="Q292" s="140">
        <v>2.3457</v>
      </c>
      <c r="R292" s="140">
        <f>Q292*H292</f>
        <v>55.6353126</v>
      </c>
      <c r="S292" s="140">
        <v>0</v>
      </c>
      <c r="T292" s="141">
        <f>S292*H292</f>
        <v>0</v>
      </c>
      <c r="AR292" s="142" t="s">
        <v>188</v>
      </c>
      <c r="AT292" s="142" t="s">
        <v>183</v>
      </c>
      <c r="AU292" s="142" t="s">
        <v>82</v>
      </c>
      <c r="AY292" s="17" t="s">
        <v>181</v>
      </c>
      <c r="BE292" s="143">
        <f>IF(N292="základní",J292,0)</f>
        <v>0</v>
      </c>
      <c r="BF292" s="143">
        <f>IF(N292="snížená",J292,0)</f>
        <v>0</v>
      </c>
      <c r="BG292" s="143">
        <f>IF(N292="zákl. přenesená",J292,0)</f>
        <v>0</v>
      </c>
      <c r="BH292" s="143">
        <f>IF(N292="sníž. přenesená",J292,0)</f>
        <v>0</v>
      </c>
      <c r="BI292" s="143">
        <f>IF(N292="nulová",J292,0)</f>
        <v>0</v>
      </c>
      <c r="BJ292" s="17" t="s">
        <v>80</v>
      </c>
      <c r="BK292" s="143">
        <f>ROUND(I292*H292,2)</f>
        <v>0</v>
      </c>
      <c r="BL292" s="17" t="s">
        <v>188</v>
      </c>
      <c r="BM292" s="142" t="s">
        <v>664</v>
      </c>
    </row>
    <row r="293" spans="2:47" s="1" customFormat="1" ht="12">
      <c r="B293" s="32"/>
      <c r="D293" s="144" t="s">
        <v>190</v>
      </c>
      <c r="F293" s="145" t="s">
        <v>665</v>
      </c>
      <c r="I293" s="146"/>
      <c r="L293" s="32"/>
      <c r="M293" s="147"/>
      <c r="T293" s="53"/>
      <c r="AT293" s="17" t="s">
        <v>190</v>
      </c>
      <c r="AU293" s="17" t="s">
        <v>82</v>
      </c>
    </row>
    <row r="294" spans="2:51" s="14" customFormat="1" ht="12">
      <c r="B294" s="163"/>
      <c r="D294" s="149" t="s">
        <v>192</v>
      </c>
      <c r="E294" s="164" t="s">
        <v>19</v>
      </c>
      <c r="F294" s="165" t="s">
        <v>495</v>
      </c>
      <c r="H294" s="164" t="s">
        <v>19</v>
      </c>
      <c r="I294" s="166"/>
      <c r="L294" s="163"/>
      <c r="M294" s="167"/>
      <c r="T294" s="168"/>
      <c r="AT294" s="164" t="s">
        <v>192</v>
      </c>
      <c r="AU294" s="164" t="s">
        <v>82</v>
      </c>
      <c r="AV294" s="14" t="s">
        <v>80</v>
      </c>
      <c r="AW294" s="14" t="s">
        <v>33</v>
      </c>
      <c r="AX294" s="14" t="s">
        <v>72</v>
      </c>
      <c r="AY294" s="164" t="s">
        <v>181</v>
      </c>
    </row>
    <row r="295" spans="2:51" s="14" customFormat="1" ht="12">
      <c r="B295" s="163"/>
      <c r="D295" s="149" t="s">
        <v>192</v>
      </c>
      <c r="E295" s="164" t="s">
        <v>19</v>
      </c>
      <c r="F295" s="165" t="s">
        <v>496</v>
      </c>
      <c r="H295" s="164" t="s">
        <v>19</v>
      </c>
      <c r="I295" s="166"/>
      <c r="L295" s="163"/>
      <c r="M295" s="167"/>
      <c r="T295" s="168"/>
      <c r="AT295" s="164" t="s">
        <v>192</v>
      </c>
      <c r="AU295" s="164" t="s">
        <v>82</v>
      </c>
      <c r="AV295" s="14" t="s">
        <v>80</v>
      </c>
      <c r="AW295" s="14" t="s">
        <v>33</v>
      </c>
      <c r="AX295" s="14" t="s">
        <v>72</v>
      </c>
      <c r="AY295" s="164" t="s">
        <v>181</v>
      </c>
    </row>
    <row r="296" spans="2:51" s="12" customFormat="1" ht="12">
      <c r="B296" s="148"/>
      <c r="D296" s="149" t="s">
        <v>192</v>
      </c>
      <c r="E296" s="150" t="s">
        <v>19</v>
      </c>
      <c r="F296" s="151" t="s">
        <v>497</v>
      </c>
      <c r="H296" s="152">
        <v>23.31</v>
      </c>
      <c r="I296" s="153"/>
      <c r="L296" s="148"/>
      <c r="M296" s="154"/>
      <c r="T296" s="155"/>
      <c r="AT296" s="150" t="s">
        <v>192</v>
      </c>
      <c r="AU296" s="150" t="s">
        <v>82</v>
      </c>
      <c r="AV296" s="12" t="s">
        <v>82</v>
      </c>
      <c r="AW296" s="12" t="s">
        <v>33</v>
      </c>
      <c r="AX296" s="12" t="s">
        <v>72</v>
      </c>
      <c r="AY296" s="150" t="s">
        <v>181</v>
      </c>
    </row>
    <row r="297" spans="2:51" s="12" customFormat="1" ht="12">
      <c r="B297" s="148"/>
      <c r="D297" s="149" t="s">
        <v>192</v>
      </c>
      <c r="E297" s="150" t="s">
        <v>19</v>
      </c>
      <c r="F297" s="151" t="s">
        <v>666</v>
      </c>
      <c r="H297" s="152">
        <v>0.408</v>
      </c>
      <c r="I297" s="153"/>
      <c r="L297" s="148"/>
      <c r="M297" s="154"/>
      <c r="T297" s="155"/>
      <c r="AT297" s="150" t="s">
        <v>192</v>
      </c>
      <c r="AU297" s="150" t="s">
        <v>82</v>
      </c>
      <c r="AV297" s="12" t="s">
        <v>82</v>
      </c>
      <c r="AW297" s="12" t="s">
        <v>33</v>
      </c>
      <c r="AX297" s="12" t="s">
        <v>72</v>
      </c>
      <c r="AY297" s="150" t="s">
        <v>181</v>
      </c>
    </row>
    <row r="298" spans="2:51" s="13" customFormat="1" ht="12">
      <c r="B298" s="156"/>
      <c r="D298" s="149" t="s">
        <v>192</v>
      </c>
      <c r="E298" s="157" t="s">
        <v>19</v>
      </c>
      <c r="F298" s="158" t="s">
        <v>196</v>
      </c>
      <c r="H298" s="159">
        <v>23.718</v>
      </c>
      <c r="I298" s="160"/>
      <c r="L298" s="156"/>
      <c r="M298" s="161"/>
      <c r="T298" s="162"/>
      <c r="AT298" s="157" t="s">
        <v>192</v>
      </c>
      <c r="AU298" s="157" t="s">
        <v>82</v>
      </c>
      <c r="AV298" s="13" t="s">
        <v>188</v>
      </c>
      <c r="AW298" s="13" t="s">
        <v>33</v>
      </c>
      <c r="AX298" s="13" t="s">
        <v>80</v>
      </c>
      <c r="AY298" s="157" t="s">
        <v>181</v>
      </c>
    </row>
    <row r="299" spans="2:65" s="1" customFormat="1" ht="16.5" customHeight="1">
      <c r="B299" s="32"/>
      <c r="C299" s="131" t="s">
        <v>370</v>
      </c>
      <c r="D299" s="131" t="s">
        <v>183</v>
      </c>
      <c r="E299" s="132" t="s">
        <v>667</v>
      </c>
      <c r="F299" s="133" t="s">
        <v>668</v>
      </c>
      <c r="G299" s="134" t="s">
        <v>186</v>
      </c>
      <c r="H299" s="135">
        <v>23.94</v>
      </c>
      <c r="I299" s="136"/>
      <c r="J299" s="137">
        <f>ROUND(I299*H299,2)</f>
        <v>0</v>
      </c>
      <c r="K299" s="133" t="s">
        <v>187</v>
      </c>
      <c r="L299" s="32"/>
      <c r="M299" s="138" t="s">
        <v>19</v>
      </c>
      <c r="N299" s="139" t="s">
        <v>43</v>
      </c>
      <c r="P299" s="140">
        <f>O299*H299</f>
        <v>0</v>
      </c>
      <c r="Q299" s="140">
        <v>0.0077</v>
      </c>
      <c r="R299" s="140">
        <f>Q299*H299</f>
        <v>0.18433800000000003</v>
      </c>
      <c r="S299" s="140">
        <v>0</v>
      </c>
      <c r="T299" s="141">
        <f>S299*H299</f>
        <v>0</v>
      </c>
      <c r="AR299" s="142" t="s">
        <v>188</v>
      </c>
      <c r="AT299" s="142" t="s">
        <v>183</v>
      </c>
      <c r="AU299" s="142" t="s">
        <v>82</v>
      </c>
      <c r="AY299" s="17" t="s">
        <v>181</v>
      </c>
      <c r="BE299" s="143">
        <f>IF(N299="základní",J299,0)</f>
        <v>0</v>
      </c>
      <c r="BF299" s="143">
        <f>IF(N299="snížená",J299,0)</f>
        <v>0</v>
      </c>
      <c r="BG299" s="143">
        <f>IF(N299="zákl. přenesená",J299,0)</f>
        <v>0</v>
      </c>
      <c r="BH299" s="143">
        <f>IF(N299="sníž. přenesená",J299,0)</f>
        <v>0</v>
      </c>
      <c r="BI299" s="143">
        <f>IF(N299="nulová",J299,0)</f>
        <v>0</v>
      </c>
      <c r="BJ299" s="17" t="s">
        <v>80</v>
      </c>
      <c r="BK299" s="143">
        <f>ROUND(I299*H299,2)</f>
        <v>0</v>
      </c>
      <c r="BL299" s="17" t="s">
        <v>188</v>
      </c>
      <c r="BM299" s="142" t="s">
        <v>669</v>
      </c>
    </row>
    <row r="300" spans="2:47" s="1" customFormat="1" ht="12">
      <c r="B300" s="32"/>
      <c r="D300" s="144" t="s">
        <v>190</v>
      </c>
      <c r="F300" s="145" t="s">
        <v>670</v>
      </c>
      <c r="I300" s="146"/>
      <c r="L300" s="32"/>
      <c r="M300" s="147"/>
      <c r="T300" s="53"/>
      <c r="AT300" s="17" t="s">
        <v>190</v>
      </c>
      <c r="AU300" s="17" t="s">
        <v>82</v>
      </c>
    </row>
    <row r="301" spans="2:51" s="14" customFormat="1" ht="12">
      <c r="B301" s="163"/>
      <c r="D301" s="149" t="s">
        <v>192</v>
      </c>
      <c r="E301" s="164" t="s">
        <v>19</v>
      </c>
      <c r="F301" s="165" t="s">
        <v>495</v>
      </c>
      <c r="H301" s="164" t="s">
        <v>19</v>
      </c>
      <c r="I301" s="166"/>
      <c r="L301" s="163"/>
      <c r="M301" s="167"/>
      <c r="T301" s="168"/>
      <c r="AT301" s="164" t="s">
        <v>192</v>
      </c>
      <c r="AU301" s="164" t="s">
        <v>82</v>
      </c>
      <c r="AV301" s="14" t="s">
        <v>80</v>
      </c>
      <c r="AW301" s="14" t="s">
        <v>33</v>
      </c>
      <c r="AX301" s="14" t="s">
        <v>72</v>
      </c>
      <c r="AY301" s="164" t="s">
        <v>181</v>
      </c>
    </row>
    <row r="302" spans="2:51" s="14" customFormat="1" ht="12">
      <c r="B302" s="163"/>
      <c r="D302" s="149" t="s">
        <v>192</v>
      </c>
      <c r="E302" s="164" t="s">
        <v>19</v>
      </c>
      <c r="F302" s="165" t="s">
        <v>671</v>
      </c>
      <c r="H302" s="164" t="s">
        <v>19</v>
      </c>
      <c r="I302" s="166"/>
      <c r="L302" s="163"/>
      <c r="M302" s="167"/>
      <c r="T302" s="168"/>
      <c r="AT302" s="164" t="s">
        <v>192</v>
      </c>
      <c r="AU302" s="164" t="s">
        <v>82</v>
      </c>
      <c r="AV302" s="14" t="s">
        <v>80</v>
      </c>
      <c r="AW302" s="14" t="s">
        <v>33</v>
      </c>
      <c r="AX302" s="14" t="s">
        <v>72</v>
      </c>
      <c r="AY302" s="164" t="s">
        <v>181</v>
      </c>
    </row>
    <row r="303" spans="2:51" s="12" customFormat="1" ht="12">
      <c r="B303" s="148"/>
      <c r="D303" s="149" t="s">
        <v>192</v>
      </c>
      <c r="E303" s="150" t="s">
        <v>19</v>
      </c>
      <c r="F303" s="151" t="s">
        <v>672</v>
      </c>
      <c r="H303" s="152">
        <v>23.94</v>
      </c>
      <c r="I303" s="153"/>
      <c r="L303" s="148"/>
      <c r="M303" s="154"/>
      <c r="T303" s="155"/>
      <c r="AT303" s="150" t="s">
        <v>192</v>
      </c>
      <c r="AU303" s="150" t="s">
        <v>82</v>
      </c>
      <c r="AV303" s="12" t="s">
        <v>82</v>
      </c>
      <c r="AW303" s="12" t="s">
        <v>33</v>
      </c>
      <c r="AX303" s="12" t="s">
        <v>80</v>
      </c>
      <c r="AY303" s="150" t="s">
        <v>181</v>
      </c>
    </row>
    <row r="304" spans="2:65" s="1" customFormat="1" ht="16.5" customHeight="1">
      <c r="B304" s="32"/>
      <c r="C304" s="131" t="s">
        <v>377</v>
      </c>
      <c r="D304" s="131" t="s">
        <v>183</v>
      </c>
      <c r="E304" s="132" t="s">
        <v>673</v>
      </c>
      <c r="F304" s="133" t="s">
        <v>674</v>
      </c>
      <c r="G304" s="134" t="s">
        <v>186</v>
      </c>
      <c r="H304" s="135">
        <v>23.94</v>
      </c>
      <c r="I304" s="136"/>
      <c r="J304" s="137">
        <f>ROUND(I304*H304,2)</f>
        <v>0</v>
      </c>
      <c r="K304" s="133" t="s">
        <v>187</v>
      </c>
      <c r="L304" s="32"/>
      <c r="M304" s="138" t="s">
        <v>19</v>
      </c>
      <c r="N304" s="139" t="s">
        <v>43</v>
      </c>
      <c r="P304" s="140">
        <f>O304*H304</f>
        <v>0</v>
      </c>
      <c r="Q304" s="140">
        <v>0</v>
      </c>
      <c r="R304" s="140">
        <f>Q304*H304</f>
        <v>0</v>
      </c>
      <c r="S304" s="140">
        <v>0</v>
      </c>
      <c r="T304" s="141">
        <f>S304*H304</f>
        <v>0</v>
      </c>
      <c r="AR304" s="142" t="s">
        <v>188</v>
      </c>
      <c r="AT304" s="142" t="s">
        <v>183</v>
      </c>
      <c r="AU304" s="142" t="s">
        <v>82</v>
      </c>
      <c r="AY304" s="17" t="s">
        <v>181</v>
      </c>
      <c r="BE304" s="143">
        <f>IF(N304="základní",J304,0)</f>
        <v>0</v>
      </c>
      <c r="BF304" s="143">
        <f>IF(N304="snížená",J304,0)</f>
        <v>0</v>
      </c>
      <c r="BG304" s="143">
        <f>IF(N304="zákl. přenesená",J304,0)</f>
        <v>0</v>
      </c>
      <c r="BH304" s="143">
        <f>IF(N304="sníž. přenesená",J304,0)</f>
        <v>0</v>
      </c>
      <c r="BI304" s="143">
        <f>IF(N304="nulová",J304,0)</f>
        <v>0</v>
      </c>
      <c r="BJ304" s="17" t="s">
        <v>80</v>
      </c>
      <c r="BK304" s="143">
        <f>ROUND(I304*H304,2)</f>
        <v>0</v>
      </c>
      <c r="BL304" s="17" t="s">
        <v>188</v>
      </c>
      <c r="BM304" s="142" t="s">
        <v>675</v>
      </c>
    </row>
    <row r="305" spans="2:47" s="1" customFormat="1" ht="12">
      <c r="B305" s="32"/>
      <c r="D305" s="144" t="s">
        <v>190</v>
      </c>
      <c r="F305" s="145" t="s">
        <v>676</v>
      </c>
      <c r="I305" s="146"/>
      <c r="L305" s="32"/>
      <c r="M305" s="147"/>
      <c r="T305" s="53"/>
      <c r="AT305" s="17" t="s">
        <v>190</v>
      </c>
      <c r="AU305" s="17" t="s">
        <v>82</v>
      </c>
    </row>
    <row r="306" spans="2:63" s="11" customFormat="1" ht="22.8" customHeight="1">
      <c r="B306" s="119"/>
      <c r="D306" s="120" t="s">
        <v>71</v>
      </c>
      <c r="E306" s="129" t="s">
        <v>94</v>
      </c>
      <c r="F306" s="129" t="s">
        <v>677</v>
      </c>
      <c r="I306" s="122"/>
      <c r="J306" s="130">
        <f>BK306</f>
        <v>0</v>
      </c>
      <c r="L306" s="119"/>
      <c r="M306" s="124"/>
      <c r="P306" s="125">
        <f>SUM(P307:P453)</f>
        <v>0</v>
      </c>
      <c r="R306" s="125">
        <f>SUM(R307:R453)</f>
        <v>415.84399980000006</v>
      </c>
      <c r="T306" s="126">
        <f>SUM(T307:T453)</f>
        <v>0</v>
      </c>
      <c r="AR306" s="120" t="s">
        <v>80</v>
      </c>
      <c r="AT306" s="127" t="s">
        <v>71</v>
      </c>
      <c r="AU306" s="127" t="s">
        <v>80</v>
      </c>
      <c r="AY306" s="120" t="s">
        <v>181</v>
      </c>
      <c r="BK306" s="128">
        <f>SUM(BK307:BK453)</f>
        <v>0</v>
      </c>
    </row>
    <row r="307" spans="2:65" s="1" customFormat="1" ht="21.75" customHeight="1">
      <c r="B307" s="32"/>
      <c r="C307" s="131" t="s">
        <v>382</v>
      </c>
      <c r="D307" s="131" t="s">
        <v>183</v>
      </c>
      <c r="E307" s="132" t="s">
        <v>678</v>
      </c>
      <c r="F307" s="133" t="s">
        <v>679</v>
      </c>
      <c r="G307" s="134" t="s">
        <v>225</v>
      </c>
      <c r="H307" s="135">
        <v>0.432</v>
      </c>
      <c r="I307" s="136"/>
      <c r="J307" s="137">
        <f>ROUND(I307*H307,2)</f>
        <v>0</v>
      </c>
      <c r="K307" s="133" t="s">
        <v>187</v>
      </c>
      <c r="L307" s="32"/>
      <c r="M307" s="138" t="s">
        <v>19</v>
      </c>
      <c r="N307" s="139" t="s">
        <v>43</v>
      </c>
      <c r="P307" s="140">
        <f>O307*H307</f>
        <v>0</v>
      </c>
      <c r="Q307" s="140">
        <v>1.8775</v>
      </c>
      <c r="R307" s="140">
        <f>Q307*H307</f>
        <v>0.81108</v>
      </c>
      <c r="S307" s="140">
        <v>0</v>
      </c>
      <c r="T307" s="141">
        <f>S307*H307</f>
        <v>0</v>
      </c>
      <c r="AR307" s="142" t="s">
        <v>188</v>
      </c>
      <c r="AT307" s="142" t="s">
        <v>183</v>
      </c>
      <c r="AU307" s="142" t="s">
        <v>82</v>
      </c>
      <c r="AY307" s="17" t="s">
        <v>181</v>
      </c>
      <c r="BE307" s="143">
        <f>IF(N307="základní",J307,0)</f>
        <v>0</v>
      </c>
      <c r="BF307" s="143">
        <f>IF(N307="snížená",J307,0)</f>
        <v>0</v>
      </c>
      <c r="BG307" s="143">
        <f>IF(N307="zákl. přenesená",J307,0)</f>
        <v>0</v>
      </c>
      <c r="BH307" s="143">
        <f>IF(N307="sníž. přenesená",J307,0)</f>
        <v>0</v>
      </c>
      <c r="BI307" s="143">
        <f>IF(N307="nulová",J307,0)</f>
        <v>0</v>
      </c>
      <c r="BJ307" s="17" t="s">
        <v>80</v>
      </c>
      <c r="BK307" s="143">
        <f>ROUND(I307*H307,2)</f>
        <v>0</v>
      </c>
      <c r="BL307" s="17" t="s">
        <v>188</v>
      </c>
      <c r="BM307" s="142" t="s">
        <v>680</v>
      </c>
    </row>
    <row r="308" spans="2:47" s="1" customFormat="1" ht="12">
      <c r="B308" s="32"/>
      <c r="D308" s="144" t="s">
        <v>190</v>
      </c>
      <c r="F308" s="145" t="s">
        <v>681</v>
      </c>
      <c r="I308" s="146"/>
      <c r="L308" s="32"/>
      <c r="M308" s="147"/>
      <c r="T308" s="53"/>
      <c r="AT308" s="17" t="s">
        <v>190</v>
      </c>
      <c r="AU308" s="17" t="s">
        <v>82</v>
      </c>
    </row>
    <row r="309" spans="2:51" s="12" customFormat="1" ht="12">
      <c r="B309" s="148"/>
      <c r="D309" s="149" t="s">
        <v>192</v>
      </c>
      <c r="E309" s="150" t="s">
        <v>19</v>
      </c>
      <c r="F309" s="151" t="s">
        <v>682</v>
      </c>
      <c r="H309" s="152">
        <v>0.432</v>
      </c>
      <c r="I309" s="153"/>
      <c r="L309" s="148"/>
      <c r="M309" s="154"/>
      <c r="T309" s="155"/>
      <c r="AT309" s="150" t="s">
        <v>192</v>
      </c>
      <c r="AU309" s="150" t="s">
        <v>82</v>
      </c>
      <c r="AV309" s="12" t="s">
        <v>82</v>
      </c>
      <c r="AW309" s="12" t="s">
        <v>33</v>
      </c>
      <c r="AX309" s="12" t="s">
        <v>80</v>
      </c>
      <c r="AY309" s="150" t="s">
        <v>181</v>
      </c>
    </row>
    <row r="310" spans="2:65" s="1" customFormat="1" ht="21.75" customHeight="1">
      <c r="B310" s="32"/>
      <c r="C310" s="131" t="s">
        <v>388</v>
      </c>
      <c r="D310" s="131" t="s">
        <v>183</v>
      </c>
      <c r="E310" s="132" t="s">
        <v>683</v>
      </c>
      <c r="F310" s="133" t="s">
        <v>684</v>
      </c>
      <c r="G310" s="134" t="s">
        <v>225</v>
      </c>
      <c r="H310" s="135">
        <v>5.088</v>
      </c>
      <c r="I310" s="136"/>
      <c r="J310" s="137">
        <f>ROUND(I310*H310,2)</f>
        <v>0</v>
      </c>
      <c r="K310" s="133" t="s">
        <v>527</v>
      </c>
      <c r="L310" s="32"/>
      <c r="M310" s="138" t="s">
        <v>19</v>
      </c>
      <c r="N310" s="139" t="s">
        <v>43</v>
      </c>
      <c r="P310" s="140">
        <f>O310*H310</f>
        <v>0</v>
      </c>
      <c r="Q310" s="140">
        <v>1.8775</v>
      </c>
      <c r="R310" s="140">
        <f>Q310*H310</f>
        <v>9.552719999999999</v>
      </c>
      <c r="S310" s="140">
        <v>0</v>
      </c>
      <c r="T310" s="141">
        <f>S310*H310</f>
        <v>0</v>
      </c>
      <c r="AR310" s="142" t="s">
        <v>188</v>
      </c>
      <c r="AT310" s="142" t="s">
        <v>183</v>
      </c>
      <c r="AU310" s="142" t="s">
        <v>82</v>
      </c>
      <c r="AY310" s="17" t="s">
        <v>181</v>
      </c>
      <c r="BE310" s="143">
        <f>IF(N310="základní",J310,0)</f>
        <v>0</v>
      </c>
      <c r="BF310" s="143">
        <f>IF(N310="snížená",J310,0)</f>
        <v>0</v>
      </c>
      <c r="BG310" s="143">
        <f>IF(N310="zákl. přenesená",J310,0)</f>
        <v>0</v>
      </c>
      <c r="BH310" s="143">
        <f>IF(N310="sníž. přenesená",J310,0)</f>
        <v>0</v>
      </c>
      <c r="BI310" s="143">
        <f>IF(N310="nulová",J310,0)</f>
        <v>0</v>
      </c>
      <c r="BJ310" s="17" t="s">
        <v>80</v>
      </c>
      <c r="BK310" s="143">
        <f>ROUND(I310*H310,2)</f>
        <v>0</v>
      </c>
      <c r="BL310" s="17" t="s">
        <v>188</v>
      </c>
      <c r="BM310" s="142" t="s">
        <v>685</v>
      </c>
    </row>
    <row r="311" spans="2:47" s="1" customFormat="1" ht="12">
      <c r="B311" s="32"/>
      <c r="D311" s="144" t="s">
        <v>190</v>
      </c>
      <c r="F311" s="145" t="s">
        <v>686</v>
      </c>
      <c r="I311" s="146"/>
      <c r="L311" s="32"/>
      <c r="M311" s="147"/>
      <c r="T311" s="53"/>
      <c r="AT311" s="17" t="s">
        <v>190</v>
      </c>
      <c r="AU311" s="17" t="s">
        <v>82</v>
      </c>
    </row>
    <row r="312" spans="2:51" s="12" customFormat="1" ht="12">
      <c r="B312" s="148"/>
      <c r="D312" s="149" t="s">
        <v>192</v>
      </c>
      <c r="E312" s="150" t="s">
        <v>19</v>
      </c>
      <c r="F312" s="151" t="s">
        <v>687</v>
      </c>
      <c r="H312" s="152">
        <v>2.7</v>
      </c>
      <c r="I312" s="153"/>
      <c r="L312" s="148"/>
      <c r="M312" s="154"/>
      <c r="T312" s="155"/>
      <c r="AT312" s="150" t="s">
        <v>192</v>
      </c>
      <c r="AU312" s="150" t="s">
        <v>82</v>
      </c>
      <c r="AV312" s="12" t="s">
        <v>82</v>
      </c>
      <c r="AW312" s="12" t="s">
        <v>33</v>
      </c>
      <c r="AX312" s="12" t="s">
        <v>72</v>
      </c>
      <c r="AY312" s="150" t="s">
        <v>181</v>
      </c>
    </row>
    <row r="313" spans="2:51" s="12" customFormat="1" ht="12">
      <c r="B313" s="148"/>
      <c r="D313" s="149" t="s">
        <v>192</v>
      </c>
      <c r="E313" s="150" t="s">
        <v>19</v>
      </c>
      <c r="F313" s="151" t="s">
        <v>688</v>
      </c>
      <c r="H313" s="152">
        <v>2.388</v>
      </c>
      <c r="I313" s="153"/>
      <c r="L313" s="148"/>
      <c r="M313" s="154"/>
      <c r="T313" s="155"/>
      <c r="AT313" s="150" t="s">
        <v>192</v>
      </c>
      <c r="AU313" s="150" t="s">
        <v>82</v>
      </c>
      <c r="AV313" s="12" t="s">
        <v>82</v>
      </c>
      <c r="AW313" s="12" t="s">
        <v>33</v>
      </c>
      <c r="AX313" s="12" t="s">
        <v>72</v>
      </c>
      <c r="AY313" s="150" t="s">
        <v>181</v>
      </c>
    </row>
    <row r="314" spans="2:51" s="13" customFormat="1" ht="12">
      <c r="B314" s="156"/>
      <c r="D314" s="149" t="s">
        <v>192</v>
      </c>
      <c r="E314" s="157" t="s">
        <v>19</v>
      </c>
      <c r="F314" s="158" t="s">
        <v>196</v>
      </c>
      <c r="H314" s="159">
        <v>5.088</v>
      </c>
      <c r="I314" s="160"/>
      <c r="L314" s="156"/>
      <c r="M314" s="161"/>
      <c r="T314" s="162"/>
      <c r="AT314" s="157" t="s">
        <v>192</v>
      </c>
      <c r="AU314" s="157" t="s">
        <v>82</v>
      </c>
      <c r="AV314" s="13" t="s">
        <v>188</v>
      </c>
      <c r="AW314" s="13" t="s">
        <v>33</v>
      </c>
      <c r="AX314" s="13" t="s">
        <v>80</v>
      </c>
      <c r="AY314" s="157" t="s">
        <v>181</v>
      </c>
    </row>
    <row r="315" spans="2:65" s="1" customFormat="1" ht="24.1" customHeight="1">
      <c r="B315" s="32"/>
      <c r="C315" s="131" t="s">
        <v>394</v>
      </c>
      <c r="D315" s="131" t="s">
        <v>183</v>
      </c>
      <c r="E315" s="132" t="s">
        <v>689</v>
      </c>
      <c r="F315" s="133" t="s">
        <v>690</v>
      </c>
      <c r="G315" s="134" t="s">
        <v>186</v>
      </c>
      <c r="H315" s="135">
        <v>61.95</v>
      </c>
      <c r="I315" s="136"/>
      <c r="J315" s="137">
        <f>ROUND(I315*H315,2)</f>
        <v>0</v>
      </c>
      <c r="K315" s="133" t="s">
        <v>187</v>
      </c>
      <c r="L315" s="32"/>
      <c r="M315" s="138" t="s">
        <v>19</v>
      </c>
      <c r="N315" s="139" t="s">
        <v>43</v>
      </c>
      <c r="P315" s="140">
        <f>O315*H315</f>
        <v>0</v>
      </c>
      <c r="Q315" s="140">
        <v>0.73404</v>
      </c>
      <c r="R315" s="140">
        <f>Q315*H315</f>
        <v>45.473778</v>
      </c>
      <c r="S315" s="140">
        <v>0</v>
      </c>
      <c r="T315" s="141">
        <f>S315*H315</f>
        <v>0</v>
      </c>
      <c r="AR315" s="142" t="s">
        <v>188</v>
      </c>
      <c r="AT315" s="142" t="s">
        <v>183</v>
      </c>
      <c r="AU315" s="142" t="s">
        <v>82</v>
      </c>
      <c r="AY315" s="17" t="s">
        <v>181</v>
      </c>
      <c r="BE315" s="143">
        <f>IF(N315="základní",J315,0)</f>
        <v>0</v>
      </c>
      <c r="BF315" s="143">
        <f>IF(N315="snížená",J315,0)</f>
        <v>0</v>
      </c>
      <c r="BG315" s="143">
        <f>IF(N315="zákl. přenesená",J315,0)</f>
        <v>0</v>
      </c>
      <c r="BH315" s="143">
        <f>IF(N315="sníž. přenesená",J315,0)</f>
        <v>0</v>
      </c>
      <c r="BI315" s="143">
        <f>IF(N315="nulová",J315,0)</f>
        <v>0</v>
      </c>
      <c r="BJ315" s="17" t="s">
        <v>80</v>
      </c>
      <c r="BK315" s="143">
        <f>ROUND(I315*H315,2)</f>
        <v>0</v>
      </c>
      <c r="BL315" s="17" t="s">
        <v>188</v>
      </c>
      <c r="BM315" s="142" t="s">
        <v>691</v>
      </c>
    </row>
    <row r="316" spans="2:47" s="1" customFormat="1" ht="12">
      <c r="B316" s="32"/>
      <c r="D316" s="144" t="s">
        <v>190</v>
      </c>
      <c r="F316" s="145" t="s">
        <v>692</v>
      </c>
      <c r="I316" s="146"/>
      <c r="L316" s="32"/>
      <c r="M316" s="147"/>
      <c r="T316" s="53"/>
      <c r="AT316" s="17" t="s">
        <v>190</v>
      </c>
      <c r="AU316" s="17" t="s">
        <v>82</v>
      </c>
    </row>
    <row r="317" spans="2:51" s="12" customFormat="1" ht="12">
      <c r="B317" s="148"/>
      <c r="D317" s="149" t="s">
        <v>192</v>
      </c>
      <c r="E317" s="150" t="s">
        <v>19</v>
      </c>
      <c r="F317" s="151" t="s">
        <v>693</v>
      </c>
      <c r="H317" s="152">
        <v>67.725</v>
      </c>
      <c r="I317" s="153"/>
      <c r="L317" s="148"/>
      <c r="M317" s="154"/>
      <c r="T317" s="155"/>
      <c r="AT317" s="150" t="s">
        <v>192</v>
      </c>
      <c r="AU317" s="150" t="s">
        <v>82</v>
      </c>
      <c r="AV317" s="12" t="s">
        <v>82</v>
      </c>
      <c r="AW317" s="12" t="s">
        <v>33</v>
      </c>
      <c r="AX317" s="12" t="s">
        <v>72</v>
      </c>
      <c r="AY317" s="150" t="s">
        <v>181</v>
      </c>
    </row>
    <row r="318" spans="2:51" s="12" customFormat="1" ht="12">
      <c r="B318" s="148"/>
      <c r="D318" s="149" t="s">
        <v>192</v>
      </c>
      <c r="E318" s="150" t="s">
        <v>19</v>
      </c>
      <c r="F318" s="151" t="s">
        <v>694</v>
      </c>
      <c r="H318" s="152">
        <v>-5.775</v>
      </c>
      <c r="I318" s="153"/>
      <c r="L318" s="148"/>
      <c r="M318" s="154"/>
      <c r="T318" s="155"/>
      <c r="AT318" s="150" t="s">
        <v>192</v>
      </c>
      <c r="AU318" s="150" t="s">
        <v>82</v>
      </c>
      <c r="AV318" s="12" t="s">
        <v>82</v>
      </c>
      <c r="AW318" s="12" t="s">
        <v>33</v>
      </c>
      <c r="AX318" s="12" t="s">
        <v>72</v>
      </c>
      <c r="AY318" s="150" t="s">
        <v>181</v>
      </c>
    </row>
    <row r="319" spans="2:51" s="13" customFormat="1" ht="12">
      <c r="B319" s="156"/>
      <c r="D319" s="149" t="s">
        <v>192</v>
      </c>
      <c r="E319" s="157" t="s">
        <v>19</v>
      </c>
      <c r="F319" s="158" t="s">
        <v>196</v>
      </c>
      <c r="H319" s="159">
        <v>61.95</v>
      </c>
      <c r="I319" s="160"/>
      <c r="L319" s="156"/>
      <c r="M319" s="161"/>
      <c r="T319" s="162"/>
      <c r="AT319" s="157" t="s">
        <v>192</v>
      </c>
      <c r="AU319" s="157" t="s">
        <v>82</v>
      </c>
      <c r="AV319" s="13" t="s">
        <v>188</v>
      </c>
      <c r="AW319" s="13" t="s">
        <v>33</v>
      </c>
      <c r="AX319" s="13" t="s">
        <v>80</v>
      </c>
      <c r="AY319" s="157" t="s">
        <v>181</v>
      </c>
    </row>
    <row r="320" spans="2:65" s="1" customFormat="1" ht="24.1" customHeight="1">
      <c r="B320" s="32"/>
      <c r="C320" s="131" t="s">
        <v>400</v>
      </c>
      <c r="D320" s="131" t="s">
        <v>183</v>
      </c>
      <c r="E320" s="132" t="s">
        <v>695</v>
      </c>
      <c r="F320" s="133" t="s">
        <v>696</v>
      </c>
      <c r="G320" s="134" t="s">
        <v>186</v>
      </c>
      <c r="H320" s="135">
        <v>3</v>
      </c>
      <c r="I320" s="136"/>
      <c r="J320" s="137">
        <f>ROUND(I320*H320,2)</f>
        <v>0</v>
      </c>
      <c r="K320" s="133" t="s">
        <v>187</v>
      </c>
      <c r="L320" s="32"/>
      <c r="M320" s="138" t="s">
        <v>19</v>
      </c>
      <c r="N320" s="139" t="s">
        <v>43</v>
      </c>
      <c r="P320" s="140">
        <f>O320*H320</f>
        <v>0</v>
      </c>
      <c r="Q320" s="140">
        <v>0.47326</v>
      </c>
      <c r="R320" s="140">
        <f>Q320*H320</f>
        <v>1.41978</v>
      </c>
      <c r="S320" s="140">
        <v>0</v>
      </c>
      <c r="T320" s="141">
        <f>S320*H320</f>
        <v>0</v>
      </c>
      <c r="AR320" s="142" t="s">
        <v>188</v>
      </c>
      <c r="AT320" s="142" t="s">
        <v>183</v>
      </c>
      <c r="AU320" s="142" t="s">
        <v>82</v>
      </c>
      <c r="AY320" s="17" t="s">
        <v>181</v>
      </c>
      <c r="BE320" s="143">
        <f>IF(N320="základní",J320,0)</f>
        <v>0</v>
      </c>
      <c r="BF320" s="143">
        <f>IF(N320="snížená",J320,0)</f>
        <v>0</v>
      </c>
      <c r="BG320" s="143">
        <f>IF(N320="zákl. přenesená",J320,0)</f>
        <v>0</v>
      </c>
      <c r="BH320" s="143">
        <f>IF(N320="sníž. přenesená",J320,0)</f>
        <v>0</v>
      </c>
      <c r="BI320" s="143">
        <f>IF(N320="nulová",J320,0)</f>
        <v>0</v>
      </c>
      <c r="BJ320" s="17" t="s">
        <v>80</v>
      </c>
      <c r="BK320" s="143">
        <f>ROUND(I320*H320,2)</f>
        <v>0</v>
      </c>
      <c r="BL320" s="17" t="s">
        <v>188</v>
      </c>
      <c r="BM320" s="142" t="s">
        <v>697</v>
      </c>
    </row>
    <row r="321" spans="2:47" s="1" customFormat="1" ht="12">
      <c r="B321" s="32"/>
      <c r="D321" s="144" t="s">
        <v>190</v>
      </c>
      <c r="F321" s="145" t="s">
        <v>698</v>
      </c>
      <c r="I321" s="146"/>
      <c r="L321" s="32"/>
      <c r="M321" s="147"/>
      <c r="T321" s="53"/>
      <c r="AT321" s="17" t="s">
        <v>190</v>
      </c>
      <c r="AU321" s="17" t="s">
        <v>82</v>
      </c>
    </row>
    <row r="322" spans="2:51" s="12" customFormat="1" ht="12">
      <c r="B322" s="148"/>
      <c r="D322" s="149" t="s">
        <v>192</v>
      </c>
      <c r="E322" s="150" t="s">
        <v>19</v>
      </c>
      <c r="F322" s="151" t="s">
        <v>699</v>
      </c>
      <c r="H322" s="152">
        <v>3</v>
      </c>
      <c r="I322" s="153"/>
      <c r="L322" s="148"/>
      <c r="M322" s="154"/>
      <c r="T322" s="155"/>
      <c r="AT322" s="150" t="s">
        <v>192</v>
      </c>
      <c r="AU322" s="150" t="s">
        <v>82</v>
      </c>
      <c r="AV322" s="12" t="s">
        <v>82</v>
      </c>
      <c r="AW322" s="12" t="s">
        <v>33</v>
      </c>
      <c r="AX322" s="12" t="s">
        <v>80</v>
      </c>
      <c r="AY322" s="150" t="s">
        <v>181</v>
      </c>
    </row>
    <row r="323" spans="2:65" s="1" customFormat="1" ht="24.1" customHeight="1">
      <c r="B323" s="32"/>
      <c r="C323" s="131" t="s">
        <v>407</v>
      </c>
      <c r="D323" s="131" t="s">
        <v>183</v>
      </c>
      <c r="E323" s="132" t="s">
        <v>700</v>
      </c>
      <c r="F323" s="133" t="s">
        <v>701</v>
      </c>
      <c r="G323" s="134" t="s">
        <v>186</v>
      </c>
      <c r="H323" s="135">
        <v>616.087</v>
      </c>
      <c r="I323" s="136"/>
      <c r="J323" s="137">
        <f>ROUND(I323*H323,2)</f>
        <v>0</v>
      </c>
      <c r="K323" s="133" t="s">
        <v>345</v>
      </c>
      <c r="L323" s="32"/>
      <c r="M323" s="138" t="s">
        <v>19</v>
      </c>
      <c r="N323" s="139" t="s">
        <v>43</v>
      </c>
      <c r="P323" s="140">
        <f>O323*H323</f>
        <v>0</v>
      </c>
      <c r="Q323" s="140">
        <v>0.28868</v>
      </c>
      <c r="R323" s="140">
        <f>Q323*H323</f>
        <v>177.85199516</v>
      </c>
      <c r="S323" s="140">
        <v>0</v>
      </c>
      <c r="T323" s="141">
        <f>S323*H323</f>
        <v>0</v>
      </c>
      <c r="AR323" s="142" t="s">
        <v>188</v>
      </c>
      <c r="AT323" s="142" t="s">
        <v>183</v>
      </c>
      <c r="AU323" s="142" t="s">
        <v>82</v>
      </c>
      <c r="AY323" s="17" t="s">
        <v>181</v>
      </c>
      <c r="BE323" s="143">
        <f>IF(N323="základní",J323,0)</f>
        <v>0</v>
      </c>
      <c r="BF323" s="143">
        <f>IF(N323="snížená",J323,0)</f>
        <v>0</v>
      </c>
      <c r="BG323" s="143">
        <f>IF(N323="zákl. přenesená",J323,0)</f>
        <v>0</v>
      </c>
      <c r="BH323" s="143">
        <f>IF(N323="sníž. přenesená",J323,0)</f>
        <v>0</v>
      </c>
      <c r="BI323" s="143">
        <f>IF(N323="nulová",J323,0)</f>
        <v>0</v>
      </c>
      <c r="BJ323" s="17" t="s">
        <v>80</v>
      </c>
      <c r="BK323" s="143">
        <f>ROUND(I323*H323,2)</f>
        <v>0</v>
      </c>
      <c r="BL323" s="17" t="s">
        <v>188</v>
      </c>
      <c r="BM323" s="142" t="s">
        <v>702</v>
      </c>
    </row>
    <row r="324" spans="2:47" s="1" customFormat="1" ht="12">
      <c r="B324" s="32"/>
      <c r="D324" s="144" t="s">
        <v>190</v>
      </c>
      <c r="F324" s="145" t="s">
        <v>703</v>
      </c>
      <c r="I324" s="146"/>
      <c r="L324" s="32"/>
      <c r="M324" s="147"/>
      <c r="T324" s="53"/>
      <c r="AT324" s="17" t="s">
        <v>190</v>
      </c>
      <c r="AU324" s="17" t="s">
        <v>82</v>
      </c>
    </row>
    <row r="325" spans="2:51" s="14" customFormat="1" ht="12">
      <c r="B325" s="163"/>
      <c r="D325" s="149" t="s">
        <v>192</v>
      </c>
      <c r="E325" s="164" t="s">
        <v>19</v>
      </c>
      <c r="F325" s="165" t="s">
        <v>704</v>
      </c>
      <c r="H325" s="164" t="s">
        <v>19</v>
      </c>
      <c r="I325" s="166"/>
      <c r="L325" s="163"/>
      <c r="M325" s="167"/>
      <c r="T325" s="168"/>
      <c r="AT325" s="164" t="s">
        <v>192</v>
      </c>
      <c r="AU325" s="164" t="s">
        <v>82</v>
      </c>
      <c r="AV325" s="14" t="s">
        <v>80</v>
      </c>
      <c r="AW325" s="14" t="s">
        <v>33</v>
      </c>
      <c r="AX325" s="14" t="s">
        <v>72</v>
      </c>
      <c r="AY325" s="164" t="s">
        <v>181</v>
      </c>
    </row>
    <row r="326" spans="2:51" s="12" customFormat="1" ht="12">
      <c r="B326" s="148"/>
      <c r="D326" s="149" t="s">
        <v>192</v>
      </c>
      <c r="E326" s="150" t="s">
        <v>19</v>
      </c>
      <c r="F326" s="151" t="s">
        <v>705</v>
      </c>
      <c r="H326" s="152">
        <v>258.537</v>
      </c>
      <c r="I326" s="153"/>
      <c r="L326" s="148"/>
      <c r="M326" s="154"/>
      <c r="T326" s="155"/>
      <c r="AT326" s="150" t="s">
        <v>192</v>
      </c>
      <c r="AU326" s="150" t="s">
        <v>82</v>
      </c>
      <c r="AV326" s="12" t="s">
        <v>82</v>
      </c>
      <c r="AW326" s="12" t="s">
        <v>33</v>
      </c>
      <c r="AX326" s="12" t="s">
        <v>72</v>
      </c>
      <c r="AY326" s="150" t="s">
        <v>181</v>
      </c>
    </row>
    <row r="327" spans="2:51" s="12" customFormat="1" ht="12">
      <c r="B327" s="148"/>
      <c r="D327" s="149" t="s">
        <v>192</v>
      </c>
      <c r="E327" s="150" t="s">
        <v>19</v>
      </c>
      <c r="F327" s="151" t="s">
        <v>706</v>
      </c>
      <c r="H327" s="152">
        <v>90.3</v>
      </c>
      <c r="I327" s="153"/>
      <c r="L327" s="148"/>
      <c r="M327" s="154"/>
      <c r="T327" s="155"/>
      <c r="AT327" s="150" t="s">
        <v>192</v>
      </c>
      <c r="AU327" s="150" t="s">
        <v>82</v>
      </c>
      <c r="AV327" s="12" t="s">
        <v>82</v>
      </c>
      <c r="AW327" s="12" t="s">
        <v>33</v>
      </c>
      <c r="AX327" s="12" t="s">
        <v>72</v>
      </c>
      <c r="AY327" s="150" t="s">
        <v>181</v>
      </c>
    </row>
    <row r="328" spans="2:51" s="12" customFormat="1" ht="12">
      <c r="B328" s="148"/>
      <c r="D328" s="149" t="s">
        <v>192</v>
      </c>
      <c r="E328" s="150" t="s">
        <v>19</v>
      </c>
      <c r="F328" s="151" t="s">
        <v>707</v>
      </c>
      <c r="H328" s="152">
        <v>39.975</v>
      </c>
      <c r="I328" s="153"/>
      <c r="L328" s="148"/>
      <c r="M328" s="154"/>
      <c r="T328" s="155"/>
      <c r="AT328" s="150" t="s">
        <v>192</v>
      </c>
      <c r="AU328" s="150" t="s">
        <v>82</v>
      </c>
      <c r="AV328" s="12" t="s">
        <v>82</v>
      </c>
      <c r="AW328" s="12" t="s">
        <v>33</v>
      </c>
      <c r="AX328" s="12" t="s">
        <v>72</v>
      </c>
      <c r="AY328" s="150" t="s">
        <v>181</v>
      </c>
    </row>
    <row r="329" spans="2:51" s="12" customFormat="1" ht="12">
      <c r="B329" s="148"/>
      <c r="D329" s="149" t="s">
        <v>192</v>
      </c>
      <c r="E329" s="150" t="s">
        <v>19</v>
      </c>
      <c r="F329" s="151" t="s">
        <v>708</v>
      </c>
      <c r="H329" s="152">
        <v>-1.5</v>
      </c>
      <c r="I329" s="153"/>
      <c r="L329" s="148"/>
      <c r="M329" s="154"/>
      <c r="T329" s="155"/>
      <c r="AT329" s="150" t="s">
        <v>192</v>
      </c>
      <c r="AU329" s="150" t="s">
        <v>82</v>
      </c>
      <c r="AV329" s="12" t="s">
        <v>82</v>
      </c>
      <c r="AW329" s="12" t="s">
        <v>33</v>
      </c>
      <c r="AX329" s="12" t="s">
        <v>72</v>
      </c>
      <c r="AY329" s="150" t="s">
        <v>181</v>
      </c>
    </row>
    <row r="330" spans="2:51" s="12" customFormat="1" ht="12">
      <c r="B330" s="148"/>
      <c r="D330" s="149" t="s">
        <v>192</v>
      </c>
      <c r="E330" s="150" t="s">
        <v>19</v>
      </c>
      <c r="F330" s="151" t="s">
        <v>709</v>
      </c>
      <c r="H330" s="152">
        <v>5.775</v>
      </c>
      <c r="I330" s="153"/>
      <c r="L330" s="148"/>
      <c r="M330" s="154"/>
      <c r="T330" s="155"/>
      <c r="AT330" s="150" t="s">
        <v>192</v>
      </c>
      <c r="AU330" s="150" t="s">
        <v>82</v>
      </c>
      <c r="AV330" s="12" t="s">
        <v>82</v>
      </c>
      <c r="AW330" s="12" t="s">
        <v>33</v>
      </c>
      <c r="AX330" s="12" t="s">
        <v>72</v>
      </c>
      <c r="AY330" s="150" t="s">
        <v>181</v>
      </c>
    </row>
    <row r="331" spans="2:51" s="14" customFormat="1" ht="12">
      <c r="B331" s="163"/>
      <c r="D331" s="149" t="s">
        <v>192</v>
      </c>
      <c r="E331" s="164" t="s">
        <v>19</v>
      </c>
      <c r="F331" s="165" t="s">
        <v>710</v>
      </c>
      <c r="H331" s="164" t="s">
        <v>19</v>
      </c>
      <c r="I331" s="166"/>
      <c r="L331" s="163"/>
      <c r="M331" s="167"/>
      <c r="T331" s="168"/>
      <c r="AT331" s="164" t="s">
        <v>192</v>
      </c>
      <c r="AU331" s="164" t="s">
        <v>82</v>
      </c>
      <c r="AV331" s="14" t="s">
        <v>80</v>
      </c>
      <c r="AW331" s="14" t="s">
        <v>33</v>
      </c>
      <c r="AX331" s="14" t="s">
        <v>72</v>
      </c>
      <c r="AY331" s="164" t="s">
        <v>181</v>
      </c>
    </row>
    <row r="332" spans="2:51" s="12" customFormat="1" ht="12">
      <c r="B332" s="148"/>
      <c r="D332" s="149" t="s">
        <v>192</v>
      </c>
      <c r="E332" s="150" t="s">
        <v>19</v>
      </c>
      <c r="F332" s="151" t="s">
        <v>711</v>
      </c>
      <c r="H332" s="152">
        <v>223</v>
      </c>
      <c r="I332" s="153"/>
      <c r="L332" s="148"/>
      <c r="M332" s="154"/>
      <c r="T332" s="155"/>
      <c r="AT332" s="150" t="s">
        <v>192</v>
      </c>
      <c r="AU332" s="150" t="s">
        <v>82</v>
      </c>
      <c r="AV332" s="12" t="s">
        <v>82</v>
      </c>
      <c r="AW332" s="12" t="s">
        <v>33</v>
      </c>
      <c r="AX332" s="12" t="s">
        <v>72</v>
      </c>
      <c r="AY332" s="150" t="s">
        <v>181</v>
      </c>
    </row>
    <row r="333" spans="2:51" s="13" customFormat="1" ht="12">
      <c r="B333" s="156"/>
      <c r="D333" s="149" t="s">
        <v>192</v>
      </c>
      <c r="E333" s="157" t="s">
        <v>19</v>
      </c>
      <c r="F333" s="158" t="s">
        <v>196</v>
      </c>
      <c r="H333" s="159">
        <v>616.087</v>
      </c>
      <c r="I333" s="160"/>
      <c r="L333" s="156"/>
      <c r="M333" s="161"/>
      <c r="T333" s="162"/>
      <c r="AT333" s="157" t="s">
        <v>192</v>
      </c>
      <c r="AU333" s="157" t="s">
        <v>82</v>
      </c>
      <c r="AV333" s="13" t="s">
        <v>188</v>
      </c>
      <c r="AW333" s="13" t="s">
        <v>33</v>
      </c>
      <c r="AX333" s="13" t="s">
        <v>80</v>
      </c>
      <c r="AY333" s="157" t="s">
        <v>181</v>
      </c>
    </row>
    <row r="334" spans="2:65" s="1" customFormat="1" ht="24.1" customHeight="1">
      <c r="B334" s="32"/>
      <c r="C334" s="131" t="s">
        <v>413</v>
      </c>
      <c r="D334" s="131" t="s">
        <v>183</v>
      </c>
      <c r="E334" s="132" t="s">
        <v>712</v>
      </c>
      <c r="F334" s="133" t="s">
        <v>713</v>
      </c>
      <c r="G334" s="134" t="s">
        <v>186</v>
      </c>
      <c r="H334" s="135">
        <v>114.444</v>
      </c>
      <c r="I334" s="136"/>
      <c r="J334" s="137">
        <f>ROUND(I334*H334,2)</f>
        <v>0</v>
      </c>
      <c r="K334" s="133" t="s">
        <v>187</v>
      </c>
      <c r="L334" s="32"/>
      <c r="M334" s="138" t="s">
        <v>19</v>
      </c>
      <c r="N334" s="139" t="s">
        <v>43</v>
      </c>
      <c r="P334" s="140">
        <f>O334*H334</f>
        <v>0</v>
      </c>
      <c r="Q334" s="140">
        <v>0.21491</v>
      </c>
      <c r="R334" s="140">
        <f>Q334*H334</f>
        <v>24.59516004</v>
      </c>
      <c r="S334" s="140">
        <v>0</v>
      </c>
      <c r="T334" s="141">
        <f>S334*H334</f>
        <v>0</v>
      </c>
      <c r="AR334" s="142" t="s">
        <v>188</v>
      </c>
      <c r="AT334" s="142" t="s">
        <v>183</v>
      </c>
      <c r="AU334" s="142" t="s">
        <v>82</v>
      </c>
      <c r="AY334" s="17" t="s">
        <v>181</v>
      </c>
      <c r="BE334" s="143">
        <f>IF(N334="základní",J334,0)</f>
        <v>0</v>
      </c>
      <c r="BF334" s="143">
        <f>IF(N334="snížená",J334,0)</f>
        <v>0</v>
      </c>
      <c r="BG334" s="143">
        <f>IF(N334="zákl. přenesená",J334,0)</f>
        <v>0</v>
      </c>
      <c r="BH334" s="143">
        <f>IF(N334="sníž. přenesená",J334,0)</f>
        <v>0</v>
      </c>
      <c r="BI334" s="143">
        <f>IF(N334="nulová",J334,0)</f>
        <v>0</v>
      </c>
      <c r="BJ334" s="17" t="s">
        <v>80</v>
      </c>
      <c r="BK334" s="143">
        <f>ROUND(I334*H334,2)</f>
        <v>0</v>
      </c>
      <c r="BL334" s="17" t="s">
        <v>188</v>
      </c>
      <c r="BM334" s="142" t="s">
        <v>714</v>
      </c>
    </row>
    <row r="335" spans="2:47" s="1" customFormat="1" ht="12">
      <c r="B335" s="32"/>
      <c r="D335" s="144" t="s">
        <v>190</v>
      </c>
      <c r="F335" s="145" t="s">
        <v>715</v>
      </c>
      <c r="I335" s="146"/>
      <c r="L335" s="32"/>
      <c r="M335" s="147"/>
      <c r="T335" s="53"/>
      <c r="AT335" s="17" t="s">
        <v>190</v>
      </c>
      <c r="AU335" s="17" t="s">
        <v>82</v>
      </c>
    </row>
    <row r="336" spans="2:51" s="12" customFormat="1" ht="12">
      <c r="B336" s="148"/>
      <c r="D336" s="149" t="s">
        <v>192</v>
      </c>
      <c r="E336" s="150" t="s">
        <v>19</v>
      </c>
      <c r="F336" s="151" t="s">
        <v>716</v>
      </c>
      <c r="H336" s="152">
        <v>114.444</v>
      </c>
      <c r="I336" s="153"/>
      <c r="L336" s="148"/>
      <c r="M336" s="154"/>
      <c r="T336" s="155"/>
      <c r="AT336" s="150" t="s">
        <v>192</v>
      </c>
      <c r="AU336" s="150" t="s">
        <v>82</v>
      </c>
      <c r="AV336" s="12" t="s">
        <v>82</v>
      </c>
      <c r="AW336" s="12" t="s">
        <v>33</v>
      </c>
      <c r="AX336" s="12" t="s">
        <v>80</v>
      </c>
      <c r="AY336" s="150" t="s">
        <v>181</v>
      </c>
    </row>
    <row r="337" spans="2:65" s="1" customFormat="1" ht="24.1" customHeight="1">
      <c r="B337" s="32"/>
      <c r="C337" s="131" t="s">
        <v>419</v>
      </c>
      <c r="D337" s="131" t="s">
        <v>183</v>
      </c>
      <c r="E337" s="132" t="s">
        <v>717</v>
      </c>
      <c r="F337" s="133" t="s">
        <v>718</v>
      </c>
      <c r="G337" s="134" t="s">
        <v>186</v>
      </c>
      <c r="H337" s="135">
        <v>337.857</v>
      </c>
      <c r="I337" s="136"/>
      <c r="J337" s="137">
        <f>ROUND(I337*H337,2)</f>
        <v>0</v>
      </c>
      <c r="K337" s="133" t="s">
        <v>345</v>
      </c>
      <c r="L337" s="32"/>
      <c r="M337" s="138" t="s">
        <v>19</v>
      </c>
      <c r="N337" s="139" t="s">
        <v>43</v>
      </c>
      <c r="P337" s="140">
        <f>O337*H337</f>
        <v>0</v>
      </c>
      <c r="Q337" s="140">
        <v>0.26086</v>
      </c>
      <c r="R337" s="140">
        <f>Q337*H337</f>
        <v>88.13337702</v>
      </c>
      <c r="S337" s="140">
        <v>0</v>
      </c>
      <c r="T337" s="141">
        <f>S337*H337</f>
        <v>0</v>
      </c>
      <c r="AR337" s="142" t="s">
        <v>188</v>
      </c>
      <c r="AT337" s="142" t="s">
        <v>183</v>
      </c>
      <c r="AU337" s="142" t="s">
        <v>82</v>
      </c>
      <c r="AY337" s="17" t="s">
        <v>181</v>
      </c>
      <c r="BE337" s="143">
        <f>IF(N337="základní",J337,0)</f>
        <v>0</v>
      </c>
      <c r="BF337" s="143">
        <f>IF(N337="snížená",J337,0)</f>
        <v>0</v>
      </c>
      <c r="BG337" s="143">
        <f>IF(N337="zákl. přenesená",J337,0)</f>
        <v>0</v>
      </c>
      <c r="BH337" s="143">
        <f>IF(N337="sníž. přenesená",J337,0)</f>
        <v>0</v>
      </c>
      <c r="BI337" s="143">
        <f>IF(N337="nulová",J337,0)</f>
        <v>0</v>
      </c>
      <c r="BJ337" s="17" t="s">
        <v>80</v>
      </c>
      <c r="BK337" s="143">
        <f>ROUND(I337*H337,2)</f>
        <v>0</v>
      </c>
      <c r="BL337" s="17" t="s">
        <v>188</v>
      </c>
      <c r="BM337" s="142" t="s">
        <v>719</v>
      </c>
    </row>
    <row r="338" spans="2:47" s="1" customFormat="1" ht="12">
      <c r="B338" s="32"/>
      <c r="D338" s="144" t="s">
        <v>190</v>
      </c>
      <c r="F338" s="145" t="s">
        <v>720</v>
      </c>
      <c r="I338" s="146"/>
      <c r="L338" s="32"/>
      <c r="M338" s="147"/>
      <c r="T338" s="53"/>
      <c r="AT338" s="17" t="s">
        <v>190</v>
      </c>
      <c r="AU338" s="17" t="s">
        <v>82</v>
      </c>
    </row>
    <row r="339" spans="2:51" s="14" customFormat="1" ht="12">
      <c r="B339" s="163"/>
      <c r="D339" s="149" t="s">
        <v>192</v>
      </c>
      <c r="E339" s="164" t="s">
        <v>19</v>
      </c>
      <c r="F339" s="165" t="s">
        <v>704</v>
      </c>
      <c r="H339" s="164" t="s">
        <v>19</v>
      </c>
      <c r="I339" s="166"/>
      <c r="L339" s="163"/>
      <c r="M339" s="167"/>
      <c r="T339" s="168"/>
      <c r="AT339" s="164" t="s">
        <v>192</v>
      </c>
      <c r="AU339" s="164" t="s">
        <v>82</v>
      </c>
      <c r="AV339" s="14" t="s">
        <v>80</v>
      </c>
      <c r="AW339" s="14" t="s">
        <v>33</v>
      </c>
      <c r="AX339" s="14" t="s">
        <v>72</v>
      </c>
      <c r="AY339" s="164" t="s">
        <v>181</v>
      </c>
    </row>
    <row r="340" spans="2:51" s="12" customFormat="1" ht="12">
      <c r="B340" s="148"/>
      <c r="D340" s="149" t="s">
        <v>192</v>
      </c>
      <c r="E340" s="150" t="s">
        <v>19</v>
      </c>
      <c r="F340" s="151" t="s">
        <v>721</v>
      </c>
      <c r="H340" s="152">
        <v>78.88</v>
      </c>
      <c r="I340" s="153"/>
      <c r="L340" s="148"/>
      <c r="M340" s="154"/>
      <c r="T340" s="155"/>
      <c r="AT340" s="150" t="s">
        <v>192</v>
      </c>
      <c r="AU340" s="150" t="s">
        <v>82</v>
      </c>
      <c r="AV340" s="12" t="s">
        <v>82</v>
      </c>
      <c r="AW340" s="12" t="s">
        <v>33</v>
      </c>
      <c r="AX340" s="12" t="s">
        <v>72</v>
      </c>
      <c r="AY340" s="150" t="s">
        <v>181</v>
      </c>
    </row>
    <row r="341" spans="2:51" s="12" customFormat="1" ht="12">
      <c r="B341" s="148"/>
      <c r="D341" s="149" t="s">
        <v>192</v>
      </c>
      <c r="E341" s="150" t="s">
        <v>19</v>
      </c>
      <c r="F341" s="151" t="s">
        <v>722</v>
      </c>
      <c r="H341" s="152">
        <v>175.68</v>
      </c>
      <c r="I341" s="153"/>
      <c r="L341" s="148"/>
      <c r="M341" s="154"/>
      <c r="T341" s="155"/>
      <c r="AT341" s="150" t="s">
        <v>192</v>
      </c>
      <c r="AU341" s="150" t="s">
        <v>82</v>
      </c>
      <c r="AV341" s="12" t="s">
        <v>82</v>
      </c>
      <c r="AW341" s="12" t="s">
        <v>33</v>
      </c>
      <c r="AX341" s="12" t="s">
        <v>72</v>
      </c>
      <c r="AY341" s="150" t="s">
        <v>181</v>
      </c>
    </row>
    <row r="342" spans="2:51" s="12" customFormat="1" ht="12">
      <c r="B342" s="148"/>
      <c r="D342" s="149" t="s">
        <v>192</v>
      </c>
      <c r="E342" s="150" t="s">
        <v>19</v>
      </c>
      <c r="F342" s="151" t="s">
        <v>723</v>
      </c>
      <c r="H342" s="152">
        <v>83.297</v>
      </c>
      <c r="I342" s="153"/>
      <c r="L342" s="148"/>
      <c r="M342" s="154"/>
      <c r="T342" s="155"/>
      <c r="AT342" s="150" t="s">
        <v>192</v>
      </c>
      <c r="AU342" s="150" t="s">
        <v>82</v>
      </c>
      <c r="AV342" s="12" t="s">
        <v>82</v>
      </c>
      <c r="AW342" s="12" t="s">
        <v>33</v>
      </c>
      <c r="AX342" s="12" t="s">
        <v>72</v>
      </c>
      <c r="AY342" s="150" t="s">
        <v>181</v>
      </c>
    </row>
    <row r="343" spans="2:51" s="13" customFormat="1" ht="12">
      <c r="B343" s="156"/>
      <c r="D343" s="149" t="s">
        <v>192</v>
      </c>
      <c r="E343" s="157" t="s">
        <v>19</v>
      </c>
      <c r="F343" s="158" t="s">
        <v>196</v>
      </c>
      <c r="H343" s="159">
        <v>337.857</v>
      </c>
      <c r="I343" s="160"/>
      <c r="L343" s="156"/>
      <c r="M343" s="161"/>
      <c r="T343" s="162"/>
      <c r="AT343" s="157" t="s">
        <v>192</v>
      </c>
      <c r="AU343" s="157" t="s">
        <v>82</v>
      </c>
      <c r="AV343" s="13" t="s">
        <v>188</v>
      </c>
      <c r="AW343" s="13" t="s">
        <v>33</v>
      </c>
      <c r="AX343" s="13" t="s">
        <v>80</v>
      </c>
      <c r="AY343" s="157" t="s">
        <v>181</v>
      </c>
    </row>
    <row r="344" spans="2:65" s="1" customFormat="1" ht="24.1" customHeight="1">
      <c r="B344" s="32"/>
      <c r="C344" s="131" t="s">
        <v>425</v>
      </c>
      <c r="D344" s="131" t="s">
        <v>183</v>
      </c>
      <c r="E344" s="132" t="s">
        <v>724</v>
      </c>
      <c r="F344" s="133" t="s">
        <v>725</v>
      </c>
      <c r="G344" s="134" t="s">
        <v>344</v>
      </c>
      <c r="H344" s="135">
        <v>2.302</v>
      </c>
      <c r="I344" s="136"/>
      <c r="J344" s="137">
        <f>ROUND(I344*H344,2)</f>
        <v>0</v>
      </c>
      <c r="K344" s="133" t="s">
        <v>187</v>
      </c>
      <c r="L344" s="32"/>
      <c r="M344" s="138" t="s">
        <v>19</v>
      </c>
      <c r="N344" s="139" t="s">
        <v>43</v>
      </c>
      <c r="P344" s="140">
        <f>O344*H344</f>
        <v>0</v>
      </c>
      <c r="Q344" s="140">
        <v>1.04922</v>
      </c>
      <c r="R344" s="140">
        <f>Q344*H344</f>
        <v>2.4153044400000003</v>
      </c>
      <c r="S344" s="140">
        <v>0</v>
      </c>
      <c r="T344" s="141">
        <f>S344*H344</f>
        <v>0</v>
      </c>
      <c r="AR344" s="142" t="s">
        <v>188</v>
      </c>
      <c r="AT344" s="142" t="s">
        <v>183</v>
      </c>
      <c r="AU344" s="142" t="s">
        <v>82</v>
      </c>
      <c r="AY344" s="17" t="s">
        <v>181</v>
      </c>
      <c r="BE344" s="143">
        <f>IF(N344="základní",J344,0)</f>
        <v>0</v>
      </c>
      <c r="BF344" s="143">
        <f>IF(N344="snížená",J344,0)</f>
        <v>0</v>
      </c>
      <c r="BG344" s="143">
        <f>IF(N344="zákl. přenesená",J344,0)</f>
        <v>0</v>
      </c>
      <c r="BH344" s="143">
        <f>IF(N344="sníž. přenesená",J344,0)</f>
        <v>0</v>
      </c>
      <c r="BI344" s="143">
        <f>IF(N344="nulová",J344,0)</f>
        <v>0</v>
      </c>
      <c r="BJ344" s="17" t="s">
        <v>80</v>
      </c>
      <c r="BK344" s="143">
        <f>ROUND(I344*H344,2)</f>
        <v>0</v>
      </c>
      <c r="BL344" s="17" t="s">
        <v>188</v>
      </c>
      <c r="BM344" s="142" t="s">
        <v>726</v>
      </c>
    </row>
    <row r="345" spans="2:47" s="1" customFormat="1" ht="12">
      <c r="B345" s="32"/>
      <c r="D345" s="144" t="s">
        <v>190</v>
      </c>
      <c r="F345" s="145" t="s">
        <v>727</v>
      </c>
      <c r="I345" s="146"/>
      <c r="L345" s="32"/>
      <c r="M345" s="147"/>
      <c r="T345" s="53"/>
      <c r="AT345" s="17" t="s">
        <v>190</v>
      </c>
      <c r="AU345" s="17" t="s">
        <v>82</v>
      </c>
    </row>
    <row r="346" spans="2:51" s="14" customFormat="1" ht="12">
      <c r="B346" s="163"/>
      <c r="D346" s="149" t="s">
        <v>192</v>
      </c>
      <c r="E346" s="164" t="s">
        <v>19</v>
      </c>
      <c r="F346" s="165" t="s">
        <v>728</v>
      </c>
      <c r="H346" s="164" t="s">
        <v>19</v>
      </c>
      <c r="I346" s="166"/>
      <c r="L346" s="163"/>
      <c r="M346" s="167"/>
      <c r="T346" s="168"/>
      <c r="AT346" s="164" t="s">
        <v>192</v>
      </c>
      <c r="AU346" s="164" t="s">
        <v>82</v>
      </c>
      <c r="AV346" s="14" t="s">
        <v>80</v>
      </c>
      <c r="AW346" s="14" t="s">
        <v>33</v>
      </c>
      <c r="AX346" s="14" t="s">
        <v>72</v>
      </c>
      <c r="AY346" s="164" t="s">
        <v>181</v>
      </c>
    </row>
    <row r="347" spans="2:51" s="12" customFormat="1" ht="12">
      <c r="B347" s="148"/>
      <c r="D347" s="149" t="s">
        <v>192</v>
      </c>
      <c r="E347" s="150" t="s">
        <v>19</v>
      </c>
      <c r="F347" s="151" t="s">
        <v>729</v>
      </c>
      <c r="H347" s="152">
        <v>0.072</v>
      </c>
      <c r="I347" s="153"/>
      <c r="L347" s="148"/>
      <c r="M347" s="154"/>
      <c r="T347" s="155"/>
      <c r="AT347" s="150" t="s">
        <v>192</v>
      </c>
      <c r="AU347" s="150" t="s">
        <v>82</v>
      </c>
      <c r="AV347" s="12" t="s">
        <v>82</v>
      </c>
      <c r="AW347" s="12" t="s">
        <v>33</v>
      </c>
      <c r="AX347" s="12" t="s">
        <v>72</v>
      </c>
      <c r="AY347" s="150" t="s">
        <v>181</v>
      </c>
    </row>
    <row r="348" spans="2:51" s="12" customFormat="1" ht="12">
      <c r="B348" s="148"/>
      <c r="D348" s="149" t="s">
        <v>192</v>
      </c>
      <c r="E348" s="150" t="s">
        <v>19</v>
      </c>
      <c r="F348" s="151" t="s">
        <v>730</v>
      </c>
      <c r="H348" s="152">
        <v>2.438</v>
      </c>
      <c r="I348" s="153"/>
      <c r="L348" s="148"/>
      <c r="M348" s="154"/>
      <c r="T348" s="155"/>
      <c r="AT348" s="150" t="s">
        <v>192</v>
      </c>
      <c r="AU348" s="150" t="s">
        <v>82</v>
      </c>
      <c r="AV348" s="12" t="s">
        <v>82</v>
      </c>
      <c r="AW348" s="12" t="s">
        <v>33</v>
      </c>
      <c r="AX348" s="12" t="s">
        <v>72</v>
      </c>
      <c r="AY348" s="150" t="s">
        <v>181</v>
      </c>
    </row>
    <row r="349" spans="2:51" s="12" customFormat="1" ht="12">
      <c r="B349" s="148"/>
      <c r="D349" s="149" t="s">
        <v>192</v>
      </c>
      <c r="E349" s="150" t="s">
        <v>19</v>
      </c>
      <c r="F349" s="151" t="s">
        <v>731</v>
      </c>
      <c r="H349" s="152">
        <v>-0.208</v>
      </c>
      <c r="I349" s="153"/>
      <c r="L349" s="148"/>
      <c r="M349" s="154"/>
      <c r="T349" s="155"/>
      <c r="AT349" s="150" t="s">
        <v>192</v>
      </c>
      <c r="AU349" s="150" t="s">
        <v>82</v>
      </c>
      <c r="AV349" s="12" t="s">
        <v>82</v>
      </c>
      <c r="AW349" s="12" t="s">
        <v>33</v>
      </c>
      <c r="AX349" s="12" t="s">
        <v>72</v>
      </c>
      <c r="AY349" s="150" t="s">
        <v>181</v>
      </c>
    </row>
    <row r="350" spans="2:51" s="13" customFormat="1" ht="12">
      <c r="B350" s="156"/>
      <c r="D350" s="149" t="s">
        <v>192</v>
      </c>
      <c r="E350" s="157" t="s">
        <v>19</v>
      </c>
      <c r="F350" s="158" t="s">
        <v>196</v>
      </c>
      <c r="H350" s="159">
        <v>2.302</v>
      </c>
      <c r="I350" s="160"/>
      <c r="L350" s="156"/>
      <c r="M350" s="161"/>
      <c r="T350" s="162"/>
      <c r="AT350" s="157" t="s">
        <v>192</v>
      </c>
      <c r="AU350" s="157" t="s">
        <v>82</v>
      </c>
      <c r="AV350" s="13" t="s">
        <v>188</v>
      </c>
      <c r="AW350" s="13" t="s">
        <v>33</v>
      </c>
      <c r="AX350" s="13" t="s">
        <v>80</v>
      </c>
      <c r="AY350" s="157" t="s">
        <v>181</v>
      </c>
    </row>
    <row r="351" spans="2:65" s="1" customFormat="1" ht="21.75" customHeight="1">
      <c r="B351" s="32"/>
      <c r="C351" s="131" t="s">
        <v>432</v>
      </c>
      <c r="D351" s="131" t="s">
        <v>183</v>
      </c>
      <c r="E351" s="132" t="s">
        <v>732</v>
      </c>
      <c r="F351" s="133" t="s">
        <v>733</v>
      </c>
      <c r="G351" s="134" t="s">
        <v>199</v>
      </c>
      <c r="H351" s="135">
        <v>11</v>
      </c>
      <c r="I351" s="136"/>
      <c r="J351" s="137">
        <f>ROUND(I351*H351,2)</f>
        <v>0</v>
      </c>
      <c r="K351" s="133" t="s">
        <v>187</v>
      </c>
      <c r="L351" s="32"/>
      <c r="M351" s="138" t="s">
        <v>19</v>
      </c>
      <c r="N351" s="139" t="s">
        <v>43</v>
      </c>
      <c r="P351" s="140">
        <f>O351*H351</f>
        <v>0</v>
      </c>
      <c r="Q351" s="140">
        <v>0.02278</v>
      </c>
      <c r="R351" s="140">
        <f>Q351*H351</f>
        <v>0.25058</v>
      </c>
      <c r="S351" s="140">
        <v>0</v>
      </c>
      <c r="T351" s="141">
        <f>S351*H351</f>
        <v>0</v>
      </c>
      <c r="AR351" s="142" t="s">
        <v>188</v>
      </c>
      <c r="AT351" s="142" t="s">
        <v>183</v>
      </c>
      <c r="AU351" s="142" t="s">
        <v>82</v>
      </c>
      <c r="AY351" s="17" t="s">
        <v>181</v>
      </c>
      <c r="BE351" s="143">
        <f>IF(N351="základní",J351,0)</f>
        <v>0</v>
      </c>
      <c r="BF351" s="143">
        <f>IF(N351="snížená",J351,0)</f>
        <v>0</v>
      </c>
      <c r="BG351" s="143">
        <f>IF(N351="zákl. přenesená",J351,0)</f>
        <v>0</v>
      </c>
      <c r="BH351" s="143">
        <f>IF(N351="sníž. přenesená",J351,0)</f>
        <v>0</v>
      </c>
      <c r="BI351" s="143">
        <f>IF(N351="nulová",J351,0)</f>
        <v>0</v>
      </c>
      <c r="BJ351" s="17" t="s">
        <v>80</v>
      </c>
      <c r="BK351" s="143">
        <f>ROUND(I351*H351,2)</f>
        <v>0</v>
      </c>
      <c r="BL351" s="17" t="s">
        <v>188</v>
      </c>
      <c r="BM351" s="142" t="s">
        <v>734</v>
      </c>
    </row>
    <row r="352" spans="2:47" s="1" customFormat="1" ht="12">
      <c r="B352" s="32"/>
      <c r="D352" s="144" t="s">
        <v>190</v>
      </c>
      <c r="F352" s="145" t="s">
        <v>735</v>
      </c>
      <c r="I352" s="146"/>
      <c r="L352" s="32"/>
      <c r="M352" s="147"/>
      <c r="T352" s="53"/>
      <c r="AT352" s="17" t="s">
        <v>190</v>
      </c>
      <c r="AU352" s="17" t="s">
        <v>82</v>
      </c>
    </row>
    <row r="353" spans="2:51" s="14" customFormat="1" ht="12">
      <c r="B353" s="163"/>
      <c r="D353" s="149" t="s">
        <v>192</v>
      </c>
      <c r="E353" s="164" t="s">
        <v>19</v>
      </c>
      <c r="F353" s="165" t="s">
        <v>736</v>
      </c>
      <c r="H353" s="164" t="s">
        <v>19</v>
      </c>
      <c r="I353" s="166"/>
      <c r="L353" s="163"/>
      <c r="M353" s="167"/>
      <c r="T353" s="168"/>
      <c r="AT353" s="164" t="s">
        <v>192</v>
      </c>
      <c r="AU353" s="164" t="s">
        <v>82</v>
      </c>
      <c r="AV353" s="14" t="s">
        <v>80</v>
      </c>
      <c r="AW353" s="14" t="s">
        <v>33</v>
      </c>
      <c r="AX353" s="14" t="s">
        <v>72</v>
      </c>
      <c r="AY353" s="164" t="s">
        <v>181</v>
      </c>
    </row>
    <row r="354" spans="2:51" s="12" customFormat="1" ht="12">
      <c r="B354" s="148"/>
      <c r="D354" s="149" t="s">
        <v>192</v>
      </c>
      <c r="E354" s="150" t="s">
        <v>19</v>
      </c>
      <c r="F354" s="151" t="s">
        <v>737</v>
      </c>
      <c r="H354" s="152">
        <v>4</v>
      </c>
      <c r="I354" s="153"/>
      <c r="L354" s="148"/>
      <c r="M354" s="154"/>
      <c r="T354" s="155"/>
      <c r="AT354" s="150" t="s">
        <v>192</v>
      </c>
      <c r="AU354" s="150" t="s">
        <v>82</v>
      </c>
      <c r="AV354" s="12" t="s">
        <v>82</v>
      </c>
      <c r="AW354" s="12" t="s">
        <v>33</v>
      </c>
      <c r="AX354" s="12" t="s">
        <v>72</v>
      </c>
      <c r="AY354" s="150" t="s">
        <v>181</v>
      </c>
    </row>
    <row r="355" spans="2:51" s="12" customFormat="1" ht="12">
      <c r="B355" s="148"/>
      <c r="D355" s="149" t="s">
        <v>192</v>
      </c>
      <c r="E355" s="150" t="s">
        <v>19</v>
      </c>
      <c r="F355" s="151" t="s">
        <v>738</v>
      </c>
      <c r="H355" s="152">
        <v>7</v>
      </c>
      <c r="I355" s="153"/>
      <c r="L355" s="148"/>
      <c r="M355" s="154"/>
      <c r="T355" s="155"/>
      <c r="AT355" s="150" t="s">
        <v>192</v>
      </c>
      <c r="AU355" s="150" t="s">
        <v>82</v>
      </c>
      <c r="AV355" s="12" t="s">
        <v>82</v>
      </c>
      <c r="AW355" s="12" t="s">
        <v>33</v>
      </c>
      <c r="AX355" s="12" t="s">
        <v>72</v>
      </c>
      <c r="AY355" s="150" t="s">
        <v>181</v>
      </c>
    </row>
    <row r="356" spans="2:51" s="13" customFormat="1" ht="12">
      <c r="B356" s="156"/>
      <c r="D356" s="149" t="s">
        <v>192</v>
      </c>
      <c r="E356" s="157" t="s">
        <v>19</v>
      </c>
      <c r="F356" s="158" t="s">
        <v>196</v>
      </c>
      <c r="H356" s="159">
        <v>11</v>
      </c>
      <c r="I356" s="160"/>
      <c r="L356" s="156"/>
      <c r="M356" s="161"/>
      <c r="T356" s="162"/>
      <c r="AT356" s="157" t="s">
        <v>192</v>
      </c>
      <c r="AU356" s="157" t="s">
        <v>82</v>
      </c>
      <c r="AV356" s="13" t="s">
        <v>188</v>
      </c>
      <c r="AW356" s="13" t="s">
        <v>33</v>
      </c>
      <c r="AX356" s="13" t="s">
        <v>80</v>
      </c>
      <c r="AY356" s="157" t="s">
        <v>181</v>
      </c>
    </row>
    <row r="357" spans="2:65" s="1" customFormat="1" ht="21.75" customHeight="1">
      <c r="B357" s="32"/>
      <c r="C357" s="131" t="s">
        <v>437</v>
      </c>
      <c r="D357" s="131" t="s">
        <v>183</v>
      </c>
      <c r="E357" s="132" t="s">
        <v>739</v>
      </c>
      <c r="F357" s="133" t="s">
        <v>740</v>
      </c>
      <c r="G357" s="134" t="s">
        <v>199</v>
      </c>
      <c r="H357" s="135">
        <v>1</v>
      </c>
      <c r="I357" s="136"/>
      <c r="J357" s="137">
        <f>ROUND(I357*H357,2)</f>
        <v>0</v>
      </c>
      <c r="K357" s="133" t="s">
        <v>187</v>
      </c>
      <c r="L357" s="32"/>
      <c r="M357" s="138" t="s">
        <v>19</v>
      </c>
      <c r="N357" s="139" t="s">
        <v>43</v>
      </c>
      <c r="P357" s="140">
        <f>O357*H357</f>
        <v>0</v>
      </c>
      <c r="Q357" s="140">
        <v>0.02126</v>
      </c>
      <c r="R357" s="140">
        <f>Q357*H357</f>
        <v>0.02126</v>
      </c>
      <c r="S357" s="140">
        <v>0</v>
      </c>
      <c r="T357" s="141">
        <f>S357*H357</f>
        <v>0</v>
      </c>
      <c r="AR357" s="142" t="s">
        <v>188</v>
      </c>
      <c r="AT357" s="142" t="s">
        <v>183</v>
      </c>
      <c r="AU357" s="142" t="s">
        <v>82</v>
      </c>
      <c r="AY357" s="17" t="s">
        <v>181</v>
      </c>
      <c r="BE357" s="143">
        <f>IF(N357="základní",J357,0)</f>
        <v>0</v>
      </c>
      <c r="BF357" s="143">
        <f>IF(N357="snížená",J357,0)</f>
        <v>0</v>
      </c>
      <c r="BG357" s="143">
        <f>IF(N357="zákl. přenesená",J357,0)</f>
        <v>0</v>
      </c>
      <c r="BH357" s="143">
        <f>IF(N357="sníž. přenesená",J357,0)</f>
        <v>0</v>
      </c>
      <c r="BI357" s="143">
        <f>IF(N357="nulová",J357,0)</f>
        <v>0</v>
      </c>
      <c r="BJ357" s="17" t="s">
        <v>80</v>
      </c>
      <c r="BK357" s="143">
        <f>ROUND(I357*H357,2)</f>
        <v>0</v>
      </c>
      <c r="BL357" s="17" t="s">
        <v>188</v>
      </c>
      <c r="BM357" s="142" t="s">
        <v>741</v>
      </c>
    </row>
    <row r="358" spans="2:47" s="1" customFormat="1" ht="12">
      <c r="B358" s="32"/>
      <c r="D358" s="144" t="s">
        <v>190</v>
      </c>
      <c r="F358" s="145" t="s">
        <v>742</v>
      </c>
      <c r="I358" s="146"/>
      <c r="L358" s="32"/>
      <c r="M358" s="147"/>
      <c r="T358" s="53"/>
      <c r="AT358" s="17" t="s">
        <v>190</v>
      </c>
      <c r="AU358" s="17" t="s">
        <v>82</v>
      </c>
    </row>
    <row r="359" spans="2:51" s="14" customFormat="1" ht="12">
      <c r="B359" s="163"/>
      <c r="D359" s="149" t="s">
        <v>192</v>
      </c>
      <c r="E359" s="164" t="s">
        <v>19</v>
      </c>
      <c r="F359" s="165" t="s">
        <v>736</v>
      </c>
      <c r="H359" s="164" t="s">
        <v>19</v>
      </c>
      <c r="I359" s="166"/>
      <c r="L359" s="163"/>
      <c r="M359" s="167"/>
      <c r="T359" s="168"/>
      <c r="AT359" s="164" t="s">
        <v>192</v>
      </c>
      <c r="AU359" s="164" t="s">
        <v>82</v>
      </c>
      <c r="AV359" s="14" t="s">
        <v>80</v>
      </c>
      <c r="AW359" s="14" t="s">
        <v>33</v>
      </c>
      <c r="AX359" s="14" t="s">
        <v>72</v>
      </c>
      <c r="AY359" s="164" t="s">
        <v>181</v>
      </c>
    </row>
    <row r="360" spans="2:51" s="12" customFormat="1" ht="12">
      <c r="B360" s="148"/>
      <c r="D360" s="149" t="s">
        <v>192</v>
      </c>
      <c r="E360" s="150" t="s">
        <v>19</v>
      </c>
      <c r="F360" s="151" t="s">
        <v>743</v>
      </c>
      <c r="H360" s="152">
        <v>1</v>
      </c>
      <c r="I360" s="153"/>
      <c r="L360" s="148"/>
      <c r="M360" s="154"/>
      <c r="T360" s="155"/>
      <c r="AT360" s="150" t="s">
        <v>192</v>
      </c>
      <c r="AU360" s="150" t="s">
        <v>82</v>
      </c>
      <c r="AV360" s="12" t="s">
        <v>82</v>
      </c>
      <c r="AW360" s="12" t="s">
        <v>33</v>
      </c>
      <c r="AX360" s="12" t="s">
        <v>80</v>
      </c>
      <c r="AY360" s="150" t="s">
        <v>181</v>
      </c>
    </row>
    <row r="361" spans="2:65" s="1" customFormat="1" ht="21.75" customHeight="1">
      <c r="B361" s="32"/>
      <c r="C361" s="131" t="s">
        <v>744</v>
      </c>
      <c r="D361" s="131" t="s">
        <v>183</v>
      </c>
      <c r="E361" s="132" t="s">
        <v>745</v>
      </c>
      <c r="F361" s="133" t="s">
        <v>746</v>
      </c>
      <c r="G361" s="134" t="s">
        <v>199</v>
      </c>
      <c r="H361" s="135">
        <v>3</v>
      </c>
      <c r="I361" s="136"/>
      <c r="J361" s="137">
        <f>ROUND(I361*H361,2)</f>
        <v>0</v>
      </c>
      <c r="K361" s="133" t="s">
        <v>187</v>
      </c>
      <c r="L361" s="32"/>
      <c r="M361" s="138" t="s">
        <v>19</v>
      </c>
      <c r="N361" s="139" t="s">
        <v>43</v>
      </c>
      <c r="P361" s="140">
        <f>O361*H361</f>
        <v>0</v>
      </c>
      <c r="Q361" s="140">
        <v>0.02693</v>
      </c>
      <c r="R361" s="140">
        <f>Q361*H361</f>
        <v>0.08079</v>
      </c>
      <c r="S361" s="140">
        <v>0</v>
      </c>
      <c r="T361" s="141">
        <f>S361*H361</f>
        <v>0</v>
      </c>
      <c r="AR361" s="142" t="s">
        <v>188</v>
      </c>
      <c r="AT361" s="142" t="s">
        <v>183</v>
      </c>
      <c r="AU361" s="142" t="s">
        <v>82</v>
      </c>
      <c r="AY361" s="17" t="s">
        <v>181</v>
      </c>
      <c r="BE361" s="143">
        <f>IF(N361="základní",J361,0)</f>
        <v>0</v>
      </c>
      <c r="BF361" s="143">
        <f>IF(N361="snížená",J361,0)</f>
        <v>0</v>
      </c>
      <c r="BG361" s="143">
        <f>IF(N361="zákl. přenesená",J361,0)</f>
        <v>0</v>
      </c>
      <c r="BH361" s="143">
        <f>IF(N361="sníž. přenesená",J361,0)</f>
        <v>0</v>
      </c>
      <c r="BI361" s="143">
        <f>IF(N361="nulová",J361,0)</f>
        <v>0</v>
      </c>
      <c r="BJ361" s="17" t="s">
        <v>80</v>
      </c>
      <c r="BK361" s="143">
        <f>ROUND(I361*H361,2)</f>
        <v>0</v>
      </c>
      <c r="BL361" s="17" t="s">
        <v>188</v>
      </c>
      <c r="BM361" s="142" t="s">
        <v>747</v>
      </c>
    </row>
    <row r="362" spans="2:47" s="1" customFormat="1" ht="12">
      <c r="B362" s="32"/>
      <c r="D362" s="144" t="s">
        <v>190</v>
      </c>
      <c r="F362" s="145" t="s">
        <v>748</v>
      </c>
      <c r="I362" s="146"/>
      <c r="L362" s="32"/>
      <c r="M362" s="147"/>
      <c r="T362" s="53"/>
      <c r="AT362" s="17" t="s">
        <v>190</v>
      </c>
      <c r="AU362" s="17" t="s">
        <v>82</v>
      </c>
    </row>
    <row r="363" spans="2:51" s="14" customFormat="1" ht="12">
      <c r="B363" s="163"/>
      <c r="D363" s="149" t="s">
        <v>192</v>
      </c>
      <c r="E363" s="164" t="s">
        <v>19</v>
      </c>
      <c r="F363" s="165" t="s">
        <v>736</v>
      </c>
      <c r="H363" s="164" t="s">
        <v>19</v>
      </c>
      <c r="I363" s="166"/>
      <c r="L363" s="163"/>
      <c r="M363" s="167"/>
      <c r="T363" s="168"/>
      <c r="AT363" s="164" t="s">
        <v>192</v>
      </c>
      <c r="AU363" s="164" t="s">
        <v>82</v>
      </c>
      <c r="AV363" s="14" t="s">
        <v>80</v>
      </c>
      <c r="AW363" s="14" t="s">
        <v>33</v>
      </c>
      <c r="AX363" s="14" t="s">
        <v>72</v>
      </c>
      <c r="AY363" s="164" t="s">
        <v>181</v>
      </c>
    </row>
    <row r="364" spans="2:51" s="12" customFormat="1" ht="12">
      <c r="B364" s="148"/>
      <c r="D364" s="149" t="s">
        <v>192</v>
      </c>
      <c r="E364" s="150" t="s">
        <v>19</v>
      </c>
      <c r="F364" s="151" t="s">
        <v>749</v>
      </c>
      <c r="H364" s="152">
        <v>3</v>
      </c>
      <c r="I364" s="153"/>
      <c r="L364" s="148"/>
      <c r="M364" s="154"/>
      <c r="T364" s="155"/>
      <c r="AT364" s="150" t="s">
        <v>192</v>
      </c>
      <c r="AU364" s="150" t="s">
        <v>82</v>
      </c>
      <c r="AV364" s="12" t="s">
        <v>82</v>
      </c>
      <c r="AW364" s="12" t="s">
        <v>33</v>
      </c>
      <c r="AX364" s="12" t="s">
        <v>80</v>
      </c>
      <c r="AY364" s="150" t="s">
        <v>181</v>
      </c>
    </row>
    <row r="365" spans="2:65" s="1" customFormat="1" ht="21.75" customHeight="1">
      <c r="B365" s="32"/>
      <c r="C365" s="131" t="s">
        <v>750</v>
      </c>
      <c r="D365" s="131" t="s">
        <v>183</v>
      </c>
      <c r="E365" s="132" t="s">
        <v>751</v>
      </c>
      <c r="F365" s="133" t="s">
        <v>752</v>
      </c>
      <c r="G365" s="134" t="s">
        <v>199</v>
      </c>
      <c r="H365" s="135">
        <v>9</v>
      </c>
      <c r="I365" s="136"/>
      <c r="J365" s="137">
        <f>ROUND(I365*H365,2)</f>
        <v>0</v>
      </c>
      <c r="K365" s="133" t="s">
        <v>187</v>
      </c>
      <c r="L365" s="32"/>
      <c r="M365" s="138" t="s">
        <v>19</v>
      </c>
      <c r="N365" s="139" t="s">
        <v>43</v>
      </c>
      <c r="P365" s="140">
        <f>O365*H365</f>
        <v>0</v>
      </c>
      <c r="Q365" s="140">
        <v>0.03655</v>
      </c>
      <c r="R365" s="140">
        <f>Q365*H365</f>
        <v>0.32894999999999996</v>
      </c>
      <c r="S365" s="140">
        <v>0</v>
      </c>
      <c r="T365" s="141">
        <f>S365*H365</f>
        <v>0</v>
      </c>
      <c r="AR365" s="142" t="s">
        <v>188</v>
      </c>
      <c r="AT365" s="142" t="s">
        <v>183</v>
      </c>
      <c r="AU365" s="142" t="s">
        <v>82</v>
      </c>
      <c r="AY365" s="17" t="s">
        <v>181</v>
      </c>
      <c r="BE365" s="143">
        <f>IF(N365="základní",J365,0)</f>
        <v>0</v>
      </c>
      <c r="BF365" s="143">
        <f>IF(N365="snížená",J365,0)</f>
        <v>0</v>
      </c>
      <c r="BG365" s="143">
        <f>IF(N365="zákl. přenesená",J365,0)</f>
        <v>0</v>
      </c>
      <c r="BH365" s="143">
        <f>IF(N365="sníž. přenesená",J365,0)</f>
        <v>0</v>
      </c>
      <c r="BI365" s="143">
        <f>IF(N365="nulová",J365,0)</f>
        <v>0</v>
      </c>
      <c r="BJ365" s="17" t="s">
        <v>80</v>
      </c>
      <c r="BK365" s="143">
        <f>ROUND(I365*H365,2)</f>
        <v>0</v>
      </c>
      <c r="BL365" s="17" t="s">
        <v>188</v>
      </c>
      <c r="BM365" s="142" t="s">
        <v>753</v>
      </c>
    </row>
    <row r="366" spans="2:47" s="1" customFormat="1" ht="12">
      <c r="B366" s="32"/>
      <c r="D366" s="144" t="s">
        <v>190</v>
      </c>
      <c r="F366" s="145" t="s">
        <v>754</v>
      </c>
      <c r="I366" s="146"/>
      <c r="L366" s="32"/>
      <c r="M366" s="147"/>
      <c r="T366" s="53"/>
      <c r="AT366" s="17" t="s">
        <v>190</v>
      </c>
      <c r="AU366" s="17" t="s">
        <v>82</v>
      </c>
    </row>
    <row r="367" spans="2:51" s="14" customFormat="1" ht="12">
      <c r="B367" s="163"/>
      <c r="D367" s="149" t="s">
        <v>192</v>
      </c>
      <c r="E367" s="164" t="s">
        <v>19</v>
      </c>
      <c r="F367" s="165" t="s">
        <v>736</v>
      </c>
      <c r="H367" s="164" t="s">
        <v>19</v>
      </c>
      <c r="I367" s="166"/>
      <c r="L367" s="163"/>
      <c r="M367" s="167"/>
      <c r="T367" s="168"/>
      <c r="AT367" s="164" t="s">
        <v>192</v>
      </c>
      <c r="AU367" s="164" t="s">
        <v>82</v>
      </c>
      <c r="AV367" s="14" t="s">
        <v>80</v>
      </c>
      <c r="AW367" s="14" t="s">
        <v>33</v>
      </c>
      <c r="AX367" s="14" t="s">
        <v>72</v>
      </c>
      <c r="AY367" s="164" t="s">
        <v>181</v>
      </c>
    </row>
    <row r="368" spans="2:51" s="12" customFormat="1" ht="12">
      <c r="B368" s="148"/>
      <c r="D368" s="149" t="s">
        <v>192</v>
      </c>
      <c r="E368" s="150" t="s">
        <v>19</v>
      </c>
      <c r="F368" s="151" t="s">
        <v>755</v>
      </c>
      <c r="H368" s="152">
        <v>6</v>
      </c>
      <c r="I368" s="153"/>
      <c r="L368" s="148"/>
      <c r="M368" s="154"/>
      <c r="T368" s="155"/>
      <c r="AT368" s="150" t="s">
        <v>192</v>
      </c>
      <c r="AU368" s="150" t="s">
        <v>82</v>
      </c>
      <c r="AV368" s="12" t="s">
        <v>82</v>
      </c>
      <c r="AW368" s="12" t="s">
        <v>33</v>
      </c>
      <c r="AX368" s="12" t="s">
        <v>72</v>
      </c>
      <c r="AY368" s="150" t="s">
        <v>181</v>
      </c>
    </row>
    <row r="369" spans="2:51" s="12" customFormat="1" ht="12">
      <c r="B369" s="148"/>
      <c r="D369" s="149" t="s">
        <v>192</v>
      </c>
      <c r="E369" s="150" t="s">
        <v>19</v>
      </c>
      <c r="F369" s="151" t="s">
        <v>756</v>
      </c>
      <c r="H369" s="152">
        <v>3</v>
      </c>
      <c r="I369" s="153"/>
      <c r="L369" s="148"/>
      <c r="M369" s="154"/>
      <c r="T369" s="155"/>
      <c r="AT369" s="150" t="s">
        <v>192</v>
      </c>
      <c r="AU369" s="150" t="s">
        <v>82</v>
      </c>
      <c r="AV369" s="12" t="s">
        <v>82</v>
      </c>
      <c r="AW369" s="12" t="s">
        <v>33</v>
      </c>
      <c r="AX369" s="12" t="s">
        <v>72</v>
      </c>
      <c r="AY369" s="150" t="s">
        <v>181</v>
      </c>
    </row>
    <row r="370" spans="2:51" s="13" customFormat="1" ht="12">
      <c r="B370" s="156"/>
      <c r="D370" s="149" t="s">
        <v>192</v>
      </c>
      <c r="E370" s="157" t="s">
        <v>19</v>
      </c>
      <c r="F370" s="158" t="s">
        <v>196</v>
      </c>
      <c r="H370" s="159">
        <v>9</v>
      </c>
      <c r="I370" s="160"/>
      <c r="L370" s="156"/>
      <c r="M370" s="161"/>
      <c r="T370" s="162"/>
      <c r="AT370" s="157" t="s">
        <v>192</v>
      </c>
      <c r="AU370" s="157" t="s">
        <v>82</v>
      </c>
      <c r="AV370" s="13" t="s">
        <v>188</v>
      </c>
      <c r="AW370" s="13" t="s">
        <v>33</v>
      </c>
      <c r="AX370" s="13" t="s">
        <v>80</v>
      </c>
      <c r="AY370" s="157" t="s">
        <v>181</v>
      </c>
    </row>
    <row r="371" spans="2:65" s="1" customFormat="1" ht="21.75" customHeight="1">
      <c r="B371" s="32"/>
      <c r="C371" s="131" t="s">
        <v>757</v>
      </c>
      <c r="D371" s="131" t="s">
        <v>183</v>
      </c>
      <c r="E371" s="132" t="s">
        <v>758</v>
      </c>
      <c r="F371" s="133" t="s">
        <v>759</v>
      </c>
      <c r="G371" s="134" t="s">
        <v>199</v>
      </c>
      <c r="H371" s="135">
        <v>91</v>
      </c>
      <c r="I371" s="136"/>
      <c r="J371" s="137">
        <f>ROUND(I371*H371,2)</f>
        <v>0</v>
      </c>
      <c r="K371" s="133" t="s">
        <v>187</v>
      </c>
      <c r="L371" s="32"/>
      <c r="M371" s="138" t="s">
        <v>19</v>
      </c>
      <c r="N371" s="139" t="s">
        <v>43</v>
      </c>
      <c r="P371" s="140">
        <f>O371*H371</f>
        <v>0</v>
      </c>
      <c r="Q371" s="140">
        <v>0.04555</v>
      </c>
      <c r="R371" s="140">
        <f>Q371*H371</f>
        <v>4.14505</v>
      </c>
      <c r="S371" s="140">
        <v>0</v>
      </c>
      <c r="T371" s="141">
        <f>S371*H371</f>
        <v>0</v>
      </c>
      <c r="AR371" s="142" t="s">
        <v>188</v>
      </c>
      <c r="AT371" s="142" t="s">
        <v>183</v>
      </c>
      <c r="AU371" s="142" t="s">
        <v>82</v>
      </c>
      <c r="AY371" s="17" t="s">
        <v>181</v>
      </c>
      <c r="BE371" s="143">
        <f>IF(N371="základní",J371,0)</f>
        <v>0</v>
      </c>
      <c r="BF371" s="143">
        <f>IF(N371="snížená",J371,0)</f>
        <v>0</v>
      </c>
      <c r="BG371" s="143">
        <f>IF(N371="zákl. přenesená",J371,0)</f>
        <v>0</v>
      </c>
      <c r="BH371" s="143">
        <f>IF(N371="sníž. přenesená",J371,0)</f>
        <v>0</v>
      </c>
      <c r="BI371" s="143">
        <f>IF(N371="nulová",J371,0)</f>
        <v>0</v>
      </c>
      <c r="BJ371" s="17" t="s">
        <v>80</v>
      </c>
      <c r="BK371" s="143">
        <f>ROUND(I371*H371,2)</f>
        <v>0</v>
      </c>
      <c r="BL371" s="17" t="s">
        <v>188</v>
      </c>
      <c r="BM371" s="142" t="s">
        <v>760</v>
      </c>
    </row>
    <row r="372" spans="2:47" s="1" customFormat="1" ht="12">
      <c r="B372" s="32"/>
      <c r="D372" s="144" t="s">
        <v>190</v>
      </c>
      <c r="F372" s="145" t="s">
        <v>761</v>
      </c>
      <c r="I372" s="146"/>
      <c r="L372" s="32"/>
      <c r="M372" s="147"/>
      <c r="T372" s="53"/>
      <c r="AT372" s="17" t="s">
        <v>190</v>
      </c>
      <c r="AU372" s="17" t="s">
        <v>82</v>
      </c>
    </row>
    <row r="373" spans="2:51" s="14" customFormat="1" ht="12">
      <c r="B373" s="163"/>
      <c r="D373" s="149" t="s">
        <v>192</v>
      </c>
      <c r="E373" s="164" t="s">
        <v>19</v>
      </c>
      <c r="F373" s="165" t="s">
        <v>736</v>
      </c>
      <c r="H373" s="164" t="s">
        <v>19</v>
      </c>
      <c r="I373" s="166"/>
      <c r="L373" s="163"/>
      <c r="M373" s="167"/>
      <c r="T373" s="168"/>
      <c r="AT373" s="164" t="s">
        <v>192</v>
      </c>
      <c r="AU373" s="164" t="s">
        <v>82</v>
      </c>
      <c r="AV373" s="14" t="s">
        <v>80</v>
      </c>
      <c r="AW373" s="14" t="s">
        <v>33</v>
      </c>
      <c r="AX373" s="14" t="s">
        <v>72</v>
      </c>
      <c r="AY373" s="164" t="s">
        <v>181</v>
      </c>
    </row>
    <row r="374" spans="2:51" s="12" customFormat="1" ht="12">
      <c r="B374" s="148"/>
      <c r="D374" s="149" t="s">
        <v>192</v>
      </c>
      <c r="E374" s="150" t="s">
        <v>19</v>
      </c>
      <c r="F374" s="151" t="s">
        <v>762</v>
      </c>
      <c r="H374" s="152">
        <v>50</v>
      </c>
      <c r="I374" s="153"/>
      <c r="L374" s="148"/>
      <c r="M374" s="154"/>
      <c r="T374" s="155"/>
      <c r="AT374" s="150" t="s">
        <v>192</v>
      </c>
      <c r="AU374" s="150" t="s">
        <v>82</v>
      </c>
      <c r="AV374" s="12" t="s">
        <v>82</v>
      </c>
      <c r="AW374" s="12" t="s">
        <v>33</v>
      </c>
      <c r="AX374" s="12" t="s">
        <v>72</v>
      </c>
      <c r="AY374" s="150" t="s">
        <v>181</v>
      </c>
    </row>
    <row r="375" spans="2:51" s="12" customFormat="1" ht="12">
      <c r="B375" s="148"/>
      <c r="D375" s="149" t="s">
        <v>192</v>
      </c>
      <c r="E375" s="150" t="s">
        <v>19</v>
      </c>
      <c r="F375" s="151" t="s">
        <v>763</v>
      </c>
      <c r="H375" s="152">
        <v>41</v>
      </c>
      <c r="I375" s="153"/>
      <c r="L375" s="148"/>
      <c r="M375" s="154"/>
      <c r="T375" s="155"/>
      <c r="AT375" s="150" t="s">
        <v>192</v>
      </c>
      <c r="AU375" s="150" t="s">
        <v>82</v>
      </c>
      <c r="AV375" s="12" t="s">
        <v>82</v>
      </c>
      <c r="AW375" s="12" t="s">
        <v>33</v>
      </c>
      <c r="AX375" s="12" t="s">
        <v>72</v>
      </c>
      <c r="AY375" s="150" t="s">
        <v>181</v>
      </c>
    </row>
    <row r="376" spans="2:51" s="13" customFormat="1" ht="12">
      <c r="B376" s="156"/>
      <c r="D376" s="149" t="s">
        <v>192</v>
      </c>
      <c r="E376" s="157" t="s">
        <v>19</v>
      </c>
      <c r="F376" s="158" t="s">
        <v>196</v>
      </c>
      <c r="H376" s="159">
        <v>91</v>
      </c>
      <c r="I376" s="160"/>
      <c r="L376" s="156"/>
      <c r="M376" s="161"/>
      <c r="T376" s="162"/>
      <c r="AT376" s="157" t="s">
        <v>192</v>
      </c>
      <c r="AU376" s="157" t="s">
        <v>82</v>
      </c>
      <c r="AV376" s="13" t="s">
        <v>188</v>
      </c>
      <c r="AW376" s="13" t="s">
        <v>33</v>
      </c>
      <c r="AX376" s="13" t="s">
        <v>80</v>
      </c>
      <c r="AY376" s="157" t="s">
        <v>181</v>
      </c>
    </row>
    <row r="377" spans="2:65" s="1" customFormat="1" ht="21.75" customHeight="1">
      <c r="B377" s="32"/>
      <c r="C377" s="131" t="s">
        <v>764</v>
      </c>
      <c r="D377" s="131" t="s">
        <v>183</v>
      </c>
      <c r="E377" s="132" t="s">
        <v>765</v>
      </c>
      <c r="F377" s="133" t="s">
        <v>766</v>
      </c>
      <c r="G377" s="134" t="s">
        <v>199</v>
      </c>
      <c r="H377" s="135">
        <v>7</v>
      </c>
      <c r="I377" s="136"/>
      <c r="J377" s="137">
        <f>ROUND(I377*H377,2)</f>
        <v>0</v>
      </c>
      <c r="K377" s="133" t="s">
        <v>187</v>
      </c>
      <c r="L377" s="32"/>
      <c r="M377" s="138" t="s">
        <v>19</v>
      </c>
      <c r="N377" s="139" t="s">
        <v>43</v>
      </c>
      <c r="P377" s="140">
        <f>O377*H377</f>
        <v>0</v>
      </c>
      <c r="Q377" s="140">
        <v>0.05455</v>
      </c>
      <c r="R377" s="140">
        <f>Q377*H377</f>
        <v>0.38185</v>
      </c>
      <c r="S377" s="140">
        <v>0</v>
      </c>
      <c r="T377" s="141">
        <f>S377*H377</f>
        <v>0</v>
      </c>
      <c r="AR377" s="142" t="s">
        <v>188</v>
      </c>
      <c r="AT377" s="142" t="s">
        <v>183</v>
      </c>
      <c r="AU377" s="142" t="s">
        <v>82</v>
      </c>
      <c r="AY377" s="17" t="s">
        <v>181</v>
      </c>
      <c r="BE377" s="143">
        <f>IF(N377="základní",J377,0)</f>
        <v>0</v>
      </c>
      <c r="BF377" s="143">
        <f>IF(N377="snížená",J377,0)</f>
        <v>0</v>
      </c>
      <c r="BG377" s="143">
        <f>IF(N377="zákl. přenesená",J377,0)</f>
        <v>0</v>
      </c>
      <c r="BH377" s="143">
        <f>IF(N377="sníž. přenesená",J377,0)</f>
        <v>0</v>
      </c>
      <c r="BI377" s="143">
        <f>IF(N377="nulová",J377,0)</f>
        <v>0</v>
      </c>
      <c r="BJ377" s="17" t="s">
        <v>80</v>
      </c>
      <c r="BK377" s="143">
        <f>ROUND(I377*H377,2)</f>
        <v>0</v>
      </c>
      <c r="BL377" s="17" t="s">
        <v>188</v>
      </c>
      <c r="BM377" s="142" t="s">
        <v>767</v>
      </c>
    </row>
    <row r="378" spans="2:47" s="1" customFormat="1" ht="12">
      <c r="B378" s="32"/>
      <c r="D378" s="144" t="s">
        <v>190</v>
      </c>
      <c r="F378" s="145" t="s">
        <v>768</v>
      </c>
      <c r="I378" s="146"/>
      <c r="L378" s="32"/>
      <c r="M378" s="147"/>
      <c r="T378" s="53"/>
      <c r="AT378" s="17" t="s">
        <v>190</v>
      </c>
      <c r="AU378" s="17" t="s">
        <v>82</v>
      </c>
    </row>
    <row r="379" spans="2:51" s="14" customFormat="1" ht="12">
      <c r="B379" s="163"/>
      <c r="D379" s="149" t="s">
        <v>192</v>
      </c>
      <c r="E379" s="164" t="s">
        <v>19</v>
      </c>
      <c r="F379" s="165" t="s">
        <v>736</v>
      </c>
      <c r="H379" s="164" t="s">
        <v>19</v>
      </c>
      <c r="I379" s="166"/>
      <c r="L379" s="163"/>
      <c r="M379" s="167"/>
      <c r="T379" s="168"/>
      <c r="AT379" s="164" t="s">
        <v>192</v>
      </c>
      <c r="AU379" s="164" t="s">
        <v>82</v>
      </c>
      <c r="AV379" s="14" t="s">
        <v>80</v>
      </c>
      <c r="AW379" s="14" t="s">
        <v>33</v>
      </c>
      <c r="AX379" s="14" t="s">
        <v>72</v>
      </c>
      <c r="AY379" s="164" t="s">
        <v>181</v>
      </c>
    </row>
    <row r="380" spans="2:51" s="12" customFormat="1" ht="12">
      <c r="B380" s="148"/>
      <c r="D380" s="149" t="s">
        <v>192</v>
      </c>
      <c r="E380" s="150" t="s">
        <v>19</v>
      </c>
      <c r="F380" s="151" t="s">
        <v>769</v>
      </c>
      <c r="H380" s="152">
        <v>7</v>
      </c>
      <c r="I380" s="153"/>
      <c r="L380" s="148"/>
      <c r="M380" s="154"/>
      <c r="T380" s="155"/>
      <c r="AT380" s="150" t="s">
        <v>192</v>
      </c>
      <c r="AU380" s="150" t="s">
        <v>82</v>
      </c>
      <c r="AV380" s="12" t="s">
        <v>82</v>
      </c>
      <c r="AW380" s="12" t="s">
        <v>33</v>
      </c>
      <c r="AX380" s="12" t="s">
        <v>80</v>
      </c>
      <c r="AY380" s="150" t="s">
        <v>181</v>
      </c>
    </row>
    <row r="381" spans="2:65" s="1" customFormat="1" ht="24.1" customHeight="1">
      <c r="B381" s="32"/>
      <c r="C381" s="131" t="s">
        <v>770</v>
      </c>
      <c r="D381" s="131" t="s">
        <v>183</v>
      </c>
      <c r="E381" s="132" t="s">
        <v>771</v>
      </c>
      <c r="F381" s="133" t="s">
        <v>772</v>
      </c>
      <c r="G381" s="134" t="s">
        <v>344</v>
      </c>
      <c r="H381" s="135">
        <v>0.143</v>
      </c>
      <c r="I381" s="136"/>
      <c r="J381" s="137">
        <f>ROUND(I381*H381,2)</f>
        <v>0</v>
      </c>
      <c r="K381" s="133" t="s">
        <v>187</v>
      </c>
      <c r="L381" s="32"/>
      <c r="M381" s="138" t="s">
        <v>19</v>
      </c>
      <c r="N381" s="139" t="s">
        <v>43</v>
      </c>
      <c r="P381" s="140">
        <f>O381*H381</f>
        <v>0</v>
      </c>
      <c r="Q381" s="140">
        <v>0.01709</v>
      </c>
      <c r="R381" s="140">
        <f>Q381*H381</f>
        <v>0.00244387</v>
      </c>
      <c r="S381" s="140">
        <v>0</v>
      </c>
      <c r="T381" s="141">
        <f>S381*H381</f>
        <v>0</v>
      </c>
      <c r="AR381" s="142" t="s">
        <v>188</v>
      </c>
      <c r="AT381" s="142" t="s">
        <v>183</v>
      </c>
      <c r="AU381" s="142" t="s">
        <v>82</v>
      </c>
      <c r="AY381" s="17" t="s">
        <v>181</v>
      </c>
      <c r="BE381" s="143">
        <f>IF(N381="základní",J381,0)</f>
        <v>0</v>
      </c>
      <c r="BF381" s="143">
        <f>IF(N381="snížená",J381,0)</f>
        <v>0</v>
      </c>
      <c r="BG381" s="143">
        <f>IF(N381="zákl. přenesená",J381,0)</f>
        <v>0</v>
      </c>
      <c r="BH381" s="143">
        <f>IF(N381="sníž. přenesená",J381,0)</f>
        <v>0</v>
      </c>
      <c r="BI381" s="143">
        <f>IF(N381="nulová",J381,0)</f>
        <v>0</v>
      </c>
      <c r="BJ381" s="17" t="s">
        <v>80</v>
      </c>
      <c r="BK381" s="143">
        <f>ROUND(I381*H381,2)</f>
        <v>0</v>
      </c>
      <c r="BL381" s="17" t="s">
        <v>188</v>
      </c>
      <c r="BM381" s="142" t="s">
        <v>773</v>
      </c>
    </row>
    <row r="382" spans="2:47" s="1" customFormat="1" ht="12">
      <c r="B382" s="32"/>
      <c r="D382" s="144" t="s">
        <v>190</v>
      </c>
      <c r="F382" s="145" t="s">
        <v>774</v>
      </c>
      <c r="I382" s="146"/>
      <c r="L382" s="32"/>
      <c r="M382" s="147"/>
      <c r="T382" s="53"/>
      <c r="AT382" s="17" t="s">
        <v>190</v>
      </c>
      <c r="AU382" s="17" t="s">
        <v>82</v>
      </c>
    </row>
    <row r="383" spans="2:51" s="12" customFormat="1" ht="12">
      <c r="B383" s="148"/>
      <c r="D383" s="149" t="s">
        <v>192</v>
      </c>
      <c r="E383" s="150" t="s">
        <v>19</v>
      </c>
      <c r="F383" s="151" t="s">
        <v>775</v>
      </c>
      <c r="H383" s="152">
        <v>0.143</v>
      </c>
      <c r="I383" s="153"/>
      <c r="L383" s="148"/>
      <c r="M383" s="154"/>
      <c r="T383" s="155"/>
      <c r="AT383" s="150" t="s">
        <v>192</v>
      </c>
      <c r="AU383" s="150" t="s">
        <v>82</v>
      </c>
      <c r="AV383" s="12" t="s">
        <v>82</v>
      </c>
      <c r="AW383" s="12" t="s">
        <v>33</v>
      </c>
      <c r="AX383" s="12" t="s">
        <v>80</v>
      </c>
      <c r="AY383" s="150" t="s">
        <v>181</v>
      </c>
    </row>
    <row r="384" spans="2:65" s="1" customFormat="1" ht="16.5" customHeight="1">
      <c r="B384" s="32"/>
      <c r="C384" s="180" t="s">
        <v>776</v>
      </c>
      <c r="D384" s="180" t="s">
        <v>561</v>
      </c>
      <c r="E384" s="181" t="s">
        <v>777</v>
      </c>
      <c r="F384" s="182" t="s">
        <v>778</v>
      </c>
      <c r="G384" s="183" t="s">
        <v>344</v>
      </c>
      <c r="H384" s="184">
        <v>0.154</v>
      </c>
      <c r="I384" s="185"/>
      <c r="J384" s="186">
        <f>ROUND(I384*H384,2)</f>
        <v>0</v>
      </c>
      <c r="K384" s="182" t="s">
        <v>187</v>
      </c>
      <c r="L384" s="187"/>
      <c r="M384" s="188" t="s">
        <v>19</v>
      </c>
      <c r="N384" s="189" t="s">
        <v>43</v>
      </c>
      <c r="P384" s="140">
        <f>O384*H384</f>
        <v>0</v>
      </c>
      <c r="Q384" s="140">
        <v>1</v>
      </c>
      <c r="R384" s="140">
        <f>Q384*H384</f>
        <v>0.154</v>
      </c>
      <c r="S384" s="140">
        <v>0</v>
      </c>
      <c r="T384" s="141">
        <f>S384*H384</f>
        <v>0</v>
      </c>
      <c r="AR384" s="142" t="s">
        <v>229</v>
      </c>
      <c r="AT384" s="142" t="s">
        <v>561</v>
      </c>
      <c r="AU384" s="142" t="s">
        <v>82</v>
      </c>
      <c r="AY384" s="17" t="s">
        <v>181</v>
      </c>
      <c r="BE384" s="143">
        <f>IF(N384="základní",J384,0)</f>
        <v>0</v>
      </c>
      <c r="BF384" s="143">
        <f>IF(N384="snížená",J384,0)</f>
        <v>0</v>
      </c>
      <c r="BG384" s="143">
        <f>IF(N384="zákl. přenesená",J384,0)</f>
        <v>0</v>
      </c>
      <c r="BH384" s="143">
        <f>IF(N384="sníž. přenesená",J384,0)</f>
        <v>0</v>
      </c>
      <c r="BI384" s="143">
        <f>IF(N384="nulová",J384,0)</f>
        <v>0</v>
      </c>
      <c r="BJ384" s="17" t="s">
        <v>80</v>
      </c>
      <c r="BK384" s="143">
        <f>ROUND(I384*H384,2)</f>
        <v>0</v>
      </c>
      <c r="BL384" s="17" t="s">
        <v>188</v>
      </c>
      <c r="BM384" s="142" t="s">
        <v>779</v>
      </c>
    </row>
    <row r="385" spans="2:51" s="12" customFormat="1" ht="12">
      <c r="B385" s="148"/>
      <c r="D385" s="149" t="s">
        <v>192</v>
      </c>
      <c r="E385" s="150" t="s">
        <v>19</v>
      </c>
      <c r="F385" s="151" t="s">
        <v>780</v>
      </c>
      <c r="H385" s="152">
        <v>0.154</v>
      </c>
      <c r="I385" s="153"/>
      <c r="L385" s="148"/>
      <c r="M385" s="154"/>
      <c r="T385" s="155"/>
      <c r="AT385" s="150" t="s">
        <v>192</v>
      </c>
      <c r="AU385" s="150" t="s">
        <v>82</v>
      </c>
      <c r="AV385" s="12" t="s">
        <v>82</v>
      </c>
      <c r="AW385" s="12" t="s">
        <v>33</v>
      </c>
      <c r="AX385" s="12" t="s">
        <v>80</v>
      </c>
      <c r="AY385" s="150" t="s">
        <v>181</v>
      </c>
    </row>
    <row r="386" spans="2:65" s="1" customFormat="1" ht="16.5" customHeight="1">
      <c r="B386" s="32"/>
      <c r="C386" s="131" t="s">
        <v>781</v>
      </c>
      <c r="D386" s="131" t="s">
        <v>183</v>
      </c>
      <c r="E386" s="132" t="s">
        <v>782</v>
      </c>
      <c r="F386" s="133" t="s">
        <v>783</v>
      </c>
      <c r="G386" s="134" t="s">
        <v>305</v>
      </c>
      <c r="H386" s="135">
        <v>15.75</v>
      </c>
      <c r="I386" s="136"/>
      <c r="J386" s="137">
        <f>ROUND(I386*H386,2)</f>
        <v>0</v>
      </c>
      <c r="K386" s="133" t="s">
        <v>187</v>
      </c>
      <c r="L386" s="32"/>
      <c r="M386" s="138" t="s">
        <v>19</v>
      </c>
      <c r="N386" s="139" t="s">
        <v>43</v>
      </c>
      <c r="P386" s="140">
        <f>O386*H386</f>
        <v>0</v>
      </c>
      <c r="Q386" s="140">
        <v>0.00019</v>
      </c>
      <c r="R386" s="140">
        <f>Q386*H386</f>
        <v>0.0029925000000000004</v>
      </c>
      <c r="S386" s="140">
        <v>0</v>
      </c>
      <c r="T386" s="141">
        <f>S386*H386</f>
        <v>0</v>
      </c>
      <c r="AR386" s="142" t="s">
        <v>188</v>
      </c>
      <c r="AT386" s="142" t="s">
        <v>183</v>
      </c>
      <c r="AU386" s="142" t="s">
        <v>82</v>
      </c>
      <c r="AY386" s="17" t="s">
        <v>181</v>
      </c>
      <c r="BE386" s="143">
        <f>IF(N386="základní",J386,0)</f>
        <v>0</v>
      </c>
      <c r="BF386" s="143">
        <f>IF(N386="snížená",J386,0)</f>
        <v>0</v>
      </c>
      <c r="BG386" s="143">
        <f>IF(N386="zákl. přenesená",J386,0)</f>
        <v>0</v>
      </c>
      <c r="BH386" s="143">
        <f>IF(N386="sníž. přenesená",J386,0)</f>
        <v>0</v>
      </c>
      <c r="BI386" s="143">
        <f>IF(N386="nulová",J386,0)</f>
        <v>0</v>
      </c>
      <c r="BJ386" s="17" t="s">
        <v>80</v>
      </c>
      <c r="BK386" s="143">
        <f>ROUND(I386*H386,2)</f>
        <v>0</v>
      </c>
      <c r="BL386" s="17" t="s">
        <v>188</v>
      </c>
      <c r="BM386" s="142" t="s">
        <v>784</v>
      </c>
    </row>
    <row r="387" spans="2:47" s="1" customFormat="1" ht="12">
      <c r="B387" s="32"/>
      <c r="D387" s="144" t="s">
        <v>190</v>
      </c>
      <c r="F387" s="145" t="s">
        <v>785</v>
      </c>
      <c r="I387" s="146"/>
      <c r="L387" s="32"/>
      <c r="M387" s="147"/>
      <c r="T387" s="53"/>
      <c r="AT387" s="17" t="s">
        <v>190</v>
      </c>
      <c r="AU387" s="17" t="s">
        <v>82</v>
      </c>
    </row>
    <row r="388" spans="2:51" s="14" customFormat="1" ht="12">
      <c r="B388" s="163"/>
      <c r="D388" s="149" t="s">
        <v>192</v>
      </c>
      <c r="E388" s="164" t="s">
        <v>19</v>
      </c>
      <c r="F388" s="165" t="s">
        <v>736</v>
      </c>
      <c r="H388" s="164" t="s">
        <v>19</v>
      </c>
      <c r="I388" s="166"/>
      <c r="L388" s="163"/>
      <c r="M388" s="167"/>
      <c r="T388" s="168"/>
      <c r="AT388" s="164" t="s">
        <v>192</v>
      </c>
      <c r="AU388" s="164" t="s">
        <v>82</v>
      </c>
      <c r="AV388" s="14" t="s">
        <v>80</v>
      </c>
      <c r="AW388" s="14" t="s">
        <v>33</v>
      </c>
      <c r="AX388" s="14" t="s">
        <v>72</v>
      </c>
      <c r="AY388" s="164" t="s">
        <v>181</v>
      </c>
    </row>
    <row r="389" spans="2:51" s="12" customFormat="1" ht="12">
      <c r="B389" s="148"/>
      <c r="D389" s="149" t="s">
        <v>192</v>
      </c>
      <c r="E389" s="150" t="s">
        <v>19</v>
      </c>
      <c r="F389" s="151" t="s">
        <v>786</v>
      </c>
      <c r="H389" s="152">
        <v>8.25</v>
      </c>
      <c r="I389" s="153"/>
      <c r="L389" s="148"/>
      <c r="M389" s="154"/>
      <c r="T389" s="155"/>
      <c r="AT389" s="150" t="s">
        <v>192</v>
      </c>
      <c r="AU389" s="150" t="s">
        <v>82</v>
      </c>
      <c r="AV389" s="12" t="s">
        <v>82</v>
      </c>
      <c r="AW389" s="12" t="s">
        <v>33</v>
      </c>
      <c r="AX389" s="12" t="s">
        <v>72</v>
      </c>
      <c r="AY389" s="150" t="s">
        <v>181</v>
      </c>
    </row>
    <row r="390" spans="2:51" s="12" customFormat="1" ht="12">
      <c r="B390" s="148"/>
      <c r="D390" s="149" t="s">
        <v>192</v>
      </c>
      <c r="E390" s="150" t="s">
        <v>19</v>
      </c>
      <c r="F390" s="151" t="s">
        <v>787</v>
      </c>
      <c r="H390" s="152">
        <v>7.5</v>
      </c>
      <c r="I390" s="153"/>
      <c r="L390" s="148"/>
      <c r="M390" s="154"/>
      <c r="T390" s="155"/>
      <c r="AT390" s="150" t="s">
        <v>192</v>
      </c>
      <c r="AU390" s="150" t="s">
        <v>82</v>
      </c>
      <c r="AV390" s="12" t="s">
        <v>82</v>
      </c>
      <c r="AW390" s="12" t="s">
        <v>33</v>
      </c>
      <c r="AX390" s="12" t="s">
        <v>72</v>
      </c>
      <c r="AY390" s="150" t="s">
        <v>181</v>
      </c>
    </row>
    <row r="391" spans="2:51" s="13" customFormat="1" ht="12">
      <c r="B391" s="156"/>
      <c r="D391" s="149" t="s">
        <v>192</v>
      </c>
      <c r="E391" s="157" t="s">
        <v>19</v>
      </c>
      <c r="F391" s="158" t="s">
        <v>196</v>
      </c>
      <c r="H391" s="159">
        <v>15.75</v>
      </c>
      <c r="I391" s="160"/>
      <c r="L391" s="156"/>
      <c r="M391" s="161"/>
      <c r="T391" s="162"/>
      <c r="AT391" s="157" t="s">
        <v>192</v>
      </c>
      <c r="AU391" s="157" t="s">
        <v>82</v>
      </c>
      <c r="AV391" s="13" t="s">
        <v>188</v>
      </c>
      <c r="AW391" s="13" t="s">
        <v>33</v>
      </c>
      <c r="AX391" s="13" t="s">
        <v>80</v>
      </c>
      <c r="AY391" s="157" t="s">
        <v>181</v>
      </c>
    </row>
    <row r="392" spans="2:65" s="1" customFormat="1" ht="16.5" customHeight="1">
      <c r="B392" s="32"/>
      <c r="C392" s="131" t="s">
        <v>788</v>
      </c>
      <c r="D392" s="131" t="s">
        <v>183</v>
      </c>
      <c r="E392" s="132" t="s">
        <v>789</v>
      </c>
      <c r="F392" s="133" t="s">
        <v>790</v>
      </c>
      <c r="G392" s="134" t="s">
        <v>305</v>
      </c>
      <c r="H392" s="135">
        <v>2.75</v>
      </c>
      <c r="I392" s="136"/>
      <c r="J392" s="137">
        <f>ROUND(I392*H392,2)</f>
        <v>0</v>
      </c>
      <c r="K392" s="133" t="s">
        <v>187</v>
      </c>
      <c r="L392" s="32"/>
      <c r="M392" s="138" t="s">
        <v>19</v>
      </c>
      <c r="N392" s="139" t="s">
        <v>43</v>
      </c>
      <c r="P392" s="140">
        <f>O392*H392</f>
        <v>0</v>
      </c>
      <c r="Q392" s="140">
        <v>0.00034</v>
      </c>
      <c r="R392" s="140">
        <f>Q392*H392</f>
        <v>0.0009350000000000001</v>
      </c>
      <c r="S392" s="140">
        <v>0</v>
      </c>
      <c r="T392" s="141">
        <f>S392*H392</f>
        <v>0</v>
      </c>
      <c r="AR392" s="142" t="s">
        <v>188</v>
      </c>
      <c r="AT392" s="142" t="s">
        <v>183</v>
      </c>
      <c r="AU392" s="142" t="s">
        <v>82</v>
      </c>
      <c r="AY392" s="17" t="s">
        <v>181</v>
      </c>
      <c r="BE392" s="143">
        <f>IF(N392="základní",J392,0)</f>
        <v>0</v>
      </c>
      <c r="BF392" s="143">
        <f>IF(N392="snížená",J392,0)</f>
        <v>0</v>
      </c>
      <c r="BG392" s="143">
        <f>IF(N392="zákl. přenesená",J392,0)</f>
        <v>0</v>
      </c>
      <c r="BH392" s="143">
        <f>IF(N392="sníž. přenesená",J392,0)</f>
        <v>0</v>
      </c>
      <c r="BI392" s="143">
        <f>IF(N392="nulová",J392,0)</f>
        <v>0</v>
      </c>
      <c r="BJ392" s="17" t="s">
        <v>80</v>
      </c>
      <c r="BK392" s="143">
        <f>ROUND(I392*H392,2)</f>
        <v>0</v>
      </c>
      <c r="BL392" s="17" t="s">
        <v>188</v>
      </c>
      <c r="BM392" s="142" t="s">
        <v>791</v>
      </c>
    </row>
    <row r="393" spans="2:47" s="1" customFormat="1" ht="12">
      <c r="B393" s="32"/>
      <c r="D393" s="144" t="s">
        <v>190</v>
      </c>
      <c r="F393" s="145" t="s">
        <v>792</v>
      </c>
      <c r="I393" s="146"/>
      <c r="L393" s="32"/>
      <c r="M393" s="147"/>
      <c r="T393" s="53"/>
      <c r="AT393" s="17" t="s">
        <v>190</v>
      </c>
      <c r="AU393" s="17" t="s">
        <v>82</v>
      </c>
    </row>
    <row r="394" spans="2:51" s="14" customFormat="1" ht="12">
      <c r="B394" s="163"/>
      <c r="D394" s="149" t="s">
        <v>192</v>
      </c>
      <c r="E394" s="164" t="s">
        <v>19</v>
      </c>
      <c r="F394" s="165" t="s">
        <v>736</v>
      </c>
      <c r="H394" s="164" t="s">
        <v>19</v>
      </c>
      <c r="I394" s="166"/>
      <c r="L394" s="163"/>
      <c r="M394" s="167"/>
      <c r="T394" s="168"/>
      <c r="AT394" s="164" t="s">
        <v>192</v>
      </c>
      <c r="AU394" s="164" t="s">
        <v>82</v>
      </c>
      <c r="AV394" s="14" t="s">
        <v>80</v>
      </c>
      <c r="AW394" s="14" t="s">
        <v>33</v>
      </c>
      <c r="AX394" s="14" t="s">
        <v>72</v>
      </c>
      <c r="AY394" s="164" t="s">
        <v>181</v>
      </c>
    </row>
    <row r="395" spans="2:51" s="12" customFormat="1" ht="12">
      <c r="B395" s="148"/>
      <c r="D395" s="149" t="s">
        <v>192</v>
      </c>
      <c r="E395" s="150" t="s">
        <v>19</v>
      </c>
      <c r="F395" s="151" t="s">
        <v>793</v>
      </c>
      <c r="H395" s="152">
        <v>2.75</v>
      </c>
      <c r="I395" s="153"/>
      <c r="L395" s="148"/>
      <c r="M395" s="154"/>
      <c r="T395" s="155"/>
      <c r="AT395" s="150" t="s">
        <v>192</v>
      </c>
      <c r="AU395" s="150" t="s">
        <v>82</v>
      </c>
      <c r="AV395" s="12" t="s">
        <v>82</v>
      </c>
      <c r="AW395" s="12" t="s">
        <v>33</v>
      </c>
      <c r="AX395" s="12" t="s">
        <v>80</v>
      </c>
      <c r="AY395" s="150" t="s">
        <v>181</v>
      </c>
    </row>
    <row r="396" spans="2:65" s="1" customFormat="1" ht="24.1" customHeight="1">
      <c r="B396" s="32"/>
      <c r="C396" s="131" t="s">
        <v>794</v>
      </c>
      <c r="D396" s="131" t="s">
        <v>183</v>
      </c>
      <c r="E396" s="132" t="s">
        <v>795</v>
      </c>
      <c r="F396" s="133" t="s">
        <v>796</v>
      </c>
      <c r="G396" s="134" t="s">
        <v>225</v>
      </c>
      <c r="H396" s="135">
        <v>1.703</v>
      </c>
      <c r="I396" s="136"/>
      <c r="J396" s="137">
        <f>ROUND(I396*H396,2)</f>
        <v>0</v>
      </c>
      <c r="K396" s="133" t="s">
        <v>345</v>
      </c>
      <c r="L396" s="32"/>
      <c r="M396" s="138" t="s">
        <v>19</v>
      </c>
      <c r="N396" s="139" t="s">
        <v>43</v>
      </c>
      <c r="P396" s="140">
        <f>O396*H396</f>
        <v>0</v>
      </c>
      <c r="Q396" s="140">
        <v>2.50187</v>
      </c>
      <c r="R396" s="140">
        <f>Q396*H396</f>
        <v>4.26068461</v>
      </c>
      <c r="S396" s="140">
        <v>0</v>
      </c>
      <c r="T396" s="141">
        <f>S396*H396</f>
        <v>0</v>
      </c>
      <c r="AR396" s="142" t="s">
        <v>188</v>
      </c>
      <c r="AT396" s="142" t="s">
        <v>183</v>
      </c>
      <c r="AU396" s="142" t="s">
        <v>82</v>
      </c>
      <c r="AY396" s="17" t="s">
        <v>181</v>
      </c>
      <c r="BE396" s="143">
        <f>IF(N396="základní",J396,0)</f>
        <v>0</v>
      </c>
      <c r="BF396" s="143">
        <f>IF(N396="snížená",J396,0)</f>
        <v>0</v>
      </c>
      <c r="BG396" s="143">
        <f>IF(N396="zákl. přenesená",J396,0)</f>
        <v>0</v>
      </c>
      <c r="BH396" s="143">
        <f>IF(N396="sníž. přenesená",J396,0)</f>
        <v>0</v>
      </c>
      <c r="BI396" s="143">
        <f>IF(N396="nulová",J396,0)</f>
        <v>0</v>
      </c>
      <c r="BJ396" s="17" t="s">
        <v>80</v>
      </c>
      <c r="BK396" s="143">
        <f>ROUND(I396*H396,2)</f>
        <v>0</v>
      </c>
      <c r="BL396" s="17" t="s">
        <v>188</v>
      </c>
      <c r="BM396" s="142" t="s">
        <v>797</v>
      </c>
    </row>
    <row r="397" spans="2:47" s="1" customFormat="1" ht="12">
      <c r="B397" s="32"/>
      <c r="D397" s="144" t="s">
        <v>190</v>
      </c>
      <c r="F397" s="145" t="s">
        <v>798</v>
      </c>
      <c r="I397" s="146"/>
      <c r="L397" s="32"/>
      <c r="M397" s="147"/>
      <c r="T397" s="53"/>
      <c r="AT397" s="17" t="s">
        <v>190</v>
      </c>
      <c r="AU397" s="17" t="s">
        <v>82</v>
      </c>
    </row>
    <row r="398" spans="2:51" s="12" customFormat="1" ht="12">
      <c r="B398" s="148"/>
      <c r="D398" s="149" t="s">
        <v>192</v>
      </c>
      <c r="E398" s="150" t="s">
        <v>19</v>
      </c>
      <c r="F398" s="151" t="s">
        <v>799</v>
      </c>
      <c r="H398" s="152">
        <v>0.668</v>
      </c>
      <c r="I398" s="153"/>
      <c r="L398" s="148"/>
      <c r="M398" s="154"/>
      <c r="T398" s="155"/>
      <c r="AT398" s="150" t="s">
        <v>192</v>
      </c>
      <c r="AU398" s="150" t="s">
        <v>82</v>
      </c>
      <c r="AV398" s="12" t="s">
        <v>82</v>
      </c>
      <c r="AW398" s="12" t="s">
        <v>33</v>
      </c>
      <c r="AX398" s="12" t="s">
        <v>72</v>
      </c>
      <c r="AY398" s="150" t="s">
        <v>181</v>
      </c>
    </row>
    <row r="399" spans="2:51" s="12" customFormat="1" ht="12">
      <c r="B399" s="148"/>
      <c r="D399" s="149" t="s">
        <v>192</v>
      </c>
      <c r="E399" s="150" t="s">
        <v>19</v>
      </c>
      <c r="F399" s="151" t="s">
        <v>800</v>
      </c>
      <c r="H399" s="152">
        <v>0.585</v>
      </c>
      <c r="I399" s="153"/>
      <c r="L399" s="148"/>
      <c r="M399" s="154"/>
      <c r="T399" s="155"/>
      <c r="AT399" s="150" t="s">
        <v>192</v>
      </c>
      <c r="AU399" s="150" t="s">
        <v>82</v>
      </c>
      <c r="AV399" s="12" t="s">
        <v>82</v>
      </c>
      <c r="AW399" s="12" t="s">
        <v>33</v>
      </c>
      <c r="AX399" s="12" t="s">
        <v>72</v>
      </c>
      <c r="AY399" s="150" t="s">
        <v>181</v>
      </c>
    </row>
    <row r="400" spans="2:51" s="12" customFormat="1" ht="12">
      <c r="B400" s="148"/>
      <c r="D400" s="149" t="s">
        <v>192</v>
      </c>
      <c r="E400" s="150" t="s">
        <v>19</v>
      </c>
      <c r="F400" s="151" t="s">
        <v>801</v>
      </c>
      <c r="H400" s="152">
        <v>0.45</v>
      </c>
      <c r="I400" s="153"/>
      <c r="L400" s="148"/>
      <c r="M400" s="154"/>
      <c r="T400" s="155"/>
      <c r="AT400" s="150" t="s">
        <v>192</v>
      </c>
      <c r="AU400" s="150" t="s">
        <v>82</v>
      </c>
      <c r="AV400" s="12" t="s">
        <v>82</v>
      </c>
      <c r="AW400" s="12" t="s">
        <v>33</v>
      </c>
      <c r="AX400" s="12" t="s">
        <v>72</v>
      </c>
      <c r="AY400" s="150" t="s">
        <v>181</v>
      </c>
    </row>
    <row r="401" spans="2:51" s="13" customFormat="1" ht="12">
      <c r="B401" s="156"/>
      <c r="D401" s="149" t="s">
        <v>192</v>
      </c>
      <c r="E401" s="157" t="s">
        <v>19</v>
      </c>
      <c r="F401" s="158" t="s">
        <v>196</v>
      </c>
      <c r="H401" s="159">
        <v>1.703</v>
      </c>
      <c r="I401" s="160"/>
      <c r="L401" s="156"/>
      <c r="M401" s="161"/>
      <c r="T401" s="162"/>
      <c r="AT401" s="157" t="s">
        <v>192</v>
      </c>
      <c r="AU401" s="157" t="s">
        <v>82</v>
      </c>
      <c r="AV401" s="13" t="s">
        <v>188</v>
      </c>
      <c r="AW401" s="13" t="s">
        <v>33</v>
      </c>
      <c r="AX401" s="13" t="s">
        <v>80</v>
      </c>
      <c r="AY401" s="157" t="s">
        <v>181</v>
      </c>
    </row>
    <row r="402" spans="2:65" s="1" customFormat="1" ht="24.1" customHeight="1">
      <c r="B402" s="32"/>
      <c r="C402" s="131" t="s">
        <v>802</v>
      </c>
      <c r="D402" s="131" t="s">
        <v>183</v>
      </c>
      <c r="E402" s="132" t="s">
        <v>803</v>
      </c>
      <c r="F402" s="133" t="s">
        <v>804</v>
      </c>
      <c r="G402" s="134" t="s">
        <v>186</v>
      </c>
      <c r="H402" s="135">
        <v>7.8</v>
      </c>
      <c r="I402" s="136"/>
      <c r="J402" s="137">
        <f>ROUND(I402*H402,2)</f>
        <v>0</v>
      </c>
      <c r="K402" s="133" t="s">
        <v>187</v>
      </c>
      <c r="L402" s="32"/>
      <c r="M402" s="138" t="s">
        <v>19</v>
      </c>
      <c r="N402" s="139" t="s">
        <v>43</v>
      </c>
      <c r="P402" s="140">
        <f>O402*H402</f>
        <v>0</v>
      </c>
      <c r="Q402" s="140">
        <v>0.00244</v>
      </c>
      <c r="R402" s="140">
        <f>Q402*H402</f>
        <v>0.019032</v>
      </c>
      <c r="S402" s="140">
        <v>0</v>
      </c>
      <c r="T402" s="141">
        <f>S402*H402</f>
        <v>0</v>
      </c>
      <c r="AR402" s="142" t="s">
        <v>188</v>
      </c>
      <c r="AT402" s="142" t="s">
        <v>183</v>
      </c>
      <c r="AU402" s="142" t="s">
        <v>82</v>
      </c>
      <c r="AY402" s="17" t="s">
        <v>181</v>
      </c>
      <c r="BE402" s="143">
        <f>IF(N402="základní",J402,0)</f>
        <v>0</v>
      </c>
      <c r="BF402" s="143">
        <f>IF(N402="snížená",J402,0)</f>
        <v>0</v>
      </c>
      <c r="BG402" s="143">
        <f>IF(N402="zákl. přenesená",J402,0)</f>
        <v>0</v>
      </c>
      <c r="BH402" s="143">
        <f>IF(N402="sníž. přenesená",J402,0)</f>
        <v>0</v>
      </c>
      <c r="BI402" s="143">
        <f>IF(N402="nulová",J402,0)</f>
        <v>0</v>
      </c>
      <c r="BJ402" s="17" t="s">
        <v>80</v>
      </c>
      <c r="BK402" s="143">
        <f>ROUND(I402*H402,2)</f>
        <v>0</v>
      </c>
      <c r="BL402" s="17" t="s">
        <v>188</v>
      </c>
      <c r="BM402" s="142" t="s">
        <v>805</v>
      </c>
    </row>
    <row r="403" spans="2:47" s="1" customFormat="1" ht="12">
      <c r="B403" s="32"/>
      <c r="D403" s="144" t="s">
        <v>190</v>
      </c>
      <c r="F403" s="145" t="s">
        <v>806</v>
      </c>
      <c r="I403" s="146"/>
      <c r="L403" s="32"/>
      <c r="M403" s="147"/>
      <c r="T403" s="53"/>
      <c r="AT403" s="17" t="s">
        <v>190</v>
      </c>
      <c r="AU403" s="17" t="s">
        <v>82</v>
      </c>
    </row>
    <row r="404" spans="2:51" s="12" customFormat="1" ht="12">
      <c r="B404" s="148"/>
      <c r="D404" s="149" t="s">
        <v>192</v>
      </c>
      <c r="E404" s="150" t="s">
        <v>19</v>
      </c>
      <c r="F404" s="151" t="s">
        <v>807</v>
      </c>
      <c r="H404" s="152">
        <v>7.8</v>
      </c>
      <c r="I404" s="153"/>
      <c r="L404" s="148"/>
      <c r="M404" s="154"/>
      <c r="T404" s="155"/>
      <c r="AT404" s="150" t="s">
        <v>192</v>
      </c>
      <c r="AU404" s="150" t="s">
        <v>82</v>
      </c>
      <c r="AV404" s="12" t="s">
        <v>82</v>
      </c>
      <c r="AW404" s="12" t="s">
        <v>33</v>
      </c>
      <c r="AX404" s="12" t="s">
        <v>80</v>
      </c>
      <c r="AY404" s="150" t="s">
        <v>181</v>
      </c>
    </row>
    <row r="405" spans="2:65" s="1" customFormat="1" ht="24.1" customHeight="1">
      <c r="B405" s="32"/>
      <c r="C405" s="131" t="s">
        <v>808</v>
      </c>
      <c r="D405" s="131" t="s">
        <v>183</v>
      </c>
      <c r="E405" s="132" t="s">
        <v>809</v>
      </c>
      <c r="F405" s="133" t="s">
        <v>810</v>
      </c>
      <c r="G405" s="134" t="s">
        <v>186</v>
      </c>
      <c r="H405" s="135">
        <v>7.8</v>
      </c>
      <c r="I405" s="136"/>
      <c r="J405" s="137">
        <f>ROUND(I405*H405,2)</f>
        <v>0</v>
      </c>
      <c r="K405" s="133" t="s">
        <v>187</v>
      </c>
      <c r="L405" s="32"/>
      <c r="M405" s="138" t="s">
        <v>19</v>
      </c>
      <c r="N405" s="139" t="s">
        <v>43</v>
      </c>
      <c r="P405" s="140">
        <f>O405*H405</f>
        <v>0</v>
      </c>
      <c r="Q405" s="140">
        <v>0</v>
      </c>
      <c r="R405" s="140">
        <f>Q405*H405</f>
        <v>0</v>
      </c>
      <c r="S405" s="140">
        <v>0</v>
      </c>
      <c r="T405" s="141">
        <f>S405*H405</f>
        <v>0</v>
      </c>
      <c r="AR405" s="142" t="s">
        <v>188</v>
      </c>
      <c r="AT405" s="142" t="s">
        <v>183</v>
      </c>
      <c r="AU405" s="142" t="s">
        <v>82</v>
      </c>
      <c r="AY405" s="17" t="s">
        <v>181</v>
      </c>
      <c r="BE405" s="143">
        <f>IF(N405="základní",J405,0)</f>
        <v>0</v>
      </c>
      <c r="BF405" s="143">
        <f>IF(N405="snížená",J405,0)</f>
        <v>0</v>
      </c>
      <c r="BG405" s="143">
        <f>IF(N405="zákl. přenesená",J405,0)</f>
        <v>0</v>
      </c>
      <c r="BH405" s="143">
        <f>IF(N405="sníž. přenesená",J405,0)</f>
        <v>0</v>
      </c>
      <c r="BI405" s="143">
        <f>IF(N405="nulová",J405,0)</f>
        <v>0</v>
      </c>
      <c r="BJ405" s="17" t="s">
        <v>80</v>
      </c>
      <c r="BK405" s="143">
        <f>ROUND(I405*H405,2)</f>
        <v>0</v>
      </c>
      <c r="BL405" s="17" t="s">
        <v>188</v>
      </c>
      <c r="BM405" s="142" t="s">
        <v>811</v>
      </c>
    </row>
    <row r="406" spans="2:47" s="1" customFormat="1" ht="12">
      <c r="B406" s="32"/>
      <c r="D406" s="144" t="s">
        <v>190</v>
      </c>
      <c r="F406" s="145" t="s">
        <v>812</v>
      </c>
      <c r="I406" s="146"/>
      <c r="L406" s="32"/>
      <c r="M406" s="147"/>
      <c r="T406" s="53"/>
      <c r="AT406" s="17" t="s">
        <v>190</v>
      </c>
      <c r="AU406" s="17" t="s">
        <v>82</v>
      </c>
    </row>
    <row r="407" spans="2:65" s="1" customFormat="1" ht="24.1" customHeight="1">
      <c r="B407" s="32"/>
      <c r="C407" s="131" t="s">
        <v>813</v>
      </c>
      <c r="D407" s="131" t="s">
        <v>183</v>
      </c>
      <c r="E407" s="132" t="s">
        <v>814</v>
      </c>
      <c r="F407" s="133" t="s">
        <v>815</v>
      </c>
      <c r="G407" s="134" t="s">
        <v>186</v>
      </c>
      <c r="H407" s="135">
        <v>22.706</v>
      </c>
      <c r="I407" s="136"/>
      <c r="J407" s="137">
        <f>ROUND(I407*H407,2)</f>
        <v>0</v>
      </c>
      <c r="K407" s="133" t="s">
        <v>345</v>
      </c>
      <c r="L407" s="32"/>
      <c r="M407" s="138" t="s">
        <v>19</v>
      </c>
      <c r="N407" s="139" t="s">
        <v>43</v>
      </c>
      <c r="P407" s="140">
        <f>O407*H407</f>
        <v>0</v>
      </c>
      <c r="Q407" s="140">
        <v>0.00311</v>
      </c>
      <c r="R407" s="140">
        <f>Q407*H407</f>
        <v>0.07061566</v>
      </c>
      <c r="S407" s="140">
        <v>0</v>
      </c>
      <c r="T407" s="141">
        <f>S407*H407</f>
        <v>0</v>
      </c>
      <c r="AR407" s="142" t="s">
        <v>188</v>
      </c>
      <c r="AT407" s="142" t="s">
        <v>183</v>
      </c>
      <c r="AU407" s="142" t="s">
        <v>82</v>
      </c>
      <c r="AY407" s="17" t="s">
        <v>181</v>
      </c>
      <c r="BE407" s="143">
        <f>IF(N407="základní",J407,0)</f>
        <v>0</v>
      </c>
      <c r="BF407" s="143">
        <f>IF(N407="snížená",J407,0)</f>
        <v>0</v>
      </c>
      <c r="BG407" s="143">
        <f>IF(N407="zákl. přenesená",J407,0)</f>
        <v>0</v>
      </c>
      <c r="BH407" s="143">
        <f>IF(N407="sníž. přenesená",J407,0)</f>
        <v>0</v>
      </c>
      <c r="BI407" s="143">
        <f>IF(N407="nulová",J407,0)</f>
        <v>0</v>
      </c>
      <c r="BJ407" s="17" t="s">
        <v>80</v>
      </c>
      <c r="BK407" s="143">
        <f>ROUND(I407*H407,2)</f>
        <v>0</v>
      </c>
      <c r="BL407" s="17" t="s">
        <v>188</v>
      </c>
      <c r="BM407" s="142" t="s">
        <v>816</v>
      </c>
    </row>
    <row r="408" spans="2:47" s="1" customFormat="1" ht="12">
      <c r="B408" s="32"/>
      <c r="D408" s="144" t="s">
        <v>190</v>
      </c>
      <c r="F408" s="145" t="s">
        <v>817</v>
      </c>
      <c r="I408" s="146"/>
      <c r="L408" s="32"/>
      <c r="M408" s="147"/>
      <c r="T408" s="53"/>
      <c r="AT408" s="17" t="s">
        <v>190</v>
      </c>
      <c r="AU408" s="17" t="s">
        <v>82</v>
      </c>
    </row>
    <row r="409" spans="2:51" s="12" customFormat="1" ht="12">
      <c r="B409" s="148"/>
      <c r="D409" s="149" t="s">
        <v>192</v>
      </c>
      <c r="E409" s="150" t="s">
        <v>19</v>
      </c>
      <c r="F409" s="151" t="s">
        <v>818</v>
      </c>
      <c r="H409" s="152">
        <v>8.906</v>
      </c>
      <c r="I409" s="153"/>
      <c r="L409" s="148"/>
      <c r="M409" s="154"/>
      <c r="T409" s="155"/>
      <c r="AT409" s="150" t="s">
        <v>192</v>
      </c>
      <c r="AU409" s="150" t="s">
        <v>82</v>
      </c>
      <c r="AV409" s="12" t="s">
        <v>82</v>
      </c>
      <c r="AW409" s="12" t="s">
        <v>33</v>
      </c>
      <c r="AX409" s="12" t="s">
        <v>72</v>
      </c>
      <c r="AY409" s="150" t="s">
        <v>181</v>
      </c>
    </row>
    <row r="410" spans="2:51" s="12" customFormat="1" ht="12">
      <c r="B410" s="148"/>
      <c r="D410" s="149" t="s">
        <v>192</v>
      </c>
      <c r="E410" s="150" t="s">
        <v>19</v>
      </c>
      <c r="F410" s="151" t="s">
        <v>807</v>
      </c>
      <c r="H410" s="152">
        <v>7.8</v>
      </c>
      <c r="I410" s="153"/>
      <c r="L410" s="148"/>
      <c r="M410" s="154"/>
      <c r="T410" s="155"/>
      <c r="AT410" s="150" t="s">
        <v>192</v>
      </c>
      <c r="AU410" s="150" t="s">
        <v>82</v>
      </c>
      <c r="AV410" s="12" t="s">
        <v>82</v>
      </c>
      <c r="AW410" s="12" t="s">
        <v>33</v>
      </c>
      <c r="AX410" s="12" t="s">
        <v>72</v>
      </c>
      <c r="AY410" s="150" t="s">
        <v>181</v>
      </c>
    </row>
    <row r="411" spans="2:51" s="12" customFormat="1" ht="12">
      <c r="B411" s="148"/>
      <c r="D411" s="149" t="s">
        <v>192</v>
      </c>
      <c r="E411" s="150" t="s">
        <v>19</v>
      </c>
      <c r="F411" s="151" t="s">
        <v>819</v>
      </c>
      <c r="H411" s="152">
        <v>6</v>
      </c>
      <c r="I411" s="153"/>
      <c r="L411" s="148"/>
      <c r="M411" s="154"/>
      <c r="T411" s="155"/>
      <c r="AT411" s="150" t="s">
        <v>192</v>
      </c>
      <c r="AU411" s="150" t="s">
        <v>82</v>
      </c>
      <c r="AV411" s="12" t="s">
        <v>82</v>
      </c>
      <c r="AW411" s="12" t="s">
        <v>33</v>
      </c>
      <c r="AX411" s="12" t="s">
        <v>72</v>
      </c>
      <c r="AY411" s="150" t="s">
        <v>181</v>
      </c>
    </row>
    <row r="412" spans="2:51" s="13" customFormat="1" ht="12">
      <c r="B412" s="156"/>
      <c r="D412" s="149" t="s">
        <v>192</v>
      </c>
      <c r="E412" s="157" t="s">
        <v>19</v>
      </c>
      <c r="F412" s="158" t="s">
        <v>196</v>
      </c>
      <c r="H412" s="159">
        <v>22.706</v>
      </c>
      <c r="I412" s="160"/>
      <c r="L412" s="156"/>
      <c r="M412" s="161"/>
      <c r="T412" s="162"/>
      <c r="AT412" s="157" t="s">
        <v>192</v>
      </c>
      <c r="AU412" s="157" t="s">
        <v>82</v>
      </c>
      <c r="AV412" s="13" t="s">
        <v>188</v>
      </c>
      <c r="AW412" s="13" t="s">
        <v>33</v>
      </c>
      <c r="AX412" s="13" t="s">
        <v>80</v>
      </c>
      <c r="AY412" s="157" t="s">
        <v>181</v>
      </c>
    </row>
    <row r="413" spans="2:65" s="1" customFormat="1" ht="24.1" customHeight="1">
      <c r="B413" s="32"/>
      <c r="C413" s="131" t="s">
        <v>820</v>
      </c>
      <c r="D413" s="131" t="s">
        <v>183</v>
      </c>
      <c r="E413" s="132" t="s">
        <v>821</v>
      </c>
      <c r="F413" s="133" t="s">
        <v>822</v>
      </c>
      <c r="G413" s="134" t="s">
        <v>186</v>
      </c>
      <c r="H413" s="135">
        <v>22.706</v>
      </c>
      <c r="I413" s="136"/>
      <c r="J413" s="137">
        <f>ROUND(I413*H413,2)</f>
        <v>0</v>
      </c>
      <c r="K413" s="133" t="s">
        <v>345</v>
      </c>
      <c r="L413" s="32"/>
      <c r="M413" s="138" t="s">
        <v>19</v>
      </c>
      <c r="N413" s="139" t="s">
        <v>43</v>
      </c>
      <c r="P413" s="140">
        <f>O413*H413</f>
        <v>0</v>
      </c>
      <c r="Q413" s="140">
        <v>0</v>
      </c>
      <c r="R413" s="140">
        <f>Q413*H413</f>
        <v>0</v>
      </c>
      <c r="S413" s="140">
        <v>0</v>
      </c>
      <c r="T413" s="141">
        <f>S413*H413</f>
        <v>0</v>
      </c>
      <c r="AR413" s="142" t="s">
        <v>188</v>
      </c>
      <c r="AT413" s="142" t="s">
        <v>183</v>
      </c>
      <c r="AU413" s="142" t="s">
        <v>82</v>
      </c>
      <c r="AY413" s="17" t="s">
        <v>181</v>
      </c>
      <c r="BE413" s="143">
        <f>IF(N413="základní",J413,0)</f>
        <v>0</v>
      </c>
      <c r="BF413" s="143">
        <f>IF(N413="snížená",J413,0)</f>
        <v>0</v>
      </c>
      <c r="BG413" s="143">
        <f>IF(N413="zákl. přenesená",J413,0)</f>
        <v>0</v>
      </c>
      <c r="BH413" s="143">
        <f>IF(N413="sníž. přenesená",J413,0)</f>
        <v>0</v>
      </c>
      <c r="BI413" s="143">
        <f>IF(N413="nulová",J413,0)</f>
        <v>0</v>
      </c>
      <c r="BJ413" s="17" t="s">
        <v>80</v>
      </c>
      <c r="BK413" s="143">
        <f>ROUND(I413*H413,2)</f>
        <v>0</v>
      </c>
      <c r="BL413" s="17" t="s">
        <v>188</v>
      </c>
      <c r="BM413" s="142" t="s">
        <v>823</v>
      </c>
    </row>
    <row r="414" spans="2:47" s="1" customFormat="1" ht="12">
      <c r="B414" s="32"/>
      <c r="D414" s="144" t="s">
        <v>190</v>
      </c>
      <c r="F414" s="145" t="s">
        <v>824</v>
      </c>
      <c r="I414" s="146"/>
      <c r="L414" s="32"/>
      <c r="M414" s="147"/>
      <c r="T414" s="53"/>
      <c r="AT414" s="17" t="s">
        <v>190</v>
      </c>
      <c r="AU414" s="17" t="s">
        <v>82</v>
      </c>
    </row>
    <row r="415" spans="2:65" s="1" customFormat="1" ht="16.5" customHeight="1">
      <c r="B415" s="32"/>
      <c r="C415" s="131" t="s">
        <v>825</v>
      </c>
      <c r="D415" s="131" t="s">
        <v>183</v>
      </c>
      <c r="E415" s="132" t="s">
        <v>826</v>
      </c>
      <c r="F415" s="133" t="s">
        <v>827</v>
      </c>
      <c r="G415" s="134" t="s">
        <v>186</v>
      </c>
      <c r="H415" s="135">
        <v>8.906</v>
      </c>
      <c r="I415" s="136"/>
      <c r="J415" s="137">
        <f>ROUND(I415*H415,2)</f>
        <v>0</v>
      </c>
      <c r="K415" s="133" t="s">
        <v>345</v>
      </c>
      <c r="L415" s="32"/>
      <c r="M415" s="138" t="s">
        <v>19</v>
      </c>
      <c r="N415" s="139" t="s">
        <v>43</v>
      </c>
      <c r="P415" s="140">
        <f>O415*H415</f>
        <v>0</v>
      </c>
      <c r="Q415" s="140">
        <v>0.0029</v>
      </c>
      <c r="R415" s="140">
        <f>Q415*H415</f>
        <v>0.0258274</v>
      </c>
      <c r="S415" s="140">
        <v>0</v>
      </c>
      <c r="T415" s="141">
        <f>S415*H415</f>
        <v>0</v>
      </c>
      <c r="AR415" s="142" t="s">
        <v>188</v>
      </c>
      <c r="AT415" s="142" t="s">
        <v>183</v>
      </c>
      <c r="AU415" s="142" t="s">
        <v>82</v>
      </c>
      <c r="AY415" s="17" t="s">
        <v>181</v>
      </c>
      <c r="BE415" s="143">
        <f>IF(N415="základní",J415,0)</f>
        <v>0</v>
      </c>
      <c r="BF415" s="143">
        <f>IF(N415="snížená",J415,0)</f>
        <v>0</v>
      </c>
      <c r="BG415" s="143">
        <f>IF(N415="zákl. přenesená",J415,0)</f>
        <v>0</v>
      </c>
      <c r="BH415" s="143">
        <f>IF(N415="sníž. přenesená",J415,0)</f>
        <v>0</v>
      </c>
      <c r="BI415" s="143">
        <f>IF(N415="nulová",J415,0)</f>
        <v>0</v>
      </c>
      <c r="BJ415" s="17" t="s">
        <v>80</v>
      </c>
      <c r="BK415" s="143">
        <f>ROUND(I415*H415,2)</f>
        <v>0</v>
      </c>
      <c r="BL415" s="17" t="s">
        <v>188</v>
      </c>
      <c r="BM415" s="142" t="s">
        <v>828</v>
      </c>
    </row>
    <row r="416" spans="2:47" s="1" customFormat="1" ht="12">
      <c r="B416" s="32"/>
      <c r="D416" s="144" t="s">
        <v>190</v>
      </c>
      <c r="F416" s="145" t="s">
        <v>829</v>
      </c>
      <c r="I416" s="146"/>
      <c r="L416" s="32"/>
      <c r="M416" s="147"/>
      <c r="T416" s="53"/>
      <c r="AT416" s="17" t="s">
        <v>190</v>
      </c>
      <c r="AU416" s="17" t="s">
        <v>82</v>
      </c>
    </row>
    <row r="417" spans="2:65" s="1" customFormat="1" ht="24.1" customHeight="1">
      <c r="B417" s="32"/>
      <c r="C417" s="131" t="s">
        <v>830</v>
      </c>
      <c r="D417" s="131" t="s">
        <v>183</v>
      </c>
      <c r="E417" s="132" t="s">
        <v>831</v>
      </c>
      <c r="F417" s="133" t="s">
        <v>832</v>
      </c>
      <c r="G417" s="134" t="s">
        <v>344</v>
      </c>
      <c r="H417" s="135">
        <v>0.255</v>
      </c>
      <c r="I417" s="136"/>
      <c r="J417" s="137">
        <f>ROUND(I417*H417,2)</f>
        <v>0</v>
      </c>
      <c r="K417" s="133" t="s">
        <v>345</v>
      </c>
      <c r="L417" s="32"/>
      <c r="M417" s="138" t="s">
        <v>19</v>
      </c>
      <c r="N417" s="139" t="s">
        <v>43</v>
      </c>
      <c r="P417" s="140">
        <f>O417*H417</f>
        <v>0</v>
      </c>
      <c r="Q417" s="140">
        <v>1.05237</v>
      </c>
      <c r="R417" s="140">
        <f>Q417*H417</f>
        <v>0.26835435</v>
      </c>
      <c r="S417" s="140">
        <v>0</v>
      </c>
      <c r="T417" s="141">
        <f>S417*H417</f>
        <v>0</v>
      </c>
      <c r="AR417" s="142" t="s">
        <v>188</v>
      </c>
      <c r="AT417" s="142" t="s">
        <v>183</v>
      </c>
      <c r="AU417" s="142" t="s">
        <v>82</v>
      </c>
      <c r="AY417" s="17" t="s">
        <v>181</v>
      </c>
      <c r="BE417" s="143">
        <f>IF(N417="základní",J417,0)</f>
        <v>0</v>
      </c>
      <c r="BF417" s="143">
        <f>IF(N417="snížená",J417,0)</f>
        <v>0</v>
      </c>
      <c r="BG417" s="143">
        <f>IF(N417="zákl. přenesená",J417,0)</f>
        <v>0</v>
      </c>
      <c r="BH417" s="143">
        <f>IF(N417="sníž. přenesená",J417,0)</f>
        <v>0</v>
      </c>
      <c r="BI417" s="143">
        <f>IF(N417="nulová",J417,0)</f>
        <v>0</v>
      </c>
      <c r="BJ417" s="17" t="s">
        <v>80</v>
      </c>
      <c r="BK417" s="143">
        <f>ROUND(I417*H417,2)</f>
        <v>0</v>
      </c>
      <c r="BL417" s="17" t="s">
        <v>188</v>
      </c>
      <c r="BM417" s="142" t="s">
        <v>833</v>
      </c>
    </row>
    <row r="418" spans="2:47" s="1" customFormat="1" ht="12">
      <c r="B418" s="32"/>
      <c r="D418" s="144" t="s">
        <v>190</v>
      </c>
      <c r="F418" s="145" t="s">
        <v>834</v>
      </c>
      <c r="I418" s="146"/>
      <c r="L418" s="32"/>
      <c r="M418" s="147"/>
      <c r="T418" s="53"/>
      <c r="AT418" s="17" t="s">
        <v>190</v>
      </c>
      <c r="AU418" s="17" t="s">
        <v>82</v>
      </c>
    </row>
    <row r="419" spans="2:51" s="14" customFormat="1" ht="12">
      <c r="B419" s="163"/>
      <c r="D419" s="149" t="s">
        <v>192</v>
      </c>
      <c r="E419" s="164" t="s">
        <v>19</v>
      </c>
      <c r="F419" s="165" t="s">
        <v>835</v>
      </c>
      <c r="H419" s="164" t="s">
        <v>19</v>
      </c>
      <c r="I419" s="166"/>
      <c r="L419" s="163"/>
      <c r="M419" s="167"/>
      <c r="T419" s="168"/>
      <c r="AT419" s="164" t="s">
        <v>192</v>
      </c>
      <c r="AU419" s="164" t="s">
        <v>82</v>
      </c>
      <c r="AV419" s="14" t="s">
        <v>80</v>
      </c>
      <c r="AW419" s="14" t="s">
        <v>33</v>
      </c>
      <c r="AX419" s="14" t="s">
        <v>72</v>
      </c>
      <c r="AY419" s="164" t="s">
        <v>181</v>
      </c>
    </row>
    <row r="420" spans="2:51" s="12" customFormat="1" ht="12">
      <c r="B420" s="148"/>
      <c r="D420" s="149" t="s">
        <v>192</v>
      </c>
      <c r="E420" s="150" t="s">
        <v>19</v>
      </c>
      <c r="F420" s="151" t="s">
        <v>836</v>
      </c>
      <c r="H420" s="152">
        <v>0.255</v>
      </c>
      <c r="I420" s="153"/>
      <c r="L420" s="148"/>
      <c r="M420" s="154"/>
      <c r="T420" s="155"/>
      <c r="AT420" s="150" t="s">
        <v>192</v>
      </c>
      <c r="AU420" s="150" t="s">
        <v>82</v>
      </c>
      <c r="AV420" s="12" t="s">
        <v>82</v>
      </c>
      <c r="AW420" s="12" t="s">
        <v>33</v>
      </c>
      <c r="AX420" s="12" t="s">
        <v>80</v>
      </c>
      <c r="AY420" s="150" t="s">
        <v>181</v>
      </c>
    </row>
    <row r="421" spans="2:65" s="1" customFormat="1" ht="24.1" customHeight="1">
      <c r="B421" s="32"/>
      <c r="C421" s="131" t="s">
        <v>837</v>
      </c>
      <c r="D421" s="131" t="s">
        <v>183</v>
      </c>
      <c r="E421" s="132" t="s">
        <v>838</v>
      </c>
      <c r="F421" s="133" t="s">
        <v>839</v>
      </c>
      <c r="G421" s="134" t="s">
        <v>186</v>
      </c>
      <c r="H421" s="135">
        <v>50.85</v>
      </c>
      <c r="I421" s="136"/>
      <c r="J421" s="137">
        <f>ROUND(I421*H421,2)</f>
        <v>0</v>
      </c>
      <c r="K421" s="133" t="s">
        <v>345</v>
      </c>
      <c r="L421" s="32"/>
      <c r="M421" s="138" t="s">
        <v>19</v>
      </c>
      <c r="N421" s="139" t="s">
        <v>43</v>
      </c>
      <c r="P421" s="140">
        <f>O421*H421</f>
        <v>0</v>
      </c>
      <c r="Q421" s="140">
        <v>0.23458</v>
      </c>
      <c r="R421" s="140">
        <f>Q421*H421</f>
        <v>11.928393000000002</v>
      </c>
      <c r="S421" s="140">
        <v>0</v>
      </c>
      <c r="T421" s="141">
        <f>S421*H421</f>
        <v>0</v>
      </c>
      <c r="AR421" s="142" t="s">
        <v>188</v>
      </c>
      <c r="AT421" s="142" t="s">
        <v>183</v>
      </c>
      <c r="AU421" s="142" t="s">
        <v>82</v>
      </c>
      <c r="AY421" s="17" t="s">
        <v>181</v>
      </c>
      <c r="BE421" s="143">
        <f>IF(N421="základní",J421,0)</f>
        <v>0</v>
      </c>
      <c r="BF421" s="143">
        <f>IF(N421="snížená",J421,0)</f>
        <v>0</v>
      </c>
      <c r="BG421" s="143">
        <f>IF(N421="zákl. přenesená",J421,0)</f>
        <v>0</v>
      </c>
      <c r="BH421" s="143">
        <f>IF(N421="sníž. přenesená",J421,0)</f>
        <v>0</v>
      </c>
      <c r="BI421" s="143">
        <f>IF(N421="nulová",J421,0)</f>
        <v>0</v>
      </c>
      <c r="BJ421" s="17" t="s">
        <v>80</v>
      </c>
      <c r="BK421" s="143">
        <f>ROUND(I421*H421,2)</f>
        <v>0</v>
      </c>
      <c r="BL421" s="17" t="s">
        <v>188</v>
      </c>
      <c r="BM421" s="142" t="s">
        <v>840</v>
      </c>
    </row>
    <row r="422" spans="2:47" s="1" customFormat="1" ht="12">
      <c r="B422" s="32"/>
      <c r="D422" s="144" t="s">
        <v>190</v>
      </c>
      <c r="F422" s="145" t="s">
        <v>841</v>
      </c>
      <c r="I422" s="146"/>
      <c r="L422" s="32"/>
      <c r="M422" s="147"/>
      <c r="T422" s="53"/>
      <c r="AT422" s="17" t="s">
        <v>190</v>
      </c>
      <c r="AU422" s="17" t="s">
        <v>82</v>
      </c>
    </row>
    <row r="423" spans="2:51" s="14" customFormat="1" ht="12">
      <c r="B423" s="163"/>
      <c r="D423" s="149" t="s">
        <v>192</v>
      </c>
      <c r="E423" s="164" t="s">
        <v>19</v>
      </c>
      <c r="F423" s="165" t="s">
        <v>842</v>
      </c>
      <c r="H423" s="164" t="s">
        <v>19</v>
      </c>
      <c r="I423" s="166"/>
      <c r="L423" s="163"/>
      <c r="M423" s="167"/>
      <c r="T423" s="168"/>
      <c r="AT423" s="164" t="s">
        <v>192</v>
      </c>
      <c r="AU423" s="164" t="s">
        <v>82</v>
      </c>
      <c r="AV423" s="14" t="s">
        <v>80</v>
      </c>
      <c r="AW423" s="14" t="s">
        <v>33</v>
      </c>
      <c r="AX423" s="14" t="s">
        <v>72</v>
      </c>
      <c r="AY423" s="164" t="s">
        <v>181</v>
      </c>
    </row>
    <row r="424" spans="2:51" s="14" customFormat="1" ht="12">
      <c r="B424" s="163"/>
      <c r="D424" s="149" t="s">
        <v>192</v>
      </c>
      <c r="E424" s="164" t="s">
        <v>19</v>
      </c>
      <c r="F424" s="165" t="s">
        <v>704</v>
      </c>
      <c r="H424" s="164" t="s">
        <v>19</v>
      </c>
      <c r="I424" s="166"/>
      <c r="L424" s="163"/>
      <c r="M424" s="167"/>
      <c r="T424" s="168"/>
      <c r="AT424" s="164" t="s">
        <v>192</v>
      </c>
      <c r="AU424" s="164" t="s">
        <v>82</v>
      </c>
      <c r="AV424" s="14" t="s">
        <v>80</v>
      </c>
      <c r="AW424" s="14" t="s">
        <v>33</v>
      </c>
      <c r="AX424" s="14" t="s">
        <v>72</v>
      </c>
      <c r="AY424" s="164" t="s">
        <v>181</v>
      </c>
    </row>
    <row r="425" spans="2:51" s="12" customFormat="1" ht="12">
      <c r="B425" s="148"/>
      <c r="D425" s="149" t="s">
        <v>192</v>
      </c>
      <c r="E425" s="150" t="s">
        <v>19</v>
      </c>
      <c r="F425" s="151" t="s">
        <v>843</v>
      </c>
      <c r="H425" s="152">
        <v>1.5</v>
      </c>
      <c r="I425" s="153"/>
      <c r="L425" s="148"/>
      <c r="M425" s="154"/>
      <c r="T425" s="155"/>
      <c r="AT425" s="150" t="s">
        <v>192</v>
      </c>
      <c r="AU425" s="150" t="s">
        <v>82</v>
      </c>
      <c r="AV425" s="12" t="s">
        <v>82</v>
      </c>
      <c r="AW425" s="12" t="s">
        <v>33</v>
      </c>
      <c r="AX425" s="12" t="s">
        <v>72</v>
      </c>
      <c r="AY425" s="150" t="s">
        <v>181</v>
      </c>
    </row>
    <row r="426" spans="2:51" s="12" customFormat="1" ht="12">
      <c r="B426" s="148"/>
      <c r="D426" s="149" t="s">
        <v>192</v>
      </c>
      <c r="E426" s="150" t="s">
        <v>19</v>
      </c>
      <c r="F426" s="151" t="s">
        <v>844</v>
      </c>
      <c r="H426" s="152">
        <v>6.9</v>
      </c>
      <c r="I426" s="153"/>
      <c r="L426" s="148"/>
      <c r="M426" s="154"/>
      <c r="T426" s="155"/>
      <c r="AT426" s="150" t="s">
        <v>192</v>
      </c>
      <c r="AU426" s="150" t="s">
        <v>82</v>
      </c>
      <c r="AV426" s="12" t="s">
        <v>82</v>
      </c>
      <c r="AW426" s="12" t="s">
        <v>33</v>
      </c>
      <c r="AX426" s="12" t="s">
        <v>72</v>
      </c>
      <c r="AY426" s="150" t="s">
        <v>181</v>
      </c>
    </row>
    <row r="427" spans="2:51" s="12" customFormat="1" ht="12">
      <c r="B427" s="148"/>
      <c r="D427" s="149" t="s">
        <v>192</v>
      </c>
      <c r="E427" s="150" t="s">
        <v>19</v>
      </c>
      <c r="F427" s="151" t="s">
        <v>845</v>
      </c>
      <c r="H427" s="152">
        <v>7.05</v>
      </c>
      <c r="I427" s="153"/>
      <c r="L427" s="148"/>
      <c r="M427" s="154"/>
      <c r="T427" s="155"/>
      <c r="AT427" s="150" t="s">
        <v>192</v>
      </c>
      <c r="AU427" s="150" t="s">
        <v>82</v>
      </c>
      <c r="AV427" s="12" t="s">
        <v>82</v>
      </c>
      <c r="AW427" s="12" t="s">
        <v>33</v>
      </c>
      <c r="AX427" s="12" t="s">
        <v>72</v>
      </c>
      <c r="AY427" s="150" t="s">
        <v>181</v>
      </c>
    </row>
    <row r="428" spans="2:51" s="12" customFormat="1" ht="12">
      <c r="B428" s="148"/>
      <c r="D428" s="149" t="s">
        <v>192</v>
      </c>
      <c r="E428" s="150" t="s">
        <v>19</v>
      </c>
      <c r="F428" s="151" t="s">
        <v>846</v>
      </c>
      <c r="H428" s="152">
        <v>9.6</v>
      </c>
      <c r="I428" s="153"/>
      <c r="L428" s="148"/>
      <c r="M428" s="154"/>
      <c r="T428" s="155"/>
      <c r="AT428" s="150" t="s">
        <v>192</v>
      </c>
      <c r="AU428" s="150" t="s">
        <v>82</v>
      </c>
      <c r="AV428" s="12" t="s">
        <v>82</v>
      </c>
      <c r="AW428" s="12" t="s">
        <v>33</v>
      </c>
      <c r="AX428" s="12" t="s">
        <v>72</v>
      </c>
      <c r="AY428" s="150" t="s">
        <v>181</v>
      </c>
    </row>
    <row r="429" spans="2:51" s="12" customFormat="1" ht="12">
      <c r="B429" s="148"/>
      <c r="D429" s="149" t="s">
        <v>192</v>
      </c>
      <c r="E429" s="150" t="s">
        <v>19</v>
      </c>
      <c r="F429" s="151" t="s">
        <v>847</v>
      </c>
      <c r="H429" s="152">
        <v>2.775</v>
      </c>
      <c r="I429" s="153"/>
      <c r="L429" s="148"/>
      <c r="M429" s="154"/>
      <c r="T429" s="155"/>
      <c r="AT429" s="150" t="s">
        <v>192</v>
      </c>
      <c r="AU429" s="150" t="s">
        <v>82</v>
      </c>
      <c r="AV429" s="12" t="s">
        <v>82</v>
      </c>
      <c r="AW429" s="12" t="s">
        <v>33</v>
      </c>
      <c r="AX429" s="12" t="s">
        <v>72</v>
      </c>
      <c r="AY429" s="150" t="s">
        <v>181</v>
      </c>
    </row>
    <row r="430" spans="2:51" s="12" customFormat="1" ht="12">
      <c r="B430" s="148"/>
      <c r="D430" s="149" t="s">
        <v>192</v>
      </c>
      <c r="E430" s="150" t="s">
        <v>19</v>
      </c>
      <c r="F430" s="151" t="s">
        <v>848</v>
      </c>
      <c r="H430" s="152">
        <v>4.2</v>
      </c>
      <c r="I430" s="153"/>
      <c r="L430" s="148"/>
      <c r="M430" s="154"/>
      <c r="T430" s="155"/>
      <c r="AT430" s="150" t="s">
        <v>192</v>
      </c>
      <c r="AU430" s="150" t="s">
        <v>82</v>
      </c>
      <c r="AV430" s="12" t="s">
        <v>82</v>
      </c>
      <c r="AW430" s="12" t="s">
        <v>33</v>
      </c>
      <c r="AX430" s="12" t="s">
        <v>72</v>
      </c>
      <c r="AY430" s="150" t="s">
        <v>181</v>
      </c>
    </row>
    <row r="431" spans="2:51" s="12" customFormat="1" ht="12">
      <c r="B431" s="148"/>
      <c r="D431" s="149" t="s">
        <v>192</v>
      </c>
      <c r="E431" s="150" t="s">
        <v>19</v>
      </c>
      <c r="F431" s="151" t="s">
        <v>849</v>
      </c>
      <c r="H431" s="152">
        <v>3.825</v>
      </c>
      <c r="I431" s="153"/>
      <c r="L431" s="148"/>
      <c r="M431" s="154"/>
      <c r="T431" s="155"/>
      <c r="AT431" s="150" t="s">
        <v>192</v>
      </c>
      <c r="AU431" s="150" t="s">
        <v>82</v>
      </c>
      <c r="AV431" s="12" t="s">
        <v>82</v>
      </c>
      <c r="AW431" s="12" t="s">
        <v>33</v>
      </c>
      <c r="AX431" s="12" t="s">
        <v>72</v>
      </c>
      <c r="AY431" s="150" t="s">
        <v>181</v>
      </c>
    </row>
    <row r="432" spans="2:51" s="12" customFormat="1" ht="12">
      <c r="B432" s="148"/>
      <c r="D432" s="149" t="s">
        <v>192</v>
      </c>
      <c r="E432" s="150" t="s">
        <v>19</v>
      </c>
      <c r="F432" s="151" t="s">
        <v>850</v>
      </c>
      <c r="H432" s="152">
        <v>1.8</v>
      </c>
      <c r="I432" s="153"/>
      <c r="L432" s="148"/>
      <c r="M432" s="154"/>
      <c r="T432" s="155"/>
      <c r="AT432" s="150" t="s">
        <v>192</v>
      </c>
      <c r="AU432" s="150" t="s">
        <v>82</v>
      </c>
      <c r="AV432" s="12" t="s">
        <v>82</v>
      </c>
      <c r="AW432" s="12" t="s">
        <v>33</v>
      </c>
      <c r="AX432" s="12" t="s">
        <v>72</v>
      </c>
      <c r="AY432" s="150" t="s">
        <v>181</v>
      </c>
    </row>
    <row r="433" spans="2:51" s="14" customFormat="1" ht="12">
      <c r="B433" s="163"/>
      <c r="D433" s="149" t="s">
        <v>192</v>
      </c>
      <c r="E433" s="164" t="s">
        <v>19</v>
      </c>
      <c r="F433" s="165" t="s">
        <v>710</v>
      </c>
      <c r="H433" s="164" t="s">
        <v>19</v>
      </c>
      <c r="I433" s="166"/>
      <c r="L433" s="163"/>
      <c r="M433" s="167"/>
      <c r="T433" s="168"/>
      <c r="AT433" s="164" t="s">
        <v>192</v>
      </c>
      <c r="AU433" s="164" t="s">
        <v>82</v>
      </c>
      <c r="AV433" s="14" t="s">
        <v>80</v>
      </c>
      <c r="AW433" s="14" t="s">
        <v>33</v>
      </c>
      <c r="AX433" s="14" t="s">
        <v>72</v>
      </c>
      <c r="AY433" s="164" t="s">
        <v>181</v>
      </c>
    </row>
    <row r="434" spans="2:51" s="12" customFormat="1" ht="12">
      <c r="B434" s="148"/>
      <c r="D434" s="149" t="s">
        <v>192</v>
      </c>
      <c r="E434" s="150" t="s">
        <v>19</v>
      </c>
      <c r="F434" s="151" t="s">
        <v>851</v>
      </c>
      <c r="H434" s="152">
        <v>13.2</v>
      </c>
      <c r="I434" s="153"/>
      <c r="L434" s="148"/>
      <c r="M434" s="154"/>
      <c r="T434" s="155"/>
      <c r="AT434" s="150" t="s">
        <v>192</v>
      </c>
      <c r="AU434" s="150" t="s">
        <v>82</v>
      </c>
      <c r="AV434" s="12" t="s">
        <v>82</v>
      </c>
      <c r="AW434" s="12" t="s">
        <v>33</v>
      </c>
      <c r="AX434" s="12" t="s">
        <v>72</v>
      </c>
      <c r="AY434" s="150" t="s">
        <v>181</v>
      </c>
    </row>
    <row r="435" spans="2:51" s="13" customFormat="1" ht="12">
      <c r="B435" s="156"/>
      <c r="D435" s="149" t="s">
        <v>192</v>
      </c>
      <c r="E435" s="157" t="s">
        <v>19</v>
      </c>
      <c r="F435" s="158" t="s">
        <v>196</v>
      </c>
      <c r="H435" s="159">
        <v>50.85</v>
      </c>
      <c r="I435" s="160"/>
      <c r="L435" s="156"/>
      <c r="M435" s="161"/>
      <c r="T435" s="162"/>
      <c r="AT435" s="157" t="s">
        <v>192</v>
      </c>
      <c r="AU435" s="157" t="s">
        <v>82</v>
      </c>
      <c r="AV435" s="13" t="s">
        <v>188</v>
      </c>
      <c r="AW435" s="13" t="s">
        <v>33</v>
      </c>
      <c r="AX435" s="13" t="s">
        <v>80</v>
      </c>
      <c r="AY435" s="157" t="s">
        <v>181</v>
      </c>
    </row>
    <row r="436" spans="2:65" s="1" customFormat="1" ht="24.1" customHeight="1">
      <c r="B436" s="32"/>
      <c r="C436" s="131" t="s">
        <v>852</v>
      </c>
      <c r="D436" s="131" t="s">
        <v>183</v>
      </c>
      <c r="E436" s="132" t="s">
        <v>853</v>
      </c>
      <c r="F436" s="133" t="s">
        <v>854</v>
      </c>
      <c r="G436" s="134" t="s">
        <v>186</v>
      </c>
      <c r="H436" s="135">
        <v>298.725</v>
      </c>
      <c r="I436" s="136"/>
      <c r="J436" s="137">
        <f>ROUND(I436*H436,2)</f>
        <v>0</v>
      </c>
      <c r="K436" s="133" t="s">
        <v>345</v>
      </c>
      <c r="L436" s="32"/>
      <c r="M436" s="138" t="s">
        <v>19</v>
      </c>
      <c r="N436" s="139" t="s">
        <v>43</v>
      </c>
      <c r="P436" s="140">
        <f>O436*H436</f>
        <v>0</v>
      </c>
      <c r="Q436" s="140">
        <v>0.14605</v>
      </c>
      <c r="R436" s="140">
        <f>Q436*H436</f>
        <v>43.628786250000005</v>
      </c>
      <c r="S436" s="140">
        <v>0</v>
      </c>
      <c r="T436" s="141">
        <f>S436*H436</f>
        <v>0</v>
      </c>
      <c r="AR436" s="142" t="s">
        <v>188</v>
      </c>
      <c r="AT436" s="142" t="s">
        <v>183</v>
      </c>
      <c r="AU436" s="142" t="s">
        <v>82</v>
      </c>
      <c r="AY436" s="17" t="s">
        <v>181</v>
      </c>
      <c r="BE436" s="143">
        <f>IF(N436="základní",J436,0)</f>
        <v>0</v>
      </c>
      <c r="BF436" s="143">
        <f>IF(N436="snížená",J436,0)</f>
        <v>0</v>
      </c>
      <c r="BG436" s="143">
        <f>IF(N436="zákl. přenesená",J436,0)</f>
        <v>0</v>
      </c>
      <c r="BH436" s="143">
        <f>IF(N436="sníž. přenesená",J436,0)</f>
        <v>0</v>
      </c>
      <c r="BI436" s="143">
        <f>IF(N436="nulová",J436,0)</f>
        <v>0</v>
      </c>
      <c r="BJ436" s="17" t="s">
        <v>80</v>
      </c>
      <c r="BK436" s="143">
        <f>ROUND(I436*H436,2)</f>
        <v>0</v>
      </c>
      <c r="BL436" s="17" t="s">
        <v>188</v>
      </c>
      <c r="BM436" s="142" t="s">
        <v>855</v>
      </c>
    </row>
    <row r="437" spans="2:47" s="1" customFormat="1" ht="12">
      <c r="B437" s="32"/>
      <c r="D437" s="144" t="s">
        <v>190</v>
      </c>
      <c r="F437" s="145" t="s">
        <v>856</v>
      </c>
      <c r="I437" s="146"/>
      <c r="L437" s="32"/>
      <c r="M437" s="147"/>
      <c r="T437" s="53"/>
      <c r="AT437" s="17" t="s">
        <v>190</v>
      </c>
      <c r="AU437" s="17" t="s">
        <v>82</v>
      </c>
    </row>
    <row r="438" spans="2:51" s="12" customFormat="1" ht="12">
      <c r="B438" s="148"/>
      <c r="D438" s="149" t="s">
        <v>192</v>
      </c>
      <c r="E438" s="150" t="s">
        <v>19</v>
      </c>
      <c r="F438" s="151" t="s">
        <v>857</v>
      </c>
      <c r="H438" s="152">
        <v>205.275</v>
      </c>
      <c r="I438" s="153"/>
      <c r="L438" s="148"/>
      <c r="M438" s="154"/>
      <c r="T438" s="155"/>
      <c r="AT438" s="150" t="s">
        <v>192</v>
      </c>
      <c r="AU438" s="150" t="s">
        <v>82</v>
      </c>
      <c r="AV438" s="12" t="s">
        <v>82</v>
      </c>
      <c r="AW438" s="12" t="s">
        <v>33</v>
      </c>
      <c r="AX438" s="12" t="s">
        <v>72</v>
      </c>
      <c r="AY438" s="150" t="s">
        <v>181</v>
      </c>
    </row>
    <row r="439" spans="2:51" s="12" customFormat="1" ht="12">
      <c r="B439" s="148"/>
      <c r="D439" s="149" t="s">
        <v>192</v>
      </c>
      <c r="E439" s="150" t="s">
        <v>19</v>
      </c>
      <c r="F439" s="151" t="s">
        <v>858</v>
      </c>
      <c r="H439" s="152">
        <v>69.65</v>
      </c>
      <c r="I439" s="153"/>
      <c r="L439" s="148"/>
      <c r="M439" s="154"/>
      <c r="T439" s="155"/>
      <c r="AT439" s="150" t="s">
        <v>192</v>
      </c>
      <c r="AU439" s="150" t="s">
        <v>82</v>
      </c>
      <c r="AV439" s="12" t="s">
        <v>82</v>
      </c>
      <c r="AW439" s="12" t="s">
        <v>33</v>
      </c>
      <c r="AX439" s="12" t="s">
        <v>72</v>
      </c>
      <c r="AY439" s="150" t="s">
        <v>181</v>
      </c>
    </row>
    <row r="440" spans="2:51" s="12" customFormat="1" ht="12">
      <c r="B440" s="148"/>
      <c r="D440" s="149" t="s">
        <v>192</v>
      </c>
      <c r="E440" s="150" t="s">
        <v>19</v>
      </c>
      <c r="F440" s="151" t="s">
        <v>859</v>
      </c>
      <c r="H440" s="152">
        <v>23.8</v>
      </c>
      <c r="I440" s="153"/>
      <c r="L440" s="148"/>
      <c r="M440" s="154"/>
      <c r="T440" s="155"/>
      <c r="AT440" s="150" t="s">
        <v>192</v>
      </c>
      <c r="AU440" s="150" t="s">
        <v>82</v>
      </c>
      <c r="AV440" s="12" t="s">
        <v>82</v>
      </c>
      <c r="AW440" s="12" t="s">
        <v>33</v>
      </c>
      <c r="AX440" s="12" t="s">
        <v>72</v>
      </c>
      <c r="AY440" s="150" t="s">
        <v>181</v>
      </c>
    </row>
    <row r="441" spans="2:51" s="13" customFormat="1" ht="12">
      <c r="B441" s="156"/>
      <c r="D441" s="149" t="s">
        <v>192</v>
      </c>
      <c r="E441" s="157" t="s">
        <v>19</v>
      </c>
      <c r="F441" s="158" t="s">
        <v>196</v>
      </c>
      <c r="H441" s="159">
        <v>298.725</v>
      </c>
      <c r="I441" s="160"/>
      <c r="L441" s="156"/>
      <c r="M441" s="161"/>
      <c r="T441" s="162"/>
      <c r="AT441" s="157" t="s">
        <v>192</v>
      </c>
      <c r="AU441" s="157" t="s">
        <v>82</v>
      </c>
      <c r="AV441" s="13" t="s">
        <v>188</v>
      </c>
      <c r="AW441" s="13" t="s">
        <v>33</v>
      </c>
      <c r="AX441" s="13" t="s">
        <v>80</v>
      </c>
      <c r="AY441" s="157" t="s">
        <v>181</v>
      </c>
    </row>
    <row r="442" spans="2:65" s="1" customFormat="1" ht="16.5" customHeight="1">
      <c r="B442" s="32"/>
      <c r="C442" s="131" t="s">
        <v>860</v>
      </c>
      <c r="D442" s="131" t="s">
        <v>861</v>
      </c>
      <c r="E442" s="132" t="s">
        <v>862</v>
      </c>
      <c r="F442" s="133" t="s">
        <v>863</v>
      </c>
      <c r="G442" s="134" t="s">
        <v>186</v>
      </c>
      <c r="H442" s="135">
        <v>78.185</v>
      </c>
      <c r="I442" s="136"/>
      <c r="J442" s="137">
        <f>ROUND(I442*H442,2)</f>
        <v>0</v>
      </c>
      <c r="K442" s="133" t="s">
        <v>864</v>
      </c>
      <c r="L442" s="32"/>
      <c r="M442" s="138" t="s">
        <v>19</v>
      </c>
      <c r="N442" s="139" t="s">
        <v>43</v>
      </c>
      <c r="P442" s="140">
        <f>O442*H442</f>
        <v>0</v>
      </c>
      <c r="Q442" s="140">
        <v>0</v>
      </c>
      <c r="R442" s="140">
        <f>Q442*H442</f>
        <v>0</v>
      </c>
      <c r="S442" s="140">
        <v>0</v>
      </c>
      <c r="T442" s="141">
        <f>S442*H442</f>
        <v>0</v>
      </c>
      <c r="AR442" s="142" t="s">
        <v>188</v>
      </c>
      <c r="AT442" s="142" t="s">
        <v>183</v>
      </c>
      <c r="AU442" s="142" t="s">
        <v>82</v>
      </c>
      <c r="AY442" s="17" t="s">
        <v>181</v>
      </c>
      <c r="BE442" s="143">
        <f>IF(N442="základní",J442,0)</f>
        <v>0</v>
      </c>
      <c r="BF442" s="143">
        <f>IF(N442="snížená",J442,0)</f>
        <v>0</v>
      </c>
      <c r="BG442" s="143">
        <f>IF(N442="zákl. přenesená",J442,0)</f>
        <v>0</v>
      </c>
      <c r="BH442" s="143">
        <f>IF(N442="sníž. přenesená",J442,0)</f>
        <v>0</v>
      </c>
      <c r="BI442" s="143">
        <f>IF(N442="nulová",J442,0)</f>
        <v>0</v>
      </c>
      <c r="BJ442" s="17" t="s">
        <v>80</v>
      </c>
      <c r="BK442" s="143">
        <f>ROUND(I442*H442,2)</f>
        <v>0</v>
      </c>
      <c r="BL442" s="17" t="s">
        <v>188</v>
      </c>
      <c r="BM442" s="142" t="s">
        <v>865</v>
      </c>
    </row>
    <row r="443" spans="2:47" s="1" customFormat="1" ht="12">
      <c r="B443" s="32"/>
      <c r="D443" s="144" t="s">
        <v>190</v>
      </c>
      <c r="F443" s="145" t="s">
        <v>866</v>
      </c>
      <c r="I443" s="146"/>
      <c r="L443" s="32"/>
      <c r="M443" s="147"/>
      <c r="T443" s="53"/>
      <c r="AT443" s="17" t="s">
        <v>190</v>
      </c>
      <c r="AU443" s="17" t="s">
        <v>82</v>
      </c>
    </row>
    <row r="444" spans="2:51" s="12" customFormat="1" ht="12">
      <c r="B444" s="148"/>
      <c r="D444" s="149" t="s">
        <v>192</v>
      </c>
      <c r="E444" s="150" t="s">
        <v>19</v>
      </c>
      <c r="F444" s="151" t="s">
        <v>867</v>
      </c>
      <c r="H444" s="152">
        <v>8.16</v>
      </c>
      <c r="I444" s="153"/>
      <c r="L444" s="148"/>
      <c r="M444" s="154"/>
      <c r="T444" s="155"/>
      <c r="AT444" s="150" t="s">
        <v>192</v>
      </c>
      <c r="AU444" s="150" t="s">
        <v>82</v>
      </c>
      <c r="AV444" s="12" t="s">
        <v>82</v>
      </c>
      <c r="AW444" s="12" t="s">
        <v>33</v>
      </c>
      <c r="AX444" s="12" t="s">
        <v>72</v>
      </c>
      <c r="AY444" s="150" t="s">
        <v>181</v>
      </c>
    </row>
    <row r="445" spans="2:51" s="12" customFormat="1" ht="12">
      <c r="B445" s="148"/>
      <c r="D445" s="149" t="s">
        <v>192</v>
      </c>
      <c r="E445" s="150" t="s">
        <v>19</v>
      </c>
      <c r="F445" s="151" t="s">
        <v>868</v>
      </c>
      <c r="H445" s="152">
        <v>8.574</v>
      </c>
      <c r="I445" s="153"/>
      <c r="L445" s="148"/>
      <c r="M445" s="154"/>
      <c r="T445" s="155"/>
      <c r="AT445" s="150" t="s">
        <v>192</v>
      </c>
      <c r="AU445" s="150" t="s">
        <v>82</v>
      </c>
      <c r="AV445" s="12" t="s">
        <v>82</v>
      </c>
      <c r="AW445" s="12" t="s">
        <v>33</v>
      </c>
      <c r="AX445" s="12" t="s">
        <v>72</v>
      </c>
      <c r="AY445" s="150" t="s">
        <v>181</v>
      </c>
    </row>
    <row r="446" spans="2:51" s="12" customFormat="1" ht="12">
      <c r="B446" s="148"/>
      <c r="D446" s="149" t="s">
        <v>192</v>
      </c>
      <c r="E446" s="150" t="s">
        <v>19</v>
      </c>
      <c r="F446" s="151" t="s">
        <v>869</v>
      </c>
      <c r="H446" s="152">
        <v>61.451</v>
      </c>
      <c r="I446" s="153"/>
      <c r="L446" s="148"/>
      <c r="M446" s="154"/>
      <c r="T446" s="155"/>
      <c r="AT446" s="150" t="s">
        <v>192</v>
      </c>
      <c r="AU446" s="150" t="s">
        <v>82</v>
      </c>
      <c r="AV446" s="12" t="s">
        <v>82</v>
      </c>
      <c r="AW446" s="12" t="s">
        <v>33</v>
      </c>
      <c r="AX446" s="12" t="s">
        <v>72</v>
      </c>
      <c r="AY446" s="150" t="s">
        <v>181</v>
      </c>
    </row>
    <row r="447" spans="2:51" s="13" customFormat="1" ht="12">
      <c r="B447" s="156"/>
      <c r="D447" s="149" t="s">
        <v>192</v>
      </c>
      <c r="E447" s="157" t="s">
        <v>19</v>
      </c>
      <c r="F447" s="158" t="s">
        <v>196</v>
      </c>
      <c r="H447" s="159">
        <v>78.185</v>
      </c>
      <c r="I447" s="160"/>
      <c r="L447" s="156"/>
      <c r="M447" s="161"/>
      <c r="T447" s="162"/>
      <c r="AT447" s="157" t="s">
        <v>192</v>
      </c>
      <c r="AU447" s="157" t="s">
        <v>82</v>
      </c>
      <c r="AV447" s="13" t="s">
        <v>188</v>
      </c>
      <c r="AW447" s="13" t="s">
        <v>33</v>
      </c>
      <c r="AX447" s="13" t="s">
        <v>80</v>
      </c>
      <c r="AY447" s="157" t="s">
        <v>181</v>
      </c>
    </row>
    <row r="448" spans="2:65" s="1" customFormat="1" ht="16.5" customHeight="1">
      <c r="B448" s="32"/>
      <c r="C448" s="131" t="s">
        <v>870</v>
      </c>
      <c r="D448" s="131" t="s">
        <v>183</v>
      </c>
      <c r="E448" s="132" t="s">
        <v>871</v>
      </c>
      <c r="F448" s="133" t="s">
        <v>872</v>
      </c>
      <c r="G448" s="134" t="s">
        <v>305</v>
      </c>
      <c r="H448" s="135">
        <v>155.85</v>
      </c>
      <c r="I448" s="136"/>
      <c r="J448" s="137">
        <f>ROUND(I448*H448,2)</f>
        <v>0</v>
      </c>
      <c r="K448" s="133" t="s">
        <v>187</v>
      </c>
      <c r="L448" s="32"/>
      <c r="M448" s="138" t="s">
        <v>19</v>
      </c>
      <c r="N448" s="139" t="s">
        <v>43</v>
      </c>
      <c r="P448" s="140">
        <f>O448*H448</f>
        <v>0</v>
      </c>
      <c r="Q448" s="140">
        <v>0.00013</v>
      </c>
      <c r="R448" s="140">
        <f>Q448*H448</f>
        <v>0.020260499999999997</v>
      </c>
      <c r="S448" s="140">
        <v>0</v>
      </c>
      <c r="T448" s="141">
        <f>S448*H448</f>
        <v>0</v>
      </c>
      <c r="AR448" s="142" t="s">
        <v>188</v>
      </c>
      <c r="AT448" s="142" t="s">
        <v>183</v>
      </c>
      <c r="AU448" s="142" t="s">
        <v>82</v>
      </c>
      <c r="AY448" s="17" t="s">
        <v>181</v>
      </c>
      <c r="BE448" s="143">
        <f>IF(N448="základní",J448,0)</f>
        <v>0</v>
      </c>
      <c r="BF448" s="143">
        <f>IF(N448="snížená",J448,0)</f>
        <v>0</v>
      </c>
      <c r="BG448" s="143">
        <f>IF(N448="zákl. přenesená",J448,0)</f>
        <v>0</v>
      </c>
      <c r="BH448" s="143">
        <f>IF(N448="sníž. přenesená",J448,0)</f>
        <v>0</v>
      </c>
      <c r="BI448" s="143">
        <f>IF(N448="nulová",J448,0)</f>
        <v>0</v>
      </c>
      <c r="BJ448" s="17" t="s">
        <v>80</v>
      </c>
      <c r="BK448" s="143">
        <f>ROUND(I448*H448,2)</f>
        <v>0</v>
      </c>
      <c r="BL448" s="17" t="s">
        <v>188</v>
      </c>
      <c r="BM448" s="142" t="s">
        <v>873</v>
      </c>
    </row>
    <row r="449" spans="2:47" s="1" customFormat="1" ht="12">
      <c r="B449" s="32"/>
      <c r="D449" s="144" t="s">
        <v>190</v>
      </c>
      <c r="F449" s="145" t="s">
        <v>874</v>
      </c>
      <c r="I449" s="146"/>
      <c r="L449" s="32"/>
      <c r="M449" s="147"/>
      <c r="T449" s="53"/>
      <c r="AT449" s="17" t="s">
        <v>190</v>
      </c>
      <c r="AU449" s="17" t="s">
        <v>82</v>
      </c>
    </row>
    <row r="450" spans="2:51" s="12" customFormat="1" ht="12">
      <c r="B450" s="148"/>
      <c r="D450" s="149" t="s">
        <v>192</v>
      </c>
      <c r="E450" s="150" t="s">
        <v>19</v>
      </c>
      <c r="F450" s="151" t="s">
        <v>875</v>
      </c>
      <c r="H450" s="152">
        <v>50.85</v>
      </c>
      <c r="I450" s="153"/>
      <c r="L450" s="148"/>
      <c r="M450" s="154"/>
      <c r="T450" s="155"/>
      <c r="AT450" s="150" t="s">
        <v>192</v>
      </c>
      <c r="AU450" s="150" t="s">
        <v>82</v>
      </c>
      <c r="AV450" s="12" t="s">
        <v>82</v>
      </c>
      <c r="AW450" s="12" t="s">
        <v>33</v>
      </c>
      <c r="AX450" s="12" t="s">
        <v>72</v>
      </c>
      <c r="AY450" s="150" t="s">
        <v>181</v>
      </c>
    </row>
    <row r="451" spans="2:51" s="12" customFormat="1" ht="12">
      <c r="B451" s="148"/>
      <c r="D451" s="149" t="s">
        <v>192</v>
      </c>
      <c r="E451" s="150" t="s">
        <v>19</v>
      </c>
      <c r="F451" s="151" t="s">
        <v>876</v>
      </c>
      <c r="H451" s="152">
        <v>52.5</v>
      </c>
      <c r="I451" s="153"/>
      <c r="L451" s="148"/>
      <c r="M451" s="154"/>
      <c r="T451" s="155"/>
      <c r="AT451" s="150" t="s">
        <v>192</v>
      </c>
      <c r="AU451" s="150" t="s">
        <v>82</v>
      </c>
      <c r="AV451" s="12" t="s">
        <v>82</v>
      </c>
      <c r="AW451" s="12" t="s">
        <v>33</v>
      </c>
      <c r="AX451" s="12" t="s">
        <v>72</v>
      </c>
      <c r="AY451" s="150" t="s">
        <v>181</v>
      </c>
    </row>
    <row r="452" spans="2:51" s="12" customFormat="1" ht="12">
      <c r="B452" s="148"/>
      <c r="D452" s="149" t="s">
        <v>192</v>
      </c>
      <c r="E452" s="150" t="s">
        <v>19</v>
      </c>
      <c r="F452" s="151" t="s">
        <v>877</v>
      </c>
      <c r="H452" s="152">
        <v>52.5</v>
      </c>
      <c r="I452" s="153"/>
      <c r="L452" s="148"/>
      <c r="M452" s="154"/>
      <c r="T452" s="155"/>
      <c r="AT452" s="150" t="s">
        <v>192</v>
      </c>
      <c r="AU452" s="150" t="s">
        <v>82</v>
      </c>
      <c r="AV452" s="12" t="s">
        <v>82</v>
      </c>
      <c r="AW452" s="12" t="s">
        <v>33</v>
      </c>
      <c r="AX452" s="12" t="s">
        <v>72</v>
      </c>
      <c r="AY452" s="150" t="s">
        <v>181</v>
      </c>
    </row>
    <row r="453" spans="2:51" s="13" customFormat="1" ht="12">
      <c r="B453" s="156"/>
      <c r="D453" s="149" t="s">
        <v>192</v>
      </c>
      <c r="E453" s="157" t="s">
        <v>19</v>
      </c>
      <c r="F453" s="158" t="s">
        <v>196</v>
      </c>
      <c r="H453" s="159">
        <v>155.85</v>
      </c>
      <c r="I453" s="160"/>
      <c r="L453" s="156"/>
      <c r="M453" s="161"/>
      <c r="T453" s="162"/>
      <c r="AT453" s="157" t="s">
        <v>192</v>
      </c>
      <c r="AU453" s="157" t="s">
        <v>82</v>
      </c>
      <c r="AV453" s="13" t="s">
        <v>188</v>
      </c>
      <c r="AW453" s="13" t="s">
        <v>33</v>
      </c>
      <c r="AX453" s="13" t="s">
        <v>80</v>
      </c>
      <c r="AY453" s="157" t="s">
        <v>181</v>
      </c>
    </row>
    <row r="454" spans="2:63" s="11" customFormat="1" ht="22.8" customHeight="1">
      <c r="B454" s="119"/>
      <c r="D454" s="120" t="s">
        <v>71</v>
      </c>
      <c r="E454" s="129" t="s">
        <v>188</v>
      </c>
      <c r="F454" s="129" t="s">
        <v>878</v>
      </c>
      <c r="I454" s="122"/>
      <c r="J454" s="130">
        <f>BK454</f>
        <v>0</v>
      </c>
      <c r="L454" s="119"/>
      <c r="M454" s="124"/>
      <c r="P454" s="125">
        <f>SUM(P455:P564)</f>
        <v>0</v>
      </c>
      <c r="R454" s="125">
        <f>SUM(R455:R564)</f>
        <v>161.98499510000002</v>
      </c>
      <c r="T454" s="126">
        <f>SUM(T455:T564)</f>
        <v>0</v>
      </c>
      <c r="AR454" s="120" t="s">
        <v>80</v>
      </c>
      <c r="AT454" s="127" t="s">
        <v>71</v>
      </c>
      <c r="AU454" s="127" t="s">
        <v>80</v>
      </c>
      <c r="AY454" s="120" t="s">
        <v>181</v>
      </c>
      <c r="BK454" s="128">
        <f>SUM(BK455:BK564)</f>
        <v>0</v>
      </c>
    </row>
    <row r="455" spans="2:65" s="1" customFormat="1" ht="55.55" customHeight="1">
      <c r="B455" s="32"/>
      <c r="C455" s="131" t="s">
        <v>879</v>
      </c>
      <c r="D455" s="131" t="s">
        <v>861</v>
      </c>
      <c r="E455" s="132" t="s">
        <v>880</v>
      </c>
      <c r="F455" s="133" t="s">
        <v>881</v>
      </c>
      <c r="G455" s="134" t="s">
        <v>186</v>
      </c>
      <c r="H455" s="135">
        <v>578.808</v>
      </c>
      <c r="I455" s="136"/>
      <c r="J455" s="137">
        <f>ROUND(I455*H455,2)</f>
        <v>0</v>
      </c>
      <c r="K455" s="133" t="s">
        <v>864</v>
      </c>
      <c r="L455" s="32"/>
      <c r="M455" s="138" t="s">
        <v>19</v>
      </c>
      <c r="N455" s="139" t="s">
        <v>43</v>
      </c>
      <c r="P455" s="140">
        <f>O455*H455</f>
        <v>0</v>
      </c>
      <c r="Q455" s="140">
        <v>0</v>
      </c>
      <c r="R455" s="140">
        <f>Q455*H455</f>
        <v>0</v>
      </c>
      <c r="S455" s="140">
        <v>0</v>
      </c>
      <c r="T455" s="141">
        <f>S455*H455</f>
        <v>0</v>
      </c>
      <c r="AR455" s="142" t="s">
        <v>188</v>
      </c>
      <c r="AT455" s="142" t="s">
        <v>183</v>
      </c>
      <c r="AU455" s="142" t="s">
        <v>82</v>
      </c>
      <c r="AY455" s="17" t="s">
        <v>181</v>
      </c>
      <c r="BE455" s="143">
        <f>IF(N455="základní",J455,0)</f>
        <v>0</v>
      </c>
      <c r="BF455" s="143">
        <f>IF(N455="snížená",J455,0)</f>
        <v>0</v>
      </c>
      <c r="BG455" s="143">
        <f>IF(N455="zákl. přenesená",J455,0)</f>
        <v>0</v>
      </c>
      <c r="BH455" s="143">
        <f>IF(N455="sníž. přenesená",J455,0)</f>
        <v>0</v>
      </c>
      <c r="BI455" s="143">
        <f>IF(N455="nulová",J455,0)</f>
        <v>0</v>
      </c>
      <c r="BJ455" s="17" t="s">
        <v>80</v>
      </c>
      <c r="BK455" s="143">
        <f>ROUND(I455*H455,2)</f>
        <v>0</v>
      </c>
      <c r="BL455" s="17" t="s">
        <v>188</v>
      </c>
      <c r="BM455" s="142" t="s">
        <v>882</v>
      </c>
    </row>
    <row r="456" spans="2:47" s="1" customFormat="1" ht="12">
      <c r="B456" s="32"/>
      <c r="D456" s="144" t="s">
        <v>190</v>
      </c>
      <c r="F456" s="145" t="s">
        <v>883</v>
      </c>
      <c r="I456" s="146"/>
      <c r="L456" s="32"/>
      <c r="M456" s="147"/>
      <c r="T456" s="53"/>
      <c r="AT456" s="17" t="s">
        <v>190</v>
      </c>
      <c r="AU456" s="17" t="s">
        <v>82</v>
      </c>
    </row>
    <row r="457" spans="2:51" s="14" customFormat="1" ht="12">
      <c r="B457" s="163"/>
      <c r="D457" s="149" t="s">
        <v>192</v>
      </c>
      <c r="E457" s="164" t="s">
        <v>19</v>
      </c>
      <c r="F457" s="165" t="s">
        <v>884</v>
      </c>
      <c r="H457" s="164" t="s">
        <v>19</v>
      </c>
      <c r="I457" s="166"/>
      <c r="L457" s="163"/>
      <c r="M457" s="167"/>
      <c r="T457" s="168"/>
      <c r="AT457" s="164" t="s">
        <v>192</v>
      </c>
      <c r="AU457" s="164" t="s">
        <v>82</v>
      </c>
      <c r="AV457" s="14" t="s">
        <v>80</v>
      </c>
      <c r="AW457" s="14" t="s">
        <v>33</v>
      </c>
      <c r="AX457" s="14" t="s">
        <v>72</v>
      </c>
      <c r="AY457" s="164" t="s">
        <v>181</v>
      </c>
    </row>
    <row r="458" spans="2:51" s="12" customFormat="1" ht="12">
      <c r="B458" s="148"/>
      <c r="D458" s="149" t="s">
        <v>192</v>
      </c>
      <c r="E458" s="150" t="s">
        <v>19</v>
      </c>
      <c r="F458" s="151" t="s">
        <v>885</v>
      </c>
      <c r="H458" s="152">
        <v>200.912</v>
      </c>
      <c r="I458" s="153"/>
      <c r="L458" s="148"/>
      <c r="M458" s="154"/>
      <c r="T458" s="155"/>
      <c r="AT458" s="150" t="s">
        <v>192</v>
      </c>
      <c r="AU458" s="150" t="s">
        <v>82</v>
      </c>
      <c r="AV458" s="12" t="s">
        <v>82</v>
      </c>
      <c r="AW458" s="12" t="s">
        <v>33</v>
      </c>
      <c r="AX458" s="12" t="s">
        <v>72</v>
      </c>
      <c r="AY458" s="150" t="s">
        <v>181</v>
      </c>
    </row>
    <row r="459" spans="2:51" s="12" customFormat="1" ht="12">
      <c r="B459" s="148"/>
      <c r="D459" s="149" t="s">
        <v>192</v>
      </c>
      <c r="E459" s="150" t="s">
        <v>19</v>
      </c>
      <c r="F459" s="151" t="s">
        <v>886</v>
      </c>
      <c r="H459" s="152">
        <v>90.815</v>
      </c>
      <c r="I459" s="153"/>
      <c r="L459" s="148"/>
      <c r="M459" s="154"/>
      <c r="T459" s="155"/>
      <c r="AT459" s="150" t="s">
        <v>192</v>
      </c>
      <c r="AU459" s="150" t="s">
        <v>82</v>
      </c>
      <c r="AV459" s="12" t="s">
        <v>82</v>
      </c>
      <c r="AW459" s="12" t="s">
        <v>33</v>
      </c>
      <c r="AX459" s="12" t="s">
        <v>72</v>
      </c>
      <c r="AY459" s="150" t="s">
        <v>181</v>
      </c>
    </row>
    <row r="460" spans="2:51" s="15" customFormat="1" ht="12">
      <c r="B460" s="173"/>
      <c r="D460" s="149" t="s">
        <v>192</v>
      </c>
      <c r="E460" s="174" t="s">
        <v>19</v>
      </c>
      <c r="F460" s="175" t="s">
        <v>554</v>
      </c>
      <c r="H460" s="176">
        <v>291.727</v>
      </c>
      <c r="I460" s="177"/>
      <c r="L460" s="173"/>
      <c r="M460" s="178"/>
      <c r="T460" s="179"/>
      <c r="AT460" s="174" t="s">
        <v>192</v>
      </c>
      <c r="AU460" s="174" t="s">
        <v>82</v>
      </c>
      <c r="AV460" s="15" t="s">
        <v>94</v>
      </c>
      <c r="AW460" s="15" t="s">
        <v>33</v>
      </c>
      <c r="AX460" s="15" t="s">
        <v>72</v>
      </c>
      <c r="AY460" s="174" t="s">
        <v>181</v>
      </c>
    </row>
    <row r="461" spans="2:51" s="14" customFormat="1" ht="12">
      <c r="B461" s="163"/>
      <c r="D461" s="149" t="s">
        <v>192</v>
      </c>
      <c r="E461" s="164" t="s">
        <v>19</v>
      </c>
      <c r="F461" s="165" t="s">
        <v>887</v>
      </c>
      <c r="H461" s="164" t="s">
        <v>19</v>
      </c>
      <c r="I461" s="166"/>
      <c r="L461" s="163"/>
      <c r="M461" s="167"/>
      <c r="T461" s="168"/>
      <c r="AT461" s="164" t="s">
        <v>192</v>
      </c>
      <c r="AU461" s="164" t="s">
        <v>82</v>
      </c>
      <c r="AV461" s="14" t="s">
        <v>80</v>
      </c>
      <c r="AW461" s="14" t="s">
        <v>33</v>
      </c>
      <c r="AX461" s="14" t="s">
        <v>72</v>
      </c>
      <c r="AY461" s="164" t="s">
        <v>181</v>
      </c>
    </row>
    <row r="462" spans="2:51" s="12" customFormat="1" ht="12">
      <c r="B462" s="148"/>
      <c r="D462" s="149" t="s">
        <v>192</v>
      </c>
      <c r="E462" s="150" t="s">
        <v>19</v>
      </c>
      <c r="F462" s="151" t="s">
        <v>888</v>
      </c>
      <c r="H462" s="152">
        <v>201.329</v>
      </c>
      <c r="I462" s="153"/>
      <c r="L462" s="148"/>
      <c r="M462" s="154"/>
      <c r="T462" s="155"/>
      <c r="AT462" s="150" t="s">
        <v>192</v>
      </c>
      <c r="AU462" s="150" t="s">
        <v>82</v>
      </c>
      <c r="AV462" s="12" t="s">
        <v>82</v>
      </c>
      <c r="AW462" s="12" t="s">
        <v>33</v>
      </c>
      <c r="AX462" s="12" t="s">
        <v>72</v>
      </c>
      <c r="AY462" s="150" t="s">
        <v>181</v>
      </c>
    </row>
    <row r="463" spans="2:51" s="12" customFormat="1" ht="12">
      <c r="B463" s="148"/>
      <c r="D463" s="149" t="s">
        <v>192</v>
      </c>
      <c r="E463" s="150" t="s">
        <v>19</v>
      </c>
      <c r="F463" s="151" t="s">
        <v>889</v>
      </c>
      <c r="H463" s="152">
        <v>85.752</v>
      </c>
      <c r="I463" s="153"/>
      <c r="L463" s="148"/>
      <c r="M463" s="154"/>
      <c r="T463" s="155"/>
      <c r="AT463" s="150" t="s">
        <v>192</v>
      </c>
      <c r="AU463" s="150" t="s">
        <v>82</v>
      </c>
      <c r="AV463" s="12" t="s">
        <v>82</v>
      </c>
      <c r="AW463" s="12" t="s">
        <v>33</v>
      </c>
      <c r="AX463" s="12" t="s">
        <v>72</v>
      </c>
      <c r="AY463" s="150" t="s">
        <v>181</v>
      </c>
    </row>
    <row r="464" spans="2:51" s="15" customFormat="1" ht="12">
      <c r="B464" s="173"/>
      <c r="D464" s="149" t="s">
        <v>192</v>
      </c>
      <c r="E464" s="174" t="s">
        <v>19</v>
      </c>
      <c r="F464" s="175" t="s">
        <v>554</v>
      </c>
      <c r="H464" s="176">
        <v>287.081</v>
      </c>
      <c r="I464" s="177"/>
      <c r="L464" s="173"/>
      <c r="M464" s="178"/>
      <c r="T464" s="179"/>
      <c r="AT464" s="174" t="s">
        <v>192</v>
      </c>
      <c r="AU464" s="174" t="s">
        <v>82</v>
      </c>
      <c r="AV464" s="15" t="s">
        <v>94</v>
      </c>
      <c r="AW464" s="15" t="s">
        <v>33</v>
      </c>
      <c r="AX464" s="15" t="s">
        <v>72</v>
      </c>
      <c r="AY464" s="174" t="s">
        <v>181</v>
      </c>
    </row>
    <row r="465" spans="2:51" s="13" customFormat="1" ht="12">
      <c r="B465" s="156"/>
      <c r="D465" s="149" t="s">
        <v>192</v>
      </c>
      <c r="E465" s="157" t="s">
        <v>19</v>
      </c>
      <c r="F465" s="158" t="s">
        <v>196</v>
      </c>
      <c r="H465" s="159">
        <v>578.808</v>
      </c>
      <c r="I465" s="160"/>
      <c r="L465" s="156"/>
      <c r="M465" s="161"/>
      <c r="T465" s="162"/>
      <c r="AT465" s="157" t="s">
        <v>192</v>
      </c>
      <c r="AU465" s="157" t="s">
        <v>82</v>
      </c>
      <c r="AV465" s="13" t="s">
        <v>188</v>
      </c>
      <c r="AW465" s="13" t="s">
        <v>33</v>
      </c>
      <c r="AX465" s="13" t="s">
        <v>80</v>
      </c>
      <c r="AY465" s="157" t="s">
        <v>181</v>
      </c>
    </row>
    <row r="466" spans="2:65" s="1" customFormat="1" ht="24.1" customHeight="1">
      <c r="B466" s="32"/>
      <c r="C466" s="131" t="s">
        <v>890</v>
      </c>
      <c r="D466" s="131" t="s">
        <v>183</v>
      </c>
      <c r="E466" s="132" t="s">
        <v>891</v>
      </c>
      <c r="F466" s="133" t="s">
        <v>892</v>
      </c>
      <c r="G466" s="134" t="s">
        <v>225</v>
      </c>
      <c r="H466" s="135">
        <v>47.799</v>
      </c>
      <c r="I466" s="136"/>
      <c r="J466" s="137">
        <f>ROUND(I466*H466,2)</f>
        <v>0</v>
      </c>
      <c r="K466" s="133" t="s">
        <v>345</v>
      </c>
      <c r="L466" s="32"/>
      <c r="M466" s="138" t="s">
        <v>19</v>
      </c>
      <c r="N466" s="139" t="s">
        <v>43</v>
      </c>
      <c r="P466" s="140">
        <f>O466*H466</f>
        <v>0</v>
      </c>
      <c r="Q466" s="140">
        <v>2.50194</v>
      </c>
      <c r="R466" s="140">
        <f>Q466*H466</f>
        <v>119.59023006</v>
      </c>
      <c r="S466" s="140">
        <v>0</v>
      </c>
      <c r="T466" s="141">
        <f>S466*H466</f>
        <v>0</v>
      </c>
      <c r="AR466" s="142" t="s">
        <v>188</v>
      </c>
      <c r="AT466" s="142" t="s">
        <v>183</v>
      </c>
      <c r="AU466" s="142" t="s">
        <v>82</v>
      </c>
      <c r="AY466" s="17" t="s">
        <v>181</v>
      </c>
      <c r="BE466" s="143">
        <f>IF(N466="základní",J466,0)</f>
        <v>0</v>
      </c>
      <c r="BF466" s="143">
        <f>IF(N466="snížená",J466,0)</f>
        <v>0</v>
      </c>
      <c r="BG466" s="143">
        <f>IF(N466="zákl. přenesená",J466,0)</f>
        <v>0</v>
      </c>
      <c r="BH466" s="143">
        <f>IF(N466="sníž. přenesená",J466,0)</f>
        <v>0</v>
      </c>
      <c r="BI466" s="143">
        <f>IF(N466="nulová",J466,0)</f>
        <v>0</v>
      </c>
      <c r="BJ466" s="17" t="s">
        <v>80</v>
      </c>
      <c r="BK466" s="143">
        <f>ROUND(I466*H466,2)</f>
        <v>0</v>
      </c>
      <c r="BL466" s="17" t="s">
        <v>188</v>
      </c>
      <c r="BM466" s="142" t="s">
        <v>893</v>
      </c>
    </row>
    <row r="467" spans="2:47" s="1" customFormat="1" ht="12">
      <c r="B467" s="32"/>
      <c r="D467" s="144" t="s">
        <v>190</v>
      </c>
      <c r="F467" s="145" t="s">
        <v>894</v>
      </c>
      <c r="I467" s="146"/>
      <c r="L467" s="32"/>
      <c r="M467" s="147"/>
      <c r="T467" s="53"/>
      <c r="AT467" s="17" t="s">
        <v>190</v>
      </c>
      <c r="AU467" s="17" t="s">
        <v>82</v>
      </c>
    </row>
    <row r="468" spans="2:51" s="14" customFormat="1" ht="12">
      <c r="B468" s="163"/>
      <c r="D468" s="149" t="s">
        <v>192</v>
      </c>
      <c r="E468" s="164" t="s">
        <v>19</v>
      </c>
      <c r="F468" s="165" t="s">
        <v>895</v>
      </c>
      <c r="H468" s="164" t="s">
        <v>19</v>
      </c>
      <c r="I468" s="166"/>
      <c r="L468" s="163"/>
      <c r="M468" s="167"/>
      <c r="T468" s="168"/>
      <c r="AT468" s="164" t="s">
        <v>192</v>
      </c>
      <c r="AU468" s="164" t="s">
        <v>82</v>
      </c>
      <c r="AV468" s="14" t="s">
        <v>80</v>
      </c>
      <c r="AW468" s="14" t="s">
        <v>33</v>
      </c>
      <c r="AX468" s="14" t="s">
        <v>72</v>
      </c>
      <c r="AY468" s="164" t="s">
        <v>181</v>
      </c>
    </row>
    <row r="469" spans="2:51" s="14" customFormat="1" ht="12">
      <c r="B469" s="163"/>
      <c r="D469" s="149" t="s">
        <v>192</v>
      </c>
      <c r="E469" s="164" t="s">
        <v>19</v>
      </c>
      <c r="F469" s="165" t="s">
        <v>896</v>
      </c>
      <c r="H469" s="164" t="s">
        <v>19</v>
      </c>
      <c r="I469" s="166"/>
      <c r="L469" s="163"/>
      <c r="M469" s="167"/>
      <c r="T469" s="168"/>
      <c r="AT469" s="164" t="s">
        <v>192</v>
      </c>
      <c r="AU469" s="164" t="s">
        <v>82</v>
      </c>
      <c r="AV469" s="14" t="s">
        <v>80</v>
      </c>
      <c r="AW469" s="14" t="s">
        <v>33</v>
      </c>
      <c r="AX469" s="14" t="s">
        <v>72</v>
      </c>
      <c r="AY469" s="164" t="s">
        <v>181</v>
      </c>
    </row>
    <row r="470" spans="2:51" s="12" customFormat="1" ht="12">
      <c r="B470" s="148"/>
      <c r="D470" s="149" t="s">
        <v>192</v>
      </c>
      <c r="E470" s="150" t="s">
        <v>19</v>
      </c>
      <c r="F470" s="151" t="s">
        <v>897</v>
      </c>
      <c r="H470" s="152">
        <v>6.285</v>
      </c>
      <c r="I470" s="153"/>
      <c r="L470" s="148"/>
      <c r="M470" s="154"/>
      <c r="T470" s="155"/>
      <c r="AT470" s="150" t="s">
        <v>192</v>
      </c>
      <c r="AU470" s="150" t="s">
        <v>82</v>
      </c>
      <c r="AV470" s="12" t="s">
        <v>82</v>
      </c>
      <c r="AW470" s="12" t="s">
        <v>33</v>
      </c>
      <c r="AX470" s="12" t="s">
        <v>72</v>
      </c>
      <c r="AY470" s="150" t="s">
        <v>181</v>
      </c>
    </row>
    <row r="471" spans="2:51" s="12" customFormat="1" ht="12">
      <c r="B471" s="148"/>
      <c r="D471" s="149" t="s">
        <v>192</v>
      </c>
      <c r="E471" s="150" t="s">
        <v>19</v>
      </c>
      <c r="F471" s="151" t="s">
        <v>898</v>
      </c>
      <c r="H471" s="152">
        <v>8.505</v>
      </c>
      <c r="I471" s="153"/>
      <c r="L471" s="148"/>
      <c r="M471" s="154"/>
      <c r="T471" s="155"/>
      <c r="AT471" s="150" t="s">
        <v>192</v>
      </c>
      <c r="AU471" s="150" t="s">
        <v>82</v>
      </c>
      <c r="AV471" s="12" t="s">
        <v>82</v>
      </c>
      <c r="AW471" s="12" t="s">
        <v>33</v>
      </c>
      <c r="AX471" s="12" t="s">
        <v>72</v>
      </c>
      <c r="AY471" s="150" t="s">
        <v>181</v>
      </c>
    </row>
    <row r="472" spans="2:51" s="12" customFormat="1" ht="12">
      <c r="B472" s="148"/>
      <c r="D472" s="149" t="s">
        <v>192</v>
      </c>
      <c r="E472" s="150" t="s">
        <v>19</v>
      </c>
      <c r="F472" s="151" t="s">
        <v>899</v>
      </c>
      <c r="H472" s="152">
        <v>1.44</v>
      </c>
      <c r="I472" s="153"/>
      <c r="L472" s="148"/>
      <c r="M472" s="154"/>
      <c r="T472" s="155"/>
      <c r="AT472" s="150" t="s">
        <v>192</v>
      </c>
      <c r="AU472" s="150" t="s">
        <v>82</v>
      </c>
      <c r="AV472" s="12" t="s">
        <v>82</v>
      </c>
      <c r="AW472" s="12" t="s">
        <v>33</v>
      </c>
      <c r="AX472" s="12" t="s">
        <v>72</v>
      </c>
      <c r="AY472" s="150" t="s">
        <v>181</v>
      </c>
    </row>
    <row r="473" spans="2:51" s="14" customFormat="1" ht="12">
      <c r="B473" s="163"/>
      <c r="D473" s="149" t="s">
        <v>192</v>
      </c>
      <c r="E473" s="164" t="s">
        <v>19</v>
      </c>
      <c r="F473" s="165" t="s">
        <v>900</v>
      </c>
      <c r="H473" s="164" t="s">
        <v>19</v>
      </c>
      <c r="I473" s="166"/>
      <c r="L473" s="163"/>
      <c r="M473" s="167"/>
      <c r="T473" s="168"/>
      <c r="AT473" s="164" t="s">
        <v>192</v>
      </c>
      <c r="AU473" s="164" t="s">
        <v>82</v>
      </c>
      <c r="AV473" s="14" t="s">
        <v>80</v>
      </c>
      <c r="AW473" s="14" t="s">
        <v>33</v>
      </c>
      <c r="AX473" s="14" t="s">
        <v>72</v>
      </c>
      <c r="AY473" s="164" t="s">
        <v>181</v>
      </c>
    </row>
    <row r="474" spans="2:51" s="12" customFormat="1" ht="12">
      <c r="B474" s="148"/>
      <c r="D474" s="149" t="s">
        <v>192</v>
      </c>
      <c r="E474" s="150" t="s">
        <v>19</v>
      </c>
      <c r="F474" s="151" t="s">
        <v>901</v>
      </c>
      <c r="H474" s="152">
        <v>2.788</v>
      </c>
      <c r="I474" s="153"/>
      <c r="L474" s="148"/>
      <c r="M474" s="154"/>
      <c r="T474" s="155"/>
      <c r="AT474" s="150" t="s">
        <v>192</v>
      </c>
      <c r="AU474" s="150" t="s">
        <v>82</v>
      </c>
      <c r="AV474" s="12" t="s">
        <v>82</v>
      </c>
      <c r="AW474" s="12" t="s">
        <v>33</v>
      </c>
      <c r="AX474" s="12" t="s">
        <v>72</v>
      </c>
      <c r="AY474" s="150" t="s">
        <v>181</v>
      </c>
    </row>
    <row r="475" spans="2:51" s="12" customFormat="1" ht="12">
      <c r="B475" s="148"/>
      <c r="D475" s="149" t="s">
        <v>192</v>
      </c>
      <c r="E475" s="150" t="s">
        <v>19</v>
      </c>
      <c r="F475" s="151" t="s">
        <v>902</v>
      </c>
      <c r="H475" s="152">
        <v>2.7</v>
      </c>
      <c r="I475" s="153"/>
      <c r="L475" s="148"/>
      <c r="M475" s="154"/>
      <c r="T475" s="155"/>
      <c r="AT475" s="150" t="s">
        <v>192</v>
      </c>
      <c r="AU475" s="150" t="s">
        <v>82</v>
      </c>
      <c r="AV475" s="12" t="s">
        <v>82</v>
      </c>
      <c r="AW475" s="12" t="s">
        <v>33</v>
      </c>
      <c r="AX475" s="12" t="s">
        <v>72</v>
      </c>
      <c r="AY475" s="150" t="s">
        <v>181</v>
      </c>
    </row>
    <row r="476" spans="2:51" s="12" customFormat="1" ht="12">
      <c r="B476" s="148"/>
      <c r="D476" s="149" t="s">
        <v>192</v>
      </c>
      <c r="E476" s="150" t="s">
        <v>19</v>
      </c>
      <c r="F476" s="151" t="s">
        <v>903</v>
      </c>
      <c r="H476" s="152">
        <v>14.448</v>
      </c>
      <c r="I476" s="153"/>
      <c r="L476" s="148"/>
      <c r="M476" s="154"/>
      <c r="T476" s="155"/>
      <c r="AT476" s="150" t="s">
        <v>192</v>
      </c>
      <c r="AU476" s="150" t="s">
        <v>82</v>
      </c>
      <c r="AV476" s="12" t="s">
        <v>82</v>
      </c>
      <c r="AW476" s="12" t="s">
        <v>33</v>
      </c>
      <c r="AX476" s="12" t="s">
        <v>72</v>
      </c>
      <c r="AY476" s="150" t="s">
        <v>181</v>
      </c>
    </row>
    <row r="477" spans="2:51" s="15" customFormat="1" ht="12">
      <c r="B477" s="173"/>
      <c r="D477" s="149" t="s">
        <v>192</v>
      </c>
      <c r="E477" s="174" t="s">
        <v>19</v>
      </c>
      <c r="F477" s="175" t="s">
        <v>554</v>
      </c>
      <c r="H477" s="176">
        <v>36.166</v>
      </c>
      <c r="I477" s="177"/>
      <c r="L477" s="173"/>
      <c r="M477" s="178"/>
      <c r="T477" s="179"/>
      <c r="AT477" s="174" t="s">
        <v>192</v>
      </c>
      <c r="AU477" s="174" t="s">
        <v>82</v>
      </c>
      <c r="AV477" s="15" t="s">
        <v>94</v>
      </c>
      <c r="AW477" s="15" t="s">
        <v>33</v>
      </c>
      <c r="AX477" s="15" t="s">
        <v>72</v>
      </c>
      <c r="AY477" s="174" t="s">
        <v>181</v>
      </c>
    </row>
    <row r="478" spans="2:51" s="14" customFormat="1" ht="12">
      <c r="B478" s="163"/>
      <c r="D478" s="149" t="s">
        <v>192</v>
      </c>
      <c r="E478" s="164" t="s">
        <v>19</v>
      </c>
      <c r="F478" s="165" t="s">
        <v>710</v>
      </c>
      <c r="H478" s="164" t="s">
        <v>19</v>
      </c>
      <c r="I478" s="166"/>
      <c r="L478" s="163"/>
      <c r="M478" s="167"/>
      <c r="T478" s="168"/>
      <c r="AT478" s="164" t="s">
        <v>192</v>
      </c>
      <c r="AU478" s="164" t="s">
        <v>82</v>
      </c>
      <c r="AV478" s="14" t="s">
        <v>80</v>
      </c>
      <c r="AW478" s="14" t="s">
        <v>33</v>
      </c>
      <c r="AX478" s="14" t="s">
        <v>72</v>
      </c>
      <c r="AY478" s="164" t="s">
        <v>181</v>
      </c>
    </row>
    <row r="479" spans="2:51" s="12" customFormat="1" ht="12">
      <c r="B479" s="148"/>
      <c r="D479" s="149" t="s">
        <v>192</v>
      </c>
      <c r="E479" s="150" t="s">
        <v>19</v>
      </c>
      <c r="F479" s="151" t="s">
        <v>904</v>
      </c>
      <c r="H479" s="152">
        <v>7.95</v>
      </c>
      <c r="I479" s="153"/>
      <c r="L479" s="148"/>
      <c r="M479" s="154"/>
      <c r="T479" s="155"/>
      <c r="AT479" s="150" t="s">
        <v>192</v>
      </c>
      <c r="AU479" s="150" t="s">
        <v>82</v>
      </c>
      <c r="AV479" s="12" t="s">
        <v>82</v>
      </c>
      <c r="AW479" s="12" t="s">
        <v>33</v>
      </c>
      <c r="AX479" s="12" t="s">
        <v>72</v>
      </c>
      <c r="AY479" s="150" t="s">
        <v>181</v>
      </c>
    </row>
    <row r="480" spans="2:51" s="12" customFormat="1" ht="12">
      <c r="B480" s="148"/>
      <c r="D480" s="149" t="s">
        <v>192</v>
      </c>
      <c r="E480" s="150" t="s">
        <v>19</v>
      </c>
      <c r="F480" s="151" t="s">
        <v>905</v>
      </c>
      <c r="H480" s="152">
        <v>0.788</v>
      </c>
      <c r="I480" s="153"/>
      <c r="L480" s="148"/>
      <c r="M480" s="154"/>
      <c r="T480" s="155"/>
      <c r="AT480" s="150" t="s">
        <v>192</v>
      </c>
      <c r="AU480" s="150" t="s">
        <v>82</v>
      </c>
      <c r="AV480" s="12" t="s">
        <v>82</v>
      </c>
      <c r="AW480" s="12" t="s">
        <v>33</v>
      </c>
      <c r="AX480" s="12" t="s">
        <v>72</v>
      </c>
      <c r="AY480" s="150" t="s">
        <v>181</v>
      </c>
    </row>
    <row r="481" spans="2:51" s="12" customFormat="1" ht="12">
      <c r="B481" s="148"/>
      <c r="D481" s="149" t="s">
        <v>192</v>
      </c>
      <c r="E481" s="150" t="s">
        <v>19</v>
      </c>
      <c r="F481" s="151" t="s">
        <v>906</v>
      </c>
      <c r="H481" s="152">
        <v>2.37</v>
      </c>
      <c r="I481" s="153"/>
      <c r="L481" s="148"/>
      <c r="M481" s="154"/>
      <c r="T481" s="155"/>
      <c r="AT481" s="150" t="s">
        <v>192</v>
      </c>
      <c r="AU481" s="150" t="s">
        <v>82</v>
      </c>
      <c r="AV481" s="12" t="s">
        <v>82</v>
      </c>
      <c r="AW481" s="12" t="s">
        <v>33</v>
      </c>
      <c r="AX481" s="12" t="s">
        <v>72</v>
      </c>
      <c r="AY481" s="150" t="s">
        <v>181</v>
      </c>
    </row>
    <row r="482" spans="2:51" s="12" customFormat="1" ht="12">
      <c r="B482" s="148"/>
      <c r="D482" s="149" t="s">
        <v>192</v>
      </c>
      <c r="E482" s="150" t="s">
        <v>19</v>
      </c>
      <c r="F482" s="151" t="s">
        <v>907</v>
      </c>
      <c r="H482" s="152">
        <v>0.525</v>
      </c>
      <c r="I482" s="153"/>
      <c r="L482" s="148"/>
      <c r="M482" s="154"/>
      <c r="T482" s="155"/>
      <c r="AT482" s="150" t="s">
        <v>192</v>
      </c>
      <c r="AU482" s="150" t="s">
        <v>82</v>
      </c>
      <c r="AV482" s="12" t="s">
        <v>82</v>
      </c>
      <c r="AW482" s="12" t="s">
        <v>33</v>
      </c>
      <c r="AX482" s="12" t="s">
        <v>72</v>
      </c>
      <c r="AY482" s="150" t="s">
        <v>181</v>
      </c>
    </row>
    <row r="483" spans="2:51" s="15" customFormat="1" ht="12">
      <c r="B483" s="173"/>
      <c r="D483" s="149" t="s">
        <v>192</v>
      </c>
      <c r="E483" s="174" t="s">
        <v>19</v>
      </c>
      <c r="F483" s="175" t="s">
        <v>554</v>
      </c>
      <c r="H483" s="176">
        <v>11.633</v>
      </c>
      <c r="I483" s="177"/>
      <c r="L483" s="173"/>
      <c r="M483" s="178"/>
      <c r="T483" s="179"/>
      <c r="AT483" s="174" t="s">
        <v>192</v>
      </c>
      <c r="AU483" s="174" t="s">
        <v>82</v>
      </c>
      <c r="AV483" s="15" t="s">
        <v>94</v>
      </c>
      <c r="AW483" s="15" t="s">
        <v>33</v>
      </c>
      <c r="AX483" s="15" t="s">
        <v>72</v>
      </c>
      <c r="AY483" s="174" t="s">
        <v>181</v>
      </c>
    </row>
    <row r="484" spans="2:51" s="13" customFormat="1" ht="12">
      <c r="B484" s="156"/>
      <c r="D484" s="149" t="s">
        <v>192</v>
      </c>
      <c r="E484" s="157" t="s">
        <v>19</v>
      </c>
      <c r="F484" s="158" t="s">
        <v>196</v>
      </c>
      <c r="H484" s="159">
        <v>47.799</v>
      </c>
      <c r="I484" s="160"/>
      <c r="L484" s="156"/>
      <c r="M484" s="161"/>
      <c r="T484" s="162"/>
      <c r="AT484" s="157" t="s">
        <v>192</v>
      </c>
      <c r="AU484" s="157" t="s">
        <v>82</v>
      </c>
      <c r="AV484" s="13" t="s">
        <v>188</v>
      </c>
      <c r="AW484" s="13" t="s">
        <v>33</v>
      </c>
      <c r="AX484" s="13" t="s">
        <v>80</v>
      </c>
      <c r="AY484" s="157" t="s">
        <v>181</v>
      </c>
    </row>
    <row r="485" spans="2:65" s="1" customFormat="1" ht="24.1" customHeight="1">
      <c r="B485" s="32"/>
      <c r="C485" s="131" t="s">
        <v>908</v>
      </c>
      <c r="D485" s="131" t="s">
        <v>183</v>
      </c>
      <c r="E485" s="132" t="s">
        <v>909</v>
      </c>
      <c r="F485" s="133" t="s">
        <v>910</v>
      </c>
      <c r="G485" s="134" t="s">
        <v>186</v>
      </c>
      <c r="H485" s="135">
        <v>369.907</v>
      </c>
      <c r="I485" s="136"/>
      <c r="J485" s="137">
        <f>ROUND(I485*H485,2)</f>
        <v>0</v>
      </c>
      <c r="K485" s="133" t="s">
        <v>187</v>
      </c>
      <c r="L485" s="32"/>
      <c r="M485" s="138" t="s">
        <v>19</v>
      </c>
      <c r="N485" s="139" t="s">
        <v>43</v>
      </c>
      <c r="P485" s="140">
        <f>O485*H485</f>
        <v>0</v>
      </c>
      <c r="Q485" s="140">
        <v>0.00663</v>
      </c>
      <c r="R485" s="140">
        <f>Q485*H485</f>
        <v>2.4524834099999997</v>
      </c>
      <c r="S485" s="140">
        <v>0</v>
      </c>
      <c r="T485" s="141">
        <f>S485*H485</f>
        <v>0</v>
      </c>
      <c r="AR485" s="142" t="s">
        <v>188</v>
      </c>
      <c r="AT485" s="142" t="s">
        <v>183</v>
      </c>
      <c r="AU485" s="142" t="s">
        <v>82</v>
      </c>
      <c r="AY485" s="17" t="s">
        <v>181</v>
      </c>
      <c r="BE485" s="143">
        <f>IF(N485="základní",J485,0)</f>
        <v>0</v>
      </c>
      <c r="BF485" s="143">
        <f>IF(N485="snížená",J485,0)</f>
        <v>0</v>
      </c>
      <c r="BG485" s="143">
        <f>IF(N485="zákl. přenesená",J485,0)</f>
        <v>0</v>
      </c>
      <c r="BH485" s="143">
        <f>IF(N485="sníž. přenesená",J485,0)</f>
        <v>0</v>
      </c>
      <c r="BI485" s="143">
        <f>IF(N485="nulová",J485,0)</f>
        <v>0</v>
      </c>
      <c r="BJ485" s="17" t="s">
        <v>80</v>
      </c>
      <c r="BK485" s="143">
        <f>ROUND(I485*H485,2)</f>
        <v>0</v>
      </c>
      <c r="BL485" s="17" t="s">
        <v>188</v>
      </c>
      <c r="BM485" s="142" t="s">
        <v>911</v>
      </c>
    </row>
    <row r="486" spans="2:47" s="1" customFormat="1" ht="12">
      <c r="B486" s="32"/>
      <c r="D486" s="144" t="s">
        <v>190</v>
      </c>
      <c r="F486" s="145" t="s">
        <v>912</v>
      </c>
      <c r="I486" s="146"/>
      <c r="L486" s="32"/>
      <c r="M486" s="147"/>
      <c r="T486" s="53"/>
      <c r="AT486" s="17" t="s">
        <v>190</v>
      </c>
      <c r="AU486" s="17" t="s">
        <v>82</v>
      </c>
    </row>
    <row r="487" spans="2:51" s="14" customFormat="1" ht="12">
      <c r="B487" s="163"/>
      <c r="D487" s="149" t="s">
        <v>192</v>
      </c>
      <c r="E487" s="164" t="s">
        <v>19</v>
      </c>
      <c r="F487" s="165" t="s">
        <v>704</v>
      </c>
      <c r="H487" s="164" t="s">
        <v>19</v>
      </c>
      <c r="I487" s="166"/>
      <c r="L487" s="163"/>
      <c r="M487" s="167"/>
      <c r="T487" s="168"/>
      <c r="AT487" s="164" t="s">
        <v>192</v>
      </c>
      <c r="AU487" s="164" t="s">
        <v>82</v>
      </c>
      <c r="AV487" s="14" t="s">
        <v>80</v>
      </c>
      <c r="AW487" s="14" t="s">
        <v>33</v>
      </c>
      <c r="AX487" s="14" t="s">
        <v>72</v>
      </c>
      <c r="AY487" s="164" t="s">
        <v>181</v>
      </c>
    </row>
    <row r="488" spans="2:51" s="14" customFormat="1" ht="12">
      <c r="B488" s="163"/>
      <c r="D488" s="149" t="s">
        <v>192</v>
      </c>
      <c r="E488" s="164" t="s">
        <v>19</v>
      </c>
      <c r="F488" s="165" t="s">
        <v>896</v>
      </c>
      <c r="H488" s="164" t="s">
        <v>19</v>
      </c>
      <c r="I488" s="166"/>
      <c r="L488" s="163"/>
      <c r="M488" s="167"/>
      <c r="T488" s="168"/>
      <c r="AT488" s="164" t="s">
        <v>192</v>
      </c>
      <c r="AU488" s="164" t="s">
        <v>82</v>
      </c>
      <c r="AV488" s="14" t="s">
        <v>80</v>
      </c>
      <c r="AW488" s="14" t="s">
        <v>33</v>
      </c>
      <c r="AX488" s="14" t="s">
        <v>72</v>
      </c>
      <c r="AY488" s="164" t="s">
        <v>181</v>
      </c>
    </row>
    <row r="489" spans="2:51" s="12" customFormat="1" ht="12">
      <c r="B489" s="148"/>
      <c r="D489" s="149" t="s">
        <v>192</v>
      </c>
      <c r="E489" s="150" t="s">
        <v>19</v>
      </c>
      <c r="F489" s="151" t="s">
        <v>913</v>
      </c>
      <c r="H489" s="152">
        <v>46.848</v>
      </c>
      <c r="I489" s="153"/>
      <c r="L489" s="148"/>
      <c r="M489" s="154"/>
      <c r="T489" s="155"/>
      <c r="AT489" s="150" t="s">
        <v>192</v>
      </c>
      <c r="AU489" s="150" t="s">
        <v>82</v>
      </c>
      <c r="AV489" s="12" t="s">
        <v>82</v>
      </c>
      <c r="AW489" s="12" t="s">
        <v>33</v>
      </c>
      <c r="AX489" s="12" t="s">
        <v>72</v>
      </c>
      <c r="AY489" s="150" t="s">
        <v>181</v>
      </c>
    </row>
    <row r="490" spans="2:51" s="12" customFormat="1" ht="12">
      <c r="B490" s="148"/>
      <c r="D490" s="149" t="s">
        <v>192</v>
      </c>
      <c r="E490" s="150" t="s">
        <v>19</v>
      </c>
      <c r="F490" s="151" t="s">
        <v>914</v>
      </c>
      <c r="H490" s="152">
        <v>41.38</v>
      </c>
      <c r="I490" s="153"/>
      <c r="L490" s="148"/>
      <c r="M490" s="154"/>
      <c r="T490" s="155"/>
      <c r="AT490" s="150" t="s">
        <v>192</v>
      </c>
      <c r="AU490" s="150" t="s">
        <v>82</v>
      </c>
      <c r="AV490" s="12" t="s">
        <v>82</v>
      </c>
      <c r="AW490" s="12" t="s">
        <v>33</v>
      </c>
      <c r="AX490" s="12" t="s">
        <v>72</v>
      </c>
      <c r="AY490" s="150" t="s">
        <v>181</v>
      </c>
    </row>
    <row r="491" spans="2:51" s="12" customFormat="1" ht="12">
      <c r="B491" s="148"/>
      <c r="D491" s="149" t="s">
        <v>192</v>
      </c>
      <c r="E491" s="150" t="s">
        <v>19</v>
      </c>
      <c r="F491" s="151" t="s">
        <v>915</v>
      </c>
      <c r="H491" s="152">
        <v>9.05</v>
      </c>
      <c r="I491" s="153"/>
      <c r="L491" s="148"/>
      <c r="M491" s="154"/>
      <c r="T491" s="155"/>
      <c r="AT491" s="150" t="s">
        <v>192</v>
      </c>
      <c r="AU491" s="150" t="s">
        <v>82</v>
      </c>
      <c r="AV491" s="12" t="s">
        <v>82</v>
      </c>
      <c r="AW491" s="12" t="s">
        <v>33</v>
      </c>
      <c r="AX491" s="12" t="s">
        <v>72</v>
      </c>
      <c r="AY491" s="150" t="s">
        <v>181</v>
      </c>
    </row>
    <row r="492" spans="2:51" s="14" customFormat="1" ht="12">
      <c r="B492" s="163"/>
      <c r="D492" s="149" t="s">
        <v>192</v>
      </c>
      <c r="E492" s="164" t="s">
        <v>19</v>
      </c>
      <c r="F492" s="165" t="s">
        <v>900</v>
      </c>
      <c r="H492" s="164" t="s">
        <v>19</v>
      </c>
      <c r="I492" s="166"/>
      <c r="L492" s="163"/>
      <c r="M492" s="167"/>
      <c r="T492" s="168"/>
      <c r="AT492" s="164" t="s">
        <v>192</v>
      </c>
      <c r="AU492" s="164" t="s">
        <v>82</v>
      </c>
      <c r="AV492" s="14" t="s">
        <v>80</v>
      </c>
      <c r="AW492" s="14" t="s">
        <v>33</v>
      </c>
      <c r="AX492" s="14" t="s">
        <v>72</v>
      </c>
      <c r="AY492" s="164" t="s">
        <v>181</v>
      </c>
    </row>
    <row r="493" spans="2:51" s="12" customFormat="1" ht="12">
      <c r="B493" s="148"/>
      <c r="D493" s="149" t="s">
        <v>192</v>
      </c>
      <c r="E493" s="150" t="s">
        <v>19</v>
      </c>
      <c r="F493" s="151" t="s">
        <v>916</v>
      </c>
      <c r="H493" s="152">
        <v>19.638</v>
      </c>
      <c r="I493" s="153"/>
      <c r="L493" s="148"/>
      <c r="M493" s="154"/>
      <c r="T493" s="155"/>
      <c r="AT493" s="150" t="s">
        <v>192</v>
      </c>
      <c r="AU493" s="150" t="s">
        <v>82</v>
      </c>
      <c r="AV493" s="12" t="s">
        <v>82</v>
      </c>
      <c r="AW493" s="12" t="s">
        <v>33</v>
      </c>
      <c r="AX493" s="12" t="s">
        <v>72</v>
      </c>
      <c r="AY493" s="150" t="s">
        <v>181</v>
      </c>
    </row>
    <row r="494" spans="2:51" s="12" customFormat="1" ht="12">
      <c r="B494" s="148"/>
      <c r="D494" s="149" t="s">
        <v>192</v>
      </c>
      <c r="E494" s="150" t="s">
        <v>19</v>
      </c>
      <c r="F494" s="151" t="s">
        <v>917</v>
      </c>
      <c r="H494" s="152">
        <v>20.403</v>
      </c>
      <c r="I494" s="153"/>
      <c r="L494" s="148"/>
      <c r="M494" s="154"/>
      <c r="T494" s="155"/>
      <c r="AT494" s="150" t="s">
        <v>192</v>
      </c>
      <c r="AU494" s="150" t="s">
        <v>82</v>
      </c>
      <c r="AV494" s="12" t="s">
        <v>82</v>
      </c>
      <c r="AW494" s="12" t="s">
        <v>33</v>
      </c>
      <c r="AX494" s="12" t="s">
        <v>72</v>
      </c>
      <c r="AY494" s="150" t="s">
        <v>181</v>
      </c>
    </row>
    <row r="495" spans="2:51" s="12" customFormat="1" ht="12">
      <c r="B495" s="148"/>
      <c r="D495" s="149" t="s">
        <v>192</v>
      </c>
      <c r="E495" s="150" t="s">
        <v>19</v>
      </c>
      <c r="F495" s="151" t="s">
        <v>918</v>
      </c>
      <c r="H495" s="152">
        <v>151.238</v>
      </c>
      <c r="I495" s="153"/>
      <c r="L495" s="148"/>
      <c r="M495" s="154"/>
      <c r="T495" s="155"/>
      <c r="AT495" s="150" t="s">
        <v>192</v>
      </c>
      <c r="AU495" s="150" t="s">
        <v>82</v>
      </c>
      <c r="AV495" s="12" t="s">
        <v>82</v>
      </c>
      <c r="AW495" s="12" t="s">
        <v>33</v>
      </c>
      <c r="AX495" s="12" t="s">
        <v>72</v>
      </c>
      <c r="AY495" s="150" t="s">
        <v>181</v>
      </c>
    </row>
    <row r="496" spans="2:51" s="15" customFormat="1" ht="12">
      <c r="B496" s="173"/>
      <c r="D496" s="149" t="s">
        <v>192</v>
      </c>
      <c r="E496" s="174" t="s">
        <v>19</v>
      </c>
      <c r="F496" s="175" t="s">
        <v>554</v>
      </c>
      <c r="H496" s="176">
        <v>288.557</v>
      </c>
      <c r="I496" s="177"/>
      <c r="L496" s="173"/>
      <c r="M496" s="178"/>
      <c r="T496" s="179"/>
      <c r="AT496" s="174" t="s">
        <v>192</v>
      </c>
      <c r="AU496" s="174" t="s">
        <v>82</v>
      </c>
      <c r="AV496" s="15" t="s">
        <v>94</v>
      </c>
      <c r="AW496" s="15" t="s">
        <v>33</v>
      </c>
      <c r="AX496" s="15" t="s">
        <v>72</v>
      </c>
      <c r="AY496" s="174" t="s">
        <v>181</v>
      </c>
    </row>
    <row r="497" spans="2:51" s="14" customFormat="1" ht="12">
      <c r="B497" s="163"/>
      <c r="D497" s="149" t="s">
        <v>192</v>
      </c>
      <c r="E497" s="164" t="s">
        <v>19</v>
      </c>
      <c r="F497" s="165" t="s">
        <v>710</v>
      </c>
      <c r="H497" s="164" t="s">
        <v>19</v>
      </c>
      <c r="I497" s="166"/>
      <c r="L497" s="163"/>
      <c r="M497" s="167"/>
      <c r="T497" s="168"/>
      <c r="AT497" s="164" t="s">
        <v>192</v>
      </c>
      <c r="AU497" s="164" t="s">
        <v>82</v>
      </c>
      <c r="AV497" s="14" t="s">
        <v>80</v>
      </c>
      <c r="AW497" s="14" t="s">
        <v>33</v>
      </c>
      <c r="AX497" s="14" t="s">
        <v>72</v>
      </c>
      <c r="AY497" s="164" t="s">
        <v>181</v>
      </c>
    </row>
    <row r="498" spans="2:51" s="12" customFormat="1" ht="12">
      <c r="B498" s="148"/>
      <c r="D498" s="149" t="s">
        <v>192</v>
      </c>
      <c r="E498" s="150" t="s">
        <v>19</v>
      </c>
      <c r="F498" s="151" t="s">
        <v>919</v>
      </c>
      <c r="H498" s="152">
        <v>53.2</v>
      </c>
      <c r="I498" s="153"/>
      <c r="L498" s="148"/>
      <c r="M498" s="154"/>
      <c r="T498" s="155"/>
      <c r="AT498" s="150" t="s">
        <v>192</v>
      </c>
      <c r="AU498" s="150" t="s">
        <v>82</v>
      </c>
      <c r="AV498" s="12" t="s">
        <v>82</v>
      </c>
      <c r="AW498" s="12" t="s">
        <v>33</v>
      </c>
      <c r="AX498" s="12" t="s">
        <v>72</v>
      </c>
      <c r="AY498" s="150" t="s">
        <v>181</v>
      </c>
    </row>
    <row r="499" spans="2:51" s="12" customFormat="1" ht="12">
      <c r="B499" s="148"/>
      <c r="D499" s="149" t="s">
        <v>192</v>
      </c>
      <c r="E499" s="150" t="s">
        <v>19</v>
      </c>
      <c r="F499" s="151" t="s">
        <v>920</v>
      </c>
      <c r="H499" s="152">
        <v>5.85</v>
      </c>
      <c r="I499" s="153"/>
      <c r="L499" s="148"/>
      <c r="M499" s="154"/>
      <c r="T499" s="155"/>
      <c r="AT499" s="150" t="s">
        <v>192</v>
      </c>
      <c r="AU499" s="150" t="s">
        <v>82</v>
      </c>
      <c r="AV499" s="12" t="s">
        <v>82</v>
      </c>
      <c r="AW499" s="12" t="s">
        <v>33</v>
      </c>
      <c r="AX499" s="12" t="s">
        <v>72</v>
      </c>
      <c r="AY499" s="150" t="s">
        <v>181</v>
      </c>
    </row>
    <row r="500" spans="2:51" s="12" customFormat="1" ht="12">
      <c r="B500" s="148"/>
      <c r="D500" s="149" t="s">
        <v>192</v>
      </c>
      <c r="E500" s="150" t="s">
        <v>19</v>
      </c>
      <c r="F500" s="151" t="s">
        <v>921</v>
      </c>
      <c r="H500" s="152">
        <v>18.8</v>
      </c>
      <c r="I500" s="153"/>
      <c r="L500" s="148"/>
      <c r="M500" s="154"/>
      <c r="T500" s="155"/>
      <c r="AT500" s="150" t="s">
        <v>192</v>
      </c>
      <c r="AU500" s="150" t="s">
        <v>82</v>
      </c>
      <c r="AV500" s="12" t="s">
        <v>82</v>
      </c>
      <c r="AW500" s="12" t="s">
        <v>33</v>
      </c>
      <c r="AX500" s="12" t="s">
        <v>72</v>
      </c>
      <c r="AY500" s="150" t="s">
        <v>181</v>
      </c>
    </row>
    <row r="501" spans="2:51" s="12" customFormat="1" ht="12">
      <c r="B501" s="148"/>
      <c r="D501" s="149" t="s">
        <v>192</v>
      </c>
      <c r="E501" s="150" t="s">
        <v>19</v>
      </c>
      <c r="F501" s="151" t="s">
        <v>922</v>
      </c>
      <c r="H501" s="152">
        <v>3.5</v>
      </c>
      <c r="I501" s="153"/>
      <c r="L501" s="148"/>
      <c r="M501" s="154"/>
      <c r="T501" s="155"/>
      <c r="AT501" s="150" t="s">
        <v>192</v>
      </c>
      <c r="AU501" s="150" t="s">
        <v>82</v>
      </c>
      <c r="AV501" s="12" t="s">
        <v>82</v>
      </c>
      <c r="AW501" s="12" t="s">
        <v>33</v>
      </c>
      <c r="AX501" s="12" t="s">
        <v>72</v>
      </c>
      <c r="AY501" s="150" t="s">
        <v>181</v>
      </c>
    </row>
    <row r="502" spans="2:51" s="15" customFormat="1" ht="12">
      <c r="B502" s="173"/>
      <c r="D502" s="149" t="s">
        <v>192</v>
      </c>
      <c r="E502" s="174" t="s">
        <v>19</v>
      </c>
      <c r="F502" s="175" t="s">
        <v>554</v>
      </c>
      <c r="H502" s="176">
        <v>81.35</v>
      </c>
      <c r="I502" s="177"/>
      <c r="L502" s="173"/>
      <c r="M502" s="178"/>
      <c r="T502" s="179"/>
      <c r="AT502" s="174" t="s">
        <v>192</v>
      </c>
      <c r="AU502" s="174" t="s">
        <v>82</v>
      </c>
      <c r="AV502" s="15" t="s">
        <v>94</v>
      </c>
      <c r="AW502" s="15" t="s">
        <v>33</v>
      </c>
      <c r="AX502" s="15" t="s">
        <v>72</v>
      </c>
      <c r="AY502" s="174" t="s">
        <v>181</v>
      </c>
    </row>
    <row r="503" spans="2:51" s="13" customFormat="1" ht="12">
      <c r="B503" s="156"/>
      <c r="D503" s="149" t="s">
        <v>192</v>
      </c>
      <c r="E503" s="157" t="s">
        <v>19</v>
      </c>
      <c r="F503" s="158" t="s">
        <v>196</v>
      </c>
      <c r="H503" s="159">
        <v>369.907</v>
      </c>
      <c r="I503" s="160"/>
      <c r="L503" s="156"/>
      <c r="M503" s="161"/>
      <c r="T503" s="162"/>
      <c r="AT503" s="157" t="s">
        <v>192</v>
      </c>
      <c r="AU503" s="157" t="s">
        <v>82</v>
      </c>
      <c r="AV503" s="13" t="s">
        <v>188</v>
      </c>
      <c r="AW503" s="13" t="s">
        <v>33</v>
      </c>
      <c r="AX503" s="13" t="s">
        <v>80</v>
      </c>
      <c r="AY503" s="157" t="s">
        <v>181</v>
      </c>
    </row>
    <row r="504" spans="2:65" s="1" customFormat="1" ht="24.1" customHeight="1">
      <c r="B504" s="32"/>
      <c r="C504" s="131" t="s">
        <v>923</v>
      </c>
      <c r="D504" s="131" t="s">
        <v>183</v>
      </c>
      <c r="E504" s="132" t="s">
        <v>924</v>
      </c>
      <c r="F504" s="133" t="s">
        <v>925</v>
      </c>
      <c r="G504" s="134" t="s">
        <v>186</v>
      </c>
      <c r="H504" s="135">
        <v>369.907</v>
      </c>
      <c r="I504" s="136"/>
      <c r="J504" s="137">
        <f>ROUND(I504*H504,2)</f>
        <v>0</v>
      </c>
      <c r="K504" s="133" t="s">
        <v>187</v>
      </c>
      <c r="L504" s="32"/>
      <c r="M504" s="138" t="s">
        <v>19</v>
      </c>
      <c r="N504" s="139" t="s">
        <v>43</v>
      </c>
      <c r="P504" s="140">
        <f>O504*H504</f>
        <v>0</v>
      </c>
      <c r="Q504" s="140">
        <v>0</v>
      </c>
      <c r="R504" s="140">
        <f>Q504*H504</f>
        <v>0</v>
      </c>
      <c r="S504" s="140">
        <v>0</v>
      </c>
      <c r="T504" s="141">
        <f>S504*H504</f>
        <v>0</v>
      </c>
      <c r="AR504" s="142" t="s">
        <v>188</v>
      </c>
      <c r="AT504" s="142" t="s">
        <v>183</v>
      </c>
      <c r="AU504" s="142" t="s">
        <v>82</v>
      </c>
      <c r="AY504" s="17" t="s">
        <v>181</v>
      </c>
      <c r="BE504" s="143">
        <f>IF(N504="základní",J504,0)</f>
        <v>0</v>
      </c>
      <c r="BF504" s="143">
        <f>IF(N504="snížená",J504,0)</f>
        <v>0</v>
      </c>
      <c r="BG504" s="143">
        <f>IF(N504="zákl. přenesená",J504,0)</f>
        <v>0</v>
      </c>
      <c r="BH504" s="143">
        <f>IF(N504="sníž. přenesená",J504,0)</f>
        <v>0</v>
      </c>
      <c r="BI504" s="143">
        <f>IF(N504="nulová",J504,0)</f>
        <v>0</v>
      </c>
      <c r="BJ504" s="17" t="s">
        <v>80</v>
      </c>
      <c r="BK504" s="143">
        <f>ROUND(I504*H504,2)</f>
        <v>0</v>
      </c>
      <c r="BL504" s="17" t="s">
        <v>188</v>
      </c>
      <c r="BM504" s="142" t="s">
        <v>926</v>
      </c>
    </row>
    <row r="505" spans="2:47" s="1" customFormat="1" ht="12">
      <c r="B505" s="32"/>
      <c r="D505" s="144" t="s">
        <v>190</v>
      </c>
      <c r="F505" s="145" t="s">
        <v>927</v>
      </c>
      <c r="I505" s="146"/>
      <c r="L505" s="32"/>
      <c r="M505" s="147"/>
      <c r="T505" s="53"/>
      <c r="AT505" s="17" t="s">
        <v>190</v>
      </c>
      <c r="AU505" s="17" t="s">
        <v>82</v>
      </c>
    </row>
    <row r="506" spans="2:65" s="1" customFormat="1" ht="24.1" customHeight="1">
      <c r="B506" s="32"/>
      <c r="C506" s="131" t="s">
        <v>928</v>
      </c>
      <c r="D506" s="131" t="s">
        <v>183</v>
      </c>
      <c r="E506" s="132" t="s">
        <v>929</v>
      </c>
      <c r="F506" s="133" t="s">
        <v>930</v>
      </c>
      <c r="G506" s="134" t="s">
        <v>186</v>
      </c>
      <c r="H506" s="135">
        <v>34.961</v>
      </c>
      <c r="I506" s="136"/>
      <c r="J506" s="137">
        <f>ROUND(I506*H506,2)</f>
        <v>0</v>
      </c>
      <c r="K506" s="133" t="s">
        <v>187</v>
      </c>
      <c r="L506" s="32"/>
      <c r="M506" s="138" t="s">
        <v>19</v>
      </c>
      <c r="N506" s="139" t="s">
        <v>43</v>
      </c>
      <c r="P506" s="140">
        <f>O506*H506</f>
        <v>0</v>
      </c>
      <c r="Q506" s="140">
        <v>0.00134</v>
      </c>
      <c r="R506" s="140">
        <f>Q506*H506</f>
        <v>0.04684774</v>
      </c>
      <c r="S506" s="140">
        <v>0</v>
      </c>
      <c r="T506" s="141">
        <f>S506*H506</f>
        <v>0</v>
      </c>
      <c r="AR506" s="142" t="s">
        <v>188</v>
      </c>
      <c r="AT506" s="142" t="s">
        <v>183</v>
      </c>
      <c r="AU506" s="142" t="s">
        <v>82</v>
      </c>
      <c r="AY506" s="17" t="s">
        <v>181</v>
      </c>
      <c r="BE506" s="143">
        <f>IF(N506="základní",J506,0)</f>
        <v>0</v>
      </c>
      <c r="BF506" s="143">
        <f>IF(N506="snížená",J506,0)</f>
        <v>0</v>
      </c>
      <c r="BG506" s="143">
        <f>IF(N506="zákl. přenesená",J506,0)</f>
        <v>0</v>
      </c>
      <c r="BH506" s="143">
        <f>IF(N506="sníž. přenesená",J506,0)</f>
        <v>0</v>
      </c>
      <c r="BI506" s="143">
        <f>IF(N506="nulová",J506,0)</f>
        <v>0</v>
      </c>
      <c r="BJ506" s="17" t="s">
        <v>80</v>
      </c>
      <c r="BK506" s="143">
        <f>ROUND(I506*H506,2)</f>
        <v>0</v>
      </c>
      <c r="BL506" s="17" t="s">
        <v>188</v>
      </c>
      <c r="BM506" s="142" t="s">
        <v>931</v>
      </c>
    </row>
    <row r="507" spans="2:47" s="1" customFormat="1" ht="12">
      <c r="B507" s="32"/>
      <c r="D507" s="144" t="s">
        <v>190</v>
      </c>
      <c r="F507" s="145" t="s">
        <v>932</v>
      </c>
      <c r="I507" s="146"/>
      <c r="L507" s="32"/>
      <c r="M507" s="147"/>
      <c r="T507" s="53"/>
      <c r="AT507" s="17" t="s">
        <v>190</v>
      </c>
      <c r="AU507" s="17" t="s">
        <v>82</v>
      </c>
    </row>
    <row r="508" spans="2:51" s="14" customFormat="1" ht="12">
      <c r="B508" s="163"/>
      <c r="D508" s="149" t="s">
        <v>192</v>
      </c>
      <c r="E508" s="164" t="s">
        <v>19</v>
      </c>
      <c r="F508" s="165" t="s">
        <v>704</v>
      </c>
      <c r="H508" s="164" t="s">
        <v>19</v>
      </c>
      <c r="I508" s="166"/>
      <c r="L508" s="163"/>
      <c r="M508" s="167"/>
      <c r="T508" s="168"/>
      <c r="AT508" s="164" t="s">
        <v>192</v>
      </c>
      <c r="AU508" s="164" t="s">
        <v>82</v>
      </c>
      <c r="AV508" s="14" t="s">
        <v>80</v>
      </c>
      <c r="AW508" s="14" t="s">
        <v>33</v>
      </c>
      <c r="AX508" s="14" t="s">
        <v>72</v>
      </c>
      <c r="AY508" s="164" t="s">
        <v>181</v>
      </c>
    </row>
    <row r="509" spans="2:51" s="14" customFormat="1" ht="12">
      <c r="B509" s="163"/>
      <c r="D509" s="149" t="s">
        <v>192</v>
      </c>
      <c r="E509" s="164" t="s">
        <v>19</v>
      </c>
      <c r="F509" s="165" t="s">
        <v>896</v>
      </c>
      <c r="H509" s="164" t="s">
        <v>19</v>
      </c>
      <c r="I509" s="166"/>
      <c r="L509" s="163"/>
      <c r="M509" s="167"/>
      <c r="T509" s="168"/>
      <c r="AT509" s="164" t="s">
        <v>192</v>
      </c>
      <c r="AU509" s="164" t="s">
        <v>82</v>
      </c>
      <c r="AV509" s="14" t="s">
        <v>80</v>
      </c>
      <c r="AW509" s="14" t="s">
        <v>33</v>
      </c>
      <c r="AX509" s="14" t="s">
        <v>72</v>
      </c>
      <c r="AY509" s="164" t="s">
        <v>181</v>
      </c>
    </row>
    <row r="510" spans="2:51" s="12" customFormat="1" ht="12">
      <c r="B510" s="148"/>
      <c r="D510" s="149" t="s">
        <v>192</v>
      </c>
      <c r="E510" s="150" t="s">
        <v>19</v>
      </c>
      <c r="F510" s="151" t="s">
        <v>933</v>
      </c>
      <c r="H510" s="152">
        <v>5.55</v>
      </c>
      <c r="I510" s="153"/>
      <c r="L510" s="148"/>
      <c r="M510" s="154"/>
      <c r="T510" s="155"/>
      <c r="AT510" s="150" t="s">
        <v>192</v>
      </c>
      <c r="AU510" s="150" t="s">
        <v>82</v>
      </c>
      <c r="AV510" s="12" t="s">
        <v>82</v>
      </c>
      <c r="AW510" s="12" t="s">
        <v>33</v>
      </c>
      <c r="AX510" s="12" t="s">
        <v>72</v>
      </c>
      <c r="AY510" s="150" t="s">
        <v>181</v>
      </c>
    </row>
    <row r="511" spans="2:51" s="12" customFormat="1" ht="12">
      <c r="B511" s="148"/>
      <c r="D511" s="149" t="s">
        <v>192</v>
      </c>
      <c r="E511" s="150" t="s">
        <v>19</v>
      </c>
      <c r="F511" s="151" t="s">
        <v>934</v>
      </c>
      <c r="H511" s="152">
        <v>1.08</v>
      </c>
      <c r="I511" s="153"/>
      <c r="L511" s="148"/>
      <c r="M511" s="154"/>
      <c r="T511" s="155"/>
      <c r="AT511" s="150" t="s">
        <v>192</v>
      </c>
      <c r="AU511" s="150" t="s">
        <v>82</v>
      </c>
      <c r="AV511" s="12" t="s">
        <v>82</v>
      </c>
      <c r="AW511" s="12" t="s">
        <v>33</v>
      </c>
      <c r="AX511" s="12" t="s">
        <v>72</v>
      </c>
      <c r="AY511" s="150" t="s">
        <v>181</v>
      </c>
    </row>
    <row r="512" spans="2:51" s="12" customFormat="1" ht="12">
      <c r="B512" s="148"/>
      <c r="D512" s="149" t="s">
        <v>192</v>
      </c>
      <c r="E512" s="150" t="s">
        <v>19</v>
      </c>
      <c r="F512" s="151" t="s">
        <v>935</v>
      </c>
      <c r="H512" s="152">
        <v>1.05</v>
      </c>
      <c r="I512" s="153"/>
      <c r="L512" s="148"/>
      <c r="M512" s="154"/>
      <c r="T512" s="155"/>
      <c r="AT512" s="150" t="s">
        <v>192</v>
      </c>
      <c r="AU512" s="150" t="s">
        <v>82</v>
      </c>
      <c r="AV512" s="12" t="s">
        <v>82</v>
      </c>
      <c r="AW512" s="12" t="s">
        <v>33</v>
      </c>
      <c r="AX512" s="12" t="s">
        <v>72</v>
      </c>
      <c r="AY512" s="150" t="s">
        <v>181</v>
      </c>
    </row>
    <row r="513" spans="2:51" s="14" customFormat="1" ht="12">
      <c r="B513" s="163"/>
      <c r="D513" s="149" t="s">
        <v>192</v>
      </c>
      <c r="E513" s="164" t="s">
        <v>19</v>
      </c>
      <c r="F513" s="165" t="s">
        <v>900</v>
      </c>
      <c r="H513" s="164" t="s">
        <v>19</v>
      </c>
      <c r="I513" s="166"/>
      <c r="L513" s="163"/>
      <c r="M513" s="167"/>
      <c r="T513" s="168"/>
      <c r="AT513" s="164" t="s">
        <v>192</v>
      </c>
      <c r="AU513" s="164" t="s">
        <v>82</v>
      </c>
      <c r="AV513" s="14" t="s">
        <v>80</v>
      </c>
      <c r="AW513" s="14" t="s">
        <v>33</v>
      </c>
      <c r="AX513" s="14" t="s">
        <v>72</v>
      </c>
      <c r="AY513" s="164" t="s">
        <v>181</v>
      </c>
    </row>
    <row r="514" spans="2:51" s="12" customFormat="1" ht="12">
      <c r="B514" s="148"/>
      <c r="D514" s="149" t="s">
        <v>192</v>
      </c>
      <c r="E514" s="150" t="s">
        <v>19</v>
      </c>
      <c r="F514" s="151" t="s">
        <v>936</v>
      </c>
      <c r="H514" s="152">
        <v>1.05</v>
      </c>
      <c r="I514" s="153"/>
      <c r="L514" s="148"/>
      <c r="M514" s="154"/>
      <c r="T514" s="155"/>
      <c r="AT514" s="150" t="s">
        <v>192</v>
      </c>
      <c r="AU514" s="150" t="s">
        <v>82</v>
      </c>
      <c r="AV514" s="12" t="s">
        <v>82</v>
      </c>
      <c r="AW514" s="12" t="s">
        <v>33</v>
      </c>
      <c r="AX514" s="12" t="s">
        <v>72</v>
      </c>
      <c r="AY514" s="150" t="s">
        <v>181</v>
      </c>
    </row>
    <row r="515" spans="2:51" s="12" customFormat="1" ht="12">
      <c r="B515" s="148"/>
      <c r="D515" s="149" t="s">
        <v>192</v>
      </c>
      <c r="E515" s="150" t="s">
        <v>19</v>
      </c>
      <c r="F515" s="151" t="s">
        <v>937</v>
      </c>
      <c r="H515" s="152">
        <v>3.303</v>
      </c>
      <c r="I515" s="153"/>
      <c r="L515" s="148"/>
      <c r="M515" s="154"/>
      <c r="T515" s="155"/>
      <c r="AT515" s="150" t="s">
        <v>192</v>
      </c>
      <c r="AU515" s="150" t="s">
        <v>82</v>
      </c>
      <c r="AV515" s="12" t="s">
        <v>82</v>
      </c>
      <c r="AW515" s="12" t="s">
        <v>33</v>
      </c>
      <c r="AX515" s="12" t="s">
        <v>72</v>
      </c>
      <c r="AY515" s="150" t="s">
        <v>181</v>
      </c>
    </row>
    <row r="516" spans="2:51" s="12" customFormat="1" ht="12">
      <c r="B516" s="148"/>
      <c r="D516" s="149" t="s">
        <v>192</v>
      </c>
      <c r="E516" s="150" t="s">
        <v>19</v>
      </c>
      <c r="F516" s="151" t="s">
        <v>938</v>
      </c>
      <c r="H516" s="152">
        <v>15.828</v>
      </c>
      <c r="I516" s="153"/>
      <c r="L516" s="148"/>
      <c r="M516" s="154"/>
      <c r="T516" s="155"/>
      <c r="AT516" s="150" t="s">
        <v>192</v>
      </c>
      <c r="AU516" s="150" t="s">
        <v>82</v>
      </c>
      <c r="AV516" s="12" t="s">
        <v>82</v>
      </c>
      <c r="AW516" s="12" t="s">
        <v>33</v>
      </c>
      <c r="AX516" s="12" t="s">
        <v>72</v>
      </c>
      <c r="AY516" s="150" t="s">
        <v>181</v>
      </c>
    </row>
    <row r="517" spans="2:51" s="15" customFormat="1" ht="12">
      <c r="B517" s="173"/>
      <c r="D517" s="149" t="s">
        <v>192</v>
      </c>
      <c r="E517" s="174" t="s">
        <v>19</v>
      </c>
      <c r="F517" s="175" t="s">
        <v>554</v>
      </c>
      <c r="H517" s="176">
        <v>27.861</v>
      </c>
      <c r="I517" s="177"/>
      <c r="L517" s="173"/>
      <c r="M517" s="178"/>
      <c r="T517" s="179"/>
      <c r="AT517" s="174" t="s">
        <v>192</v>
      </c>
      <c r="AU517" s="174" t="s">
        <v>82</v>
      </c>
      <c r="AV517" s="15" t="s">
        <v>94</v>
      </c>
      <c r="AW517" s="15" t="s">
        <v>33</v>
      </c>
      <c r="AX517" s="15" t="s">
        <v>72</v>
      </c>
      <c r="AY517" s="174" t="s">
        <v>181</v>
      </c>
    </row>
    <row r="518" spans="2:51" s="14" customFormat="1" ht="12">
      <c r="B518" s="163"/>
      <c r="D518" s="149" t="s">
        <v>192</v>
      </c>
      <c r="E518" s="164" t="s">
        <v>19</v>
      </c>
      <c r="F518" s="165" t="s">
        <v>710</v>
      </c>
      <c r="H518" s="164" t="s">
        <v>19</v>
      </c>
      <c r="I518" s="166"/>
      <c r="L518" s="163"/>
      <c r="M518" s="167"/>
      <c r="T518" s="168"/>
      <c r="AT518" s="164" t="s">
        <v>192</v>
      </c>
      <c r="AU518" s="164" t="s">
        <v>82</v>
      </c>
      <c r="AV518" s="14" t="s">
        <v>80</v>
      </c>
      <c r="AW518" s="14" t="s">
        <v>33</v>
      </c>
      <c r="AX518" s="14" t="s">
        <v>72</v>
      </c>
      <c r="AY518" s="164" t="s">
        <v>181</v>
      </c>
    </row>
    <row r="519" spans="2:51" s="12" customFormat="1" ht="12">
      <c r="B519" s="148"/>
      <c r="D519" s="149" t="s">
        <v>192</v>
      </c>
      <c r="E519" s="150" t="s">
        <v>19</v>
      </c>
      <c r="F519" s="151" t="s">
        <v>939</v>
      </c>
      <c r="H519" s="152">
        <v>0.6</v>
      </c>
      <c r="I519" s="153"/>
      <c r="L519" s="148"/>
      <c r="M519" s="154"/>
      <c r="T519" s="155"/>
      <c r="AT519" s="150" t="s">
        <v>192</v>
      </c>
      <c r="AU519" s="150" t="s">
        <v>82</v>
      </c>
      <c r="AV519" s="12" t="s">
        <v>82</v>
      </c>
      <c r="AW519" s="12" t="s">
        <v>33</v>
      </c>
      <c r="AX519" s="12" t="s">
        <v>72</v>
      </c>
      <c r="AY519" s="150" t="s">
        <v>181</v>
      </c>
    </row>
    <row r="520" spans="2:51" s="12" customFormat="1" ht="12">
      <c r="B520" s="148"/>
      <c r="D520" s="149" t="s">
        <v>192</v>
      </c>
      <c r="E520" s="150" t="s">
        <v>19</v>
      </c>
      <c r="F520" s="151" t="s">
        <v>940</v>
      </c>
      <c r="H520" s="152">
        <v>3</v>
      </c>
      <c r="I520" s="153"/>
      <c r="L520" s="148"/>
      <c r="M520" s="154"/>
      <c r="T520" s="155"/>
      <c r="AT520" s="150" t="s">
        <v>192</v>
      </c>
      <c r="AU520" s="150" t="s">
        <v>82</v>
      </c>
      <c r="AV520" s="12" t="s">
        <v>82</v>
      </c>
      <c r="AW520" s="12" t="s">
        <v>33</v>
      </c>
      <c r="AX520" s="12" t="s">
        <v>72</v>
      </c>
      <c r="AY520" s="150" t="s">
        <v>181</v>
      </c>
    </row>
    <row r="521" spans="2:51" s="12" customFormat="1" ht="12">
      <c r="B521" s="148"/>
      <c r="D521" s="149" t="s">
        <v>192</v>
      </c>
      <c r="E521" s="150" t="s">
        <v>19</v>
      </c>
      <c r="F521" s="151" t="s">
        <v>922</v>
      </c>
      <c r="H521" s="152">
        <v>3.5</v>
      </c>
      <c r="I521" s="153"/>
      <c r="L521" s="148"/>
      <c r="M521" s="154"/>
      <c r="T521" s="155"/>
      <c r="AT521" s="150" t="s">
        <v>192</v>
      </c>
      <c r="AU521" s="150" t="s">
        <v>82</v>
      </c>
      <c r="AV521" s="12" t="s">
        <v>82</v>
      </c>
      <c r="AW521" s="12" t="s">
        <v>33</v>
      </c>
      <c r="AX521" s="12" t="s">
        <v>72</v>
      </c>
      <c r="AY521" s="150" t="s">
        <v>181</v>
      </c>
    </row>
    <row r="522" spans="2:51" s="15" customFormat="1" ht="12">
      <c r="B522" s="173"/>
      <c r="D522" s="149" t="s">
        <v>192</v>
      </c>
      <c r="E522" s="174" t="s">
        <v>19</v>
      </c>
      <c r="F522" s="175" t="s">
        <v>554</v>
      </c>
      <c r="H522" s="176">
        <v>7.1</v>
      </c>
      <c r="I522" s="177"/>
      <c r="L522" s="173"/>
      <c r="M522" s="178"/>
      <c r="T522" s="179"/>
      <c r="AT522" s="174" t="s">
        <v>192</v>
      </c>
      <c r="AU522" s="174" t="s">
        <v>82</v>
      </c>
      <c r="AV522" s="15" t="s">
        <v>94</v>
      </c>
      <c r="AW522" s="15" t="s">
        <v>33</v>
      </c>
      <c r="AX522" s="15" t="s">
        <v>72</v>
      </c>
      <c r="AY522" s="174" t="s">
        <v>181</v>
      </c>
    </row>
    <row r="523" spans="2:51" s="13" customFormat="1" ht="12">
      <c r="B523" s="156"/>
      <c r="D523" s="149" t="s">
        <v>192</v>
      </c>
      <c r="E523" s="157" t="s">
        <v>19</v>
      </c>
      <c r="F523" s="158" t="s">
        <v>196</v>
      </c>
      <c r="H523" s="159">
        <v>34.961</v>
      </c>
      <c r="I523" s="160"/>
      <c r="L523" s="156"/>
      <c r="M523" s="161"/>
      <c r="T523" s="162"/>
      <c r="AT523" s="157" t="s">
        <v>192</v>
      </c>
      <c r="AU523" s="157" t="s">
        <v>82</v>
      </c>
      <c r="AV523" s="13" t="s">
        <v>188</v>
      </c>
      <c r="AW523" s="13" t="s">
        <v>33</v>
      </c>
      <c r="AX523" s="13" t="s">
        <v>80</v>
      </c>
      <c r="AY523" s="157" t="s">
        <v>181</v>
      </c>
    </row>
    <row r="524" spans="2:65" s="1" customFormat="1" ht="24.1" customHeight="1">
      <c r="B524" s="32"/>
      <c r="C524" s="131" t="s">
        <v>941</v>
      </c>
      <c r="D524" s="131" t="s">
        <v>183</v>
      </c>
      <c r="E524" s="132" t="s">
        <v>942</v>
      </c>
      <c r="F524" s="133" t="s">
        <v>943</v>
      </c>
      <c r="G524" s="134" t="s">
        <v>186</v>
      </c>
      <c r="H524" s="135">
        <v>34.961</v>
      </c>
      <c r="I524" s="136"/>
      <c r="J524" s="137">
        <f>ROUND(I524*H524,2)</f>
        <v>0</v>
      </c>
      <c r="K524" s="133" t="s">
        <v>187</v>
      </c>
      <c r="L524" s="32"/>
      <c r="M524" s="138" t="s">
        <v>19</v>
      </c>
      <c r="N524" s="139" t="s">
        <v>43</v>
      </c>
      <c r="P524" s="140">
        <f>O524*H524</f>
        <v>0</v>
      </c>
      <c r="Q524" s="140">
        <v>0</v>
      </c>
      <c r="R524" s="140">
        <f>Q524*H524</f>
        <v>0</v>
      </c>
      <c r="S524" s="140">
        <v>0</v>
      </c>
      <c r="T524" s="141">
        <f>S524*H524</f>
        <v>0</v>
      </c>
      <c r="AR524" s="142" t="s">
        <v>188</v>
      </c>
      <c r="AT524" s="142" t="s">
        <v>183</v>
      </c>
      <c r="AU524" s="142" t="s">
        <v>82</v>
      </c>
      <c r="AY524" s="17" t="s">
        <v>181</v>
      </c>
      <c r="BE524" s="143">
        <f>IF(N524="základní",J524,0)</f>
        <v>0</v>
      </c>
      <c r="BF524" s="143">
        <f>IF(N524="snížená",J524,0)</f>
        <v>0</v>
      </c>
      <c r="BG524" s="143">
        <f>IF(N524="zákl. přenesená",J524,0)</f>
        <v>0</v>
      </c>
      <c r="BH524" s="143">
        <f>IF(N524="sníž. přenesená",J524,0)</f>
        <v>0</v>
      </c>
      <c r="BI524" s="143">
        <f>IF(N524="nulová",J524,0)</f>
        <v>0</v>
      </c>
      <c r="BJ524" s="17" t="s">
        <v>80</v>
      </c>
      <c r="BK524" s="143">
        <f>ROUND(I524*H524,2)</f>
        <v>0</v>
      </c>
      <c r="BL524" s="17" t="s">
        <v>188</v>
      </c>
      <c r="BM524" s="142" t="s">
        <v>944</v>
      </c>
    </row>
    <row r="525" spans="2:47" s="1" customFormat="1" ht="12">
      <c r="B525" s="32"/>
      <c r="D525" s="144" t="s">
        <v>190</v>
      </c>
      <c r="F525" s="145" t="s">
        <v>945</v>
      </c>
      <c r="I525" s="146"/>
      <c r="L525" s="32"/>
      <c r="M525" s="147"/>
      <c r="T525" s="53"/>
      <c r="AT525" s="17" t="s">
        <v>190</v>
      </c>
      <c r="AU525" s="17" t="s">
        <v>82</v>
      </c>
    </row>
    <row r="526" spans="2:65" s="1" customFormat="1" ht="37.85" customHeight="1">
      <c r="B526" s="32"/>
      <c r="C526" s="131" t="s">
        <v>946</v>
      </c>
      <c r="D526" s="131" t="s">
        <v>183</v>
      </c>
      <c r="E526" s="132" t="s">
        <v>947</v>
      </c>
      <c r="F526" s="133" t="s">
        <v>948</v>
      </c>
      <c r="G526" s="134" t="s">
        <v>344</v>
      </c>
      <c r="H526" s="135">
        <v>7.17</v>
      </c>
      <c r="I526" s="136"/>
      <c r="J526" s="137">
        <f>ROUND(I526*H526,2)</f>
        <v>0</v>
      </c>
      <c r="K526" s="133" t="s">
        <v>345</v>
      </c>
      <c r="L526" s="32"/>
      <c r="M526" s="138" t="s">
        <v>19</v>
      </c>
      <c r="N526" s="139" t="s">
        <v>43</v>
      </c>
      <c r="P526" s="140">
        <f>O526*H526</f>
        <v>0</v>
      </c>
      <c r="Q526" s="140">
        <v>1.05512</v>
      </c>
      <c r="R526" s="140">
        <f>Q526*H526</f>
        <v>7.565210400000001</v>
      </c>
      <c r="S526" s="140">
        <v>0</v>
      </c>
      <c r="T526" s="141">
        <f>S526*H526</f>
        <v>0</v>
      </c>
      <c r="AR526" s="142" t="s">
        <v>188</v>
      </c>
      <c r="AT526" s="142" t="s">
        <v>183</v>
      </c>
      <c r="AU526" s="142" t="s">
        <v>82</v>
      </c>
      <c r="AY526" s="17" t="s">
        <v>181</v>
      </c>
      <c r="BE526" s="143">
        <f>IF(N526="základní",J526,0)</f>
        <v>0</v>
      </c>
      <c r="BF526" s="143">
        <f>IF(N526="snížená",J526,0)</f>
        <v>0</v>
      </c>
      <c r="BG526" s="143">
        <f>IF(N526="zákl. přenesená",J526,0)</f>
        <v>0</v>
      </c>
      <c r="BH526" s="143">
        <f>IF(N526="sníž. přenesená",J526,0)</f>
        <v>0</v>
      </c>
      <c r="BI526" s="143">
        <f>IF(N526="nulová",J526,0)</f>
        <v>0</v>
      </c>
      <c r="BJ526" s="17" t="s">
        <v>80</v>
      </c>
      <c r="BK526" s="143">
        <f>ROUND(I526*H526,2)</f>
        <v>0</v>
      </c>
      <c r="BL526" s="17" t="s">
        <v>188</v>
      </c>
      <c r="BM526" s="142" t="s">
        <v>949</v>
      </c>
    </row>
    <row r="527" spans="2:47" s="1" customFormat="1" ht="12">
      <c r="B527" s="32"/>
      <c r="D527" s="144" t="s">
        <v>190</v>
      </c>
      <c r="F527" s="145" t="s">
        <v>950</v>
      </c>
      <c r="I527" s="146"/>
      <c r="L527" s="32"/>
      <c r="M527" s="147"/>
      <c r="T527" s="53"/>
      <c r="AT527" s="17" t="s">
        <v>190</v>
      </c>
      <c r="AU527" s="17" t="s">
        <v>82</v>
      </c>
    </row>
    <row r="528" spans="2:51" s="14" customFormat="1" ht="12">
      <c r="B528" s="163"/>
      <c r="D528" s="149" t="s">
        <v>192</v>
      </c>
      <c r="E528" s="164" t="s">
        <v>19</v>
      </c>
      <c r="F528" s="165" t="s">
        <v>835</v>
      </c>
      <c r="H528" s="164" t="s">
        <v>19</v>
      </c>
      <c r="I528" s="166"/>
      <c r="L528" s="163"/>
      <c r="M528" s="167"/>
      <c r="T528" s="168"/>
      <c r="AT528" s="164" t="s">
        <v>192</v>
      </c>
      <c r="AU528" s="164" t="s">
        <v>82</v>
      </c>
      <c r="AV528" s="14" t="s">
        <v>80</v>
      </c>
      <c r="AW528" s="14" t="s">
        <v>33</v>
      </c>
      <c r="AX528" s="14" t="s">
        <v>72</v>
      </c>
      <c r="AY528" s="164" t="s">
        <v>181</v>
      </c>
    </row>
    <row r="529" spans="2:51" s="12" customFormat="1" ht="12">
      <c r="B529" s="148"/>
      <c r="D529" s="149" t="s">
        <v>192</v>
      </c>
      <c r="E529" s="150" t="s">
        <v>19</v>
      </c>
      <c r="F529" s="151" t="s">
        <v>951</v>
      </c>
      <c r="H529" s="152">
        <v>7.17</v>
      </c>
      <c r="I529" s="153"/>
      <c r="L529" s="148"/>
      <c r="M529" s="154"/>
      <c r="T529" s="155"/>
      <c r="AT529" s="150" t="s">
        <v>192</v>
      </c>
      <c r="AU529" s="150" t="s">
        <v>82</v>
      </c>
      <c r="AV529" s="12" t="s">
        <v>82</v>
      </c>
      <c r="AW529" s="12" t="s">
        <v>33</v>
      </c>
      <c r="AX529" s="12" t="s">
        <v>80</v>
      </c>
      <c r="AY529" s="150" t="s">
        <v>181</v>
      </c>
    </row>
    <row r="530" spans="2:65" s="1" customFormat="1" ht="16.5" customHeight="1">
      <c r="B530" s="32"/>
      <c r="C530" s="131" t="s">
        <v>952</v>
      </c>
      <c r="D530" s="131" t="s">
        <v>183</v>
      </c>
      <c r="E530" s="132" t="s">
        <v>953</v>
      </c>
      <c r="F530" s="133" t="s">
        <v>954</v>
      </c>
      <c r="G530" s="134" t="s">
        <v>225</v>
      </c>
      <c r="H530" s="135">
        <v>9.701</v>
      </c>
      <c r="I530" s="136"/>
      <c r="J530" s="137">
        <f>ROUND(I530*H530,2)</f>
        <v>0</v>
      </c>
      <c r="K530" s="133" t="s">
        <v>187</v>
      </c>
      <c r="L530" s="32"/>
      <c r="M530" s="138" t="s">
        <v>19</v>
      </c>
      <c r="N530" s="139" t="s">
        <v>43</v>
      </c>
      <c r="P530" s="140">
        <f>O530*H530</f>
        <v>0</v>
      </c>
      <c r="Q530" s="140">
        <v>2.50198</v>
      </c>
      <c r="R530" s="140">
        <f>Q530*H530</f>
        <v>24.271707980000002</v>
      </c>
      <c r="S530" s="140">
        <v>0</v>
      </c>
      <c r="T530" s="141">
        <f>S530*H530</f>
        <v>0</v>
      </c>
      <c r="AR530" s="142" t="s">
        <v>188</v>
      </c>
      <c r="AT530" s="142" t="s">
        <v>183</v>
      </c>
      <c r="AU530" s="142" t="s">
        <v>82</v>
      </c>
      <c r="AY530" s="17" t="s">
        <v>181</v>
      </c>
      <c r="BE530" s="143">
        <f>IF(N530="základní",J530,0)</f>
        <v>0</v>
      </c>
      <c r="BF530" s="143">
        <f>IF(N530="snížená",J530,0)</f>
        <v>0</v>
      </c>
      <c r="BG530" s="143">
        <f>IF(N530="zákl. přenesená",J530,0)</f>
        <v>0</v>
      </c>
      <c r="BH530" s="143">
        <f>IF(N530="sníž. přenesená",J530,0)</f>
        <v>0</v>
      </c>
      <c r="BI530" s="143">
        <f>IF(N530="nulová",J530,0)</f>
        <v>0</v>
      </c>
      <c r="BJ530" s="17" t="s">
        <v>80</v>
      </c>
      <c r="BK530" s="143">
        <f>ROUND(I530*H530,2)</f>
        <v>0</v>
      </c>
      <c r="BL530" s="17" t="s">
        <v>188</v>
      </c>
      <c r="BM530" s="142" t="s">
        <v>955</v>
      </c>
    </row>
    <row r="531" spans="2:47" s="1" customFormat="1" ht="12">
      <c r="B531" s="32"/>
      <c r="D531" s="144" t="s">
        <v>190</v>
      </c>
      <c r="F531" s="145" t="s">
        <v>956</v>
      </c>
      <c r="I531" s="146"/>
      <c r="L531" s="32"/>
      <c r="M531" s="147"/>
      <c r="T531" s="53"/>
      <c r="AT531" s="17" t="s">
        <v>190</v>
      </c>
      <c r="AU531" s="17" t="s">
        <v>82</v>
      </c>
    </row>
    <row r="532" spans="2:51" s="14" customFormat="1" ht="12">
      <c r="B532" s="163"/>
      <c r="D532" s="149" t="s">
        <v>192</v>
      </c>
      <c r="E532" s="164" t="s">
        <v>19</v>
      </c>
      <c r="F532" s="165" t="s">
        <v>957</v>
      </c>
      <c r="H532" s="164" t="s">
        <v>19</v>
      </c>
      <c r="I532" s="166"/>
      <c r="L532" s="163"/>
      <c r="M532" s="167"/>
      <c r="T532" s="168"/>
      <c r="AT532" s="164" t="s">
        <v>192</v>
      </c>
      <c r="AU532" s="164" t="s">
        <v>82</v>
      </c>
      <c r="AV532" s="14" t="s">
        <v>80</v>
      </c>
      <c r="AW532" s="14" t="s">
        <v>33</v>
      </c>
      <c r="AX532" s="14" t="s">
        <v>72</v>
      </c>
      <c r="AY532" s="164" t="s">
        <v>181</v>
      </c>
    </row>
    <row r="533" spans="2:51" s="12" customFormat="1" ht="12">
      <c r="B533" s="148"/>
      <c r="D533" s="149" t="s">
        <v>192</v>
      </c>
      <c r="E533" s="150" t="s">
        <v>19</v>
      </c>
      <c r="F533" s="151" t="s">
        <v>958</v>
      </c>
      <c r="H533" s="152">
        <v>1.476</v>
      </c>
      <c r="I533" s="153"/>
      <c r="L533" s="148"/>
      <c r="M533" s="154"/>
      <c r="T533" s="155"/>
      <c r="AT533" s="150" t="s">
        <v>192</v>
      </c>
      <c r="AU533" s="150" t="s">
        <v>82</v>
      </c>
      <c r="AV533" s="12" t="s">
        <v>82</v>
      </c>
      <c r="AW533" s="12" t="s">
        <v>33</v>
      </c>
      <c r="AX533" s="12" t="s">
        <v>72</v>
      </c>
      <c r="AY533" s="150" t="s">
        <v>181</v>
      </c>
    </row>
    <row r="534" spans="2:51" s="14" customFormat="1" ht="12">
      <c r="B534" s="163"/>
      <c r="D534" s="149" t="s">
        <v>192</v>
      </c>
      <c r="E534" s="164" t="s">
        <v>19</v>
      </c>
      <c r="F534" s="165" t="s">
        <v>959</v>
      </c>
      <c r="H534" s="164" t="s">
        <v>19</v>
      </c>
      <c r="I534" s="166"/>
      <c r="L534" s="163"/>
      <c r="M534" s="167"/>
      <c r="T534" s="168"/>
      <c r="AT534" s="164" t="s">
        <v>192</v>
      </c>
      <c r="AU534" s="164" t="s">
        <v>82</v>
      </c>
      <c r="AV534" s="14" t="s">
        <v>80</v>
      </c>
      <c r="AW534" s="14" t="s">
        <v>33</v>
      </c>
      <c r="AX534" s="14" t="s">
        <v>72</v>
      </c>
      <c r="AY534" s="164" t="s">
        <v>181</v>
      </c>
    </row>
    <row r="535" spans="2:51" s="12" customFormat="1" ht="12">
      <c r="B535" s="148"/>
      <c r="D535" s="149" t="s">
        <v>192</v>
      </c>
      <c r="E535" s="150" t="s">
        <v>19</v>
      </c>
      <c r="F535" s="151" t="s">
        <v>960</v>
      </c>
      <c r="H535" s="152">
        <v>0.481</v>
      </c>
      <c r="I535" s="153"/>
      <c r="L535" s="148"/>
      <c r="M535" s="154"/>
      <c r="T535" s="155"/>
      <c r="AT535" s="150" t="s">
        <v>192</v>
      </c>
      <c r="AU535" s="150" t="s">
        <v>82</v>
      </c>
      <c r="AV535" s="12" t="s">
        <v>82</v>
      </c>
      <c r="AW535" s="12" t="s">
        <v>33</v>
      </c>
      <c r="AX535" s="12" t="s">
        <v>72</v>
      </c>
      <c r="AY535" s="150" t="s">
        <v>181</v>
      </c>
    </row>
    <row r="536" spans="2:51" s="12" customFormat="1" ht="12">
      <c r="B536" s="148"/>
      <c r="D536" s="149" t="s">
        <v>192</v>
      </c>
      <c r="E536" s="150" t="s">
        <v>19</v>
      </c>
      <c r="F536" s="151" t="s">
        <v>961</v>
      </c>
      <c r="H536" s="152">
        <v>0.829</v>
      </c>
      <c r="I536" s="153"/>
      <c r="L536" s="148"/>
      <c r="M536" s="154"/>
      <c r="T536" s="155"/>
      <c r="AT536" s="150" t="s">
        <v>192</v>
      </c>
      <c r="AU536" s="150" t="s">
        <v>82</v>
      </c>
      <c r="AV536" s="12" t="s">
        <v>82</v>
      </c>
      <c r="AW536" s="12" t="s">
        <v>33</v>
      </c>
      <c r="AX536" s="12" t="s">
        <v>72</v>
      </c>
      <c r="AY536" s="150" t="s">
        <v>181</v>
      </c>
    </row>
    <row r="537" spans="2:51" s="12" customFormat="1" ht="19.7">
      <c r="B537" s="148"/>
      <c r="D537" s="149" t="s">
        <v>192</v>
      </c>
      <c r="E537" s="150" t="s">
        <v>19</v>
      </c>
      <c r="F537" s="151" t="s">
        <v>962</v>
      </c>
      <c r="H537" s="152">
        <v>3.099</v>
      </c>
      <c r="I537" s="153"/>
      <c r="L537" s="148"/>
      <c r="M537" s="154"/>
      <c r="T537" s="155"/>
      <c r="AT537" s="150" t="s">
        <v>192</v>
      </c>
      <c r="AU537" s="150" t="s">
        <v>82</v>
      </c>
      <c r="AV537" s="12" t="s">
        <v>82</v>
      </c>
      <c r="AW537" s="12" t="s">
        <v>33</v>
      </c>
      <c r="AX537" s="12" t="s">
        <v>72</v>
      </c>
      <c r="AY537" s="150" t="s">
        <v>181</v>
      </c>
    </row>
    <row r="538" spans="2:51" s="15" customFormat="1" ht="12">
      <c r="B538" s="173"/>
      <c r="D538" s="149" t="s">
        <v>192</v>
      </c>
      <c r="E538" s="174" t="s">
        <v>19</v>
      </c>
      <c r="F538" s="175" t="s">
        <v>554</v>
      </c>
      <c r="H538" s="176">
        <v>5.885</v>
      </c>
      <c r="I538" s="177"/>
      <c r="L538" s="173"/>
      <c r="M538" s="178"/>
      <c r="T538" s="179"/>
      <c r="AT538" s="174" t="s">
        <v>192</v>
      </c>
      <c r="AU538" s="174" t="s">
        <v>82</v>
      </c>
      <c r="AV538" s="15" t="s">
        <v>94</v>
      </c>
      <c r="AW538" s="15" t="s">
        <v>33</v>
      </c>
      <c r="AX538" s="15" t="s">
        <v>72</v>
      </c>
      <c r="AY538" s="174" t="s">
        <v>181</v>
      </c>
    </row>
    <row r="539" spans="2:51" s="14" customFormat="1" ht="12">
      <c r="B539" s="163"/>
      <c r="D539" s="149" t="s">
        <v>192</v>
      </c>
      <c r="E539" s="164" t="s">
        <v>19</v>
      </c>
      <c r="F539" s="165" t="s">
        <v>963</v>
      </c>
      <c r="H539" s="164" t="s">
        <v>19</v>
      </c>
      <c r="I539" s="166"/>
      <c r="L539" s="163"/>
      <c r="M539" s="167"/>
      <c r="T539" s="168"/>
      <c r="AT539" s="164" t="s">
        <v>192</v>
      </c>
      <c r="AU539" s="164" t="s">
        <v>82</v>
      </c>
      <c r="AV539" s="14" t="s">
        <v>80</v>
      </c>
      <c r="AW539" s="14" t="s">
        <v>33</v>
      </c>
      <c r="AX539" s="14" t="s">
        <v>72</v>
      </c>
      <c r="AY539" s="164" t="s">
        <v>181</v>
      </c>
    </row>
    <row r="540" spans="2:51" s="14" customFormat="1" ht="12">
      <c r="B540" s="163"/>
      <c r="D540" s="149" t="s">
        <v>192</v>
      </c>
      <c r="E540" s="164" t="s">
        <v>19</v>
      </c>
      <c r="F540" s="165" t="s">
        <v>959</v>
      </c>
      <c r="H540" s="164" t="s">
        <v>19</v>
      </c>
      <c r="I540" s="166"/>
      <c r="L540" s="163"/>
      <c r="M540" s="167"/>
      <c r="T540" s="168"/>
      <c r="AT540" s="164" t="s">
        <v>192</v>
      </c>
      <c r="AU540" s="164" t="s">
        <v>82</v>
      </c>
      <c r="AV540" s="14" t="s">
        <v>80</v>
      </c>
      <c r="AW540" s="14" t="s">
        <v>33</v>
      </c>
      <c r="AX540" s="14" t="s">
        <v>72</v>
      </c>
      <c r="AY540" s="164" t="s">
        <v>181</v>
      </c>
    </row>
    <row r="541" spans="2:51" s="12" customFormat="1" ht="12">
      <c r="B541" s="148"/>
      <c r="D541" s="149" t="s">
        <v>192</v>
      </c>
      <c r="E541" s="150" t="s">
        <v>19</v>
      </c>
      <c r="F541" s="151" t="s">
        <v>964</v>
      </c>
      <c r="H541" s="152">
        <v>0.536</v>
      </c>
      <c r="I541" s="153"/>
      <c r="L541" s="148"/>
      <c r="M541" s="154"/>
      <c r="T541" s="155"/>
      <c r="AT541" s="150" t="s">
        <v>192</v>
      </c>
      <c r="AU541" s="150" t="s">
        <v>82</v>
      </c>
      <c r="AV541" s="12" t="s">
        <v>82</v>
      </c>
      <c r="AW541" s="12" t="s">
        <v>33</v>
      </c>
      <c r="AX541" s="12" t="s">
        <v>72</v>
      </c>
      <c r="AY541" s="150" t="s">
        <v>181</v>
      </c>
    </row>
    <row r="542" spans="2:51" s="12" customFormat="1" ht="12">
      <c r="B542" s="148"/>
      <c r="D542" s="149" t="s">
        <v>192</v>
      </c>
      <c r="E542" s="150" t="s">
        <v>19</v>
      </c>
      <c r="F542" s="151" t="s">
        <v>965</v>
      </c>
      <c r="H542" s="152">
        <v>3.28</v>
      </c>
      <c r="I542" s="153"/>
      <c r="L542" s="148"/>
      <c r="M542" s="154"/>
      <c r="T542" s="155"/>
      <c r="AT542" s="150" t="s">
        <v>192</v>
      </c>
      <c r="AU542" s="150" t="s">
        <v>82</v>
      </c>
      <c r="AV542" s="12" t="s">
        <v>82</v>
      </c>
      <c r="AW542" s="12" t="s">
        <v>33</v>
      </c>
      <c r="AX542" s="12" t="s">
        <v>72</v>
      </c>
      <c r="AY542" s="150" t="s">
        <v>181</v>
      </c>
    </row>
    <row r="543" spans="2:51" s="15" customFormat="1" ht="12">
      <c r="B543" s="173"/>
      <c r="D543" s="149" t="s">
        <v>192</v>
      </c>
      <c r="E543" s="174" t="s">
        <v>19</v>
      </c>
      <c r="F543" s="175" t="s">
        <v>554</v>
      </c>
      <c r="H543" s="176">
        <v>3.816</v>
      </c>
      <c r="I543" s="177"/>
      <c r="L543" s="173"/>
      <c r="M543" s="178"/>
      <c r="T543" s="179"/>
      <c r="AT543" s="174" t="s">
        <v>192</v>
      </c>
      <c r="AU543" s="174" t="s">
        <v>82</v>
      </c>
      <c r="AV543" s="15" t="s">
        <v>94</v>
      </c>
      <c r="AW543" s="15" t="s">
        <v>33</v>
      </c>
      <c r="AX543" s="15" t="s">
        <v>72</v>
      </c>
      <c r="AY543" s="174" t="s">
        <v>181</v>
      </c>
    </row>
    <row r="544" spans="2:51" s="13" customFormat="1" ht="12">
      <c r="B544" s="156"/>
      <c r="D544" s="149" t="s">
        <v>192</v>
      </c>
      <c r="E544" s="157" t="s">
        <v>19</v>
      </c>
      <c r="F544" s="158" t="s">
        <v>196</v>
      </c>
      <c r="H544" s="159">
        <v>9.701</v>
      </c>
      <c r="I544" s="160"/>
      <c r="L544" s="156"/>
      <c r="M544" s="161"/>
      <c r="T544" s="162"/>
      <c r="AT544" s="157" t="s">
        <v>192</v>
      </c>
      <c r="AU544" s="157" t="s">
        <v>82</v>
      </c>
      <c r="AV544" s="13" t="s">
        <v>188</v>
      </c>
      <c r="AW544" s="13" t="s">
        <v>33</v>
      </c>
      <c r="AX544" s="13" t="s">
        <v>80</v>
      </c>
      <c r="AY544" s="157" t="s">
        <v>181</v>
      </c>
    </row>
    <row r="545" spans="2:65" s="1" customFormat="1" ht="16.5" customHeight="1">
      <c r="B545" s="32"/>
      <c r="C545" s="131" t="s">
        <v>966</v>
      </c>
      <c r="D545" s="131" t="s">
        <v>183</v>
      </c>
      <c r="E545" s="132" t="s">
        <v>967</v>
      </c>
      <c r="F545" s="133" t="s">
        <v>968</v>
      </c>
      <c r="G545" s="134" t="s">
        <v>186</v>
      </c>
      <c r="H545" s="135">
        <v>47.138</v>
      </c>
      <c r="I545" s="136"/>
      <c r="J545" s="137">
        <f>ROUND(I545*H545,2)</f>
        <v>0</v>
      </c>
      <c r="K545" s="133" t="s">
        <v>187</v>
      </c>
      <c r="L545" s="32"/>
      <c r="M545" s="138" t="s">
        <v>19</v>
      </c>
      <c r="N545" s="139" t="s">
        <v>43</v>
      </c>
      <c r="P545" s="140">
        <f>O545*H545</f>
        <v>0</v>
      </c>
      <c r="Q545" s="140">
        <v>0.01117</v>
      </c>
      <c r="R545" s="140">
        <f>Q545*H545</f>
        <v>0.52653146</v>
      </c>
      <c r="S545" s="140">
        <v>0</v>
      </c>
      <c r="T545" s="141">
        <f>S545*H545</f>
        <v>0</v>
      </c>
      <c r="AR545" s="142" t="s">
        <v>188</v>
      </c>
      <c r="AT545" s="142" t="s">
        <v>183</v>
      </c>
      <c r="AU545" s="142" t="s">
        <v>82</v>
      </c>
      <c r="AY545" s="17" t="s">
        <v>181</v>
      </c>
      <c r="BE545" s="143">
        <f>IF(N545="základní",J545,0)</f>
        <v>0</v>
      </c>
      <c r="BF545" s="143">
        <f>IF(N545="snížená",J545,0)</f>
        <v>0</v>
      </c>
      <c r="BG545" s="143">
        <f>IF(N545="zákl. přenesená",J545,0)</f>
        <v>0</v>
      </c>
      <c r="BH545" s="143">
        <f>IF(N545="sníž. přenesená",J545,0)</f>
        <v>0</v>
      </c>
      <c r="BI545" s="143">
        <f>IF(N545="nulová",J545,0)</f>
        <v>0</v>
      </c>
      <c r="BJ545" s="17" t="s">
        <v>80</v>
      </c>
      <c r="BK545" s="143">
        <f>ROUND(I545*H545,2)</f>
        <v>0</v>
      </c>
      <c r="BL545" s="17" t="s">
        <v>188</v>
      </c>
      <c r="BM545" s="142" t="s">
        <v>969</v>
      </c>
    </row>
    <row r="546" spans="2:47" s="1" customFormat="1" ht="12">
      <c r="B546" s="32"/>
      <c r="D546" s="144" t="s">
        <v>190</v>
      </c>
      <c r="F546" s="145" t="s">
        <v>970</v>
      </c>
      <c r="I546" s="146"/>
      <c r="L546" s="32"/>
      <c r="M546" s="147"/>
      <c r="T546" s="53"/>
      <c r="AT546" s="17" t="s">
        <v>190</v>
      </c>
      <c r="AU546" s="17" t="s">
        <v>82</v>
      </c>
    </row>
    <row r="547" spans="2:51" s="14" customFormat="1" ht="12">
      <c r="B547" s="163"/>
      <c r="D547" s="149" t="s">
        <v>192</v>
      </c>
      <c r="E547" s="164" t="s">
        <v>19</v>
      </c>
      <c r="F547" s="165" t="s">
        <v>957</v>
      </c>
      <c r="H547" s="164" t="s">
        <v>19</v>
      </c>
      <c r="I547" s="166"/>
      <c r="L547" s="163"/>
      <c r="M547" s="167"/>
      <c r="T547" s="168"/>
      <c r="AT547" s="164" t="s">
        <v>192</v>
      </c>
      <c r="AU547" s="164" t="s">
        <v>82</v>
      </c>
      <c r="AV547" s="14" t="s">
        <v>80</v>
      </c>
      <c r="AW547" s="14" t="s">
        <v>33</v>
      </c>
      <c r="AX547" s="14" t="s">
        <v>72</v>
      </c>
      <c r="AY547" s="164" t="s">
        <v>181</v>
      </c>
    </row>
    <row r="548" spans="2:51" s="12" customFormat="1" ht="12">
      <c r="B548" s="148"/>
      <c r="D548" s="149" t="s">
        <v>192</v>
      </c>
      <c r="E548" s="150" t="s">
        <v>19</v>
      </c>
      <c r="F548" s="151" t="s">
        <v>971</v>
      </c>
      <c r="H548" s="152">
        <v>12.45</v>
      </c>
      <c r="I548" s="153"/>
      <c r="L548" s="148"/>
      <c r="M548" s="154"/>
      <c r="T548" s="155"/>
      <c r="AT548" s="150" t="s">
        <v>192</v>
      </c>
      <c r="AU548" s="150" t="s">
        <v>82</v>
      </c>
      <c r="AV548" s="12" t="s">
        <v>82</v>
      </c>
      <c r="AW548" s="12" t="s">
        <v>33</v>
      </c>
      <c r="AX548" s="12" t="s">
        <v>72</v>
      </c>
      <c r="AY548" s="150" t="s">
        <v>181</v>
      </c>
    </row>
    <row r="549" spans="2:51" s="14" customFormat="1" ht="12">
      <c r="B549" s="163"/>
      <c r="D549" s="149" t="s">
        <v>192</v>
      </c>
      <c r="E549" s="164" t="s">
        <v>19</v>
      </c>
      <c r="F549" s="165" t="s">
        <v>959</v>
      </c>
      <c r="H549" s="164" t="s">
        <v>19</v>
      </c>
      <c r="I549" s="166"/>
      <c r="L549" s="163"/>
      <c r="M549" s="167"/>
      <c r="T549" s="168"/>
      <c r="AT549" s="164" t="s">
        <v>192</v>
      </c>
      <c r="AU549" s="164" t="s">
        <v>82</v>
      </c>
      <c r="AV549" s="14" t="s">
        <v>80</v>
      </c>
      <c r="AW549" s="14" t="s">
        <v>33</v>
      </c>
      <c r="AX549" s="14" t="s">
        <v>72</v>
      </c>
      <c r="AY549" s="164" t="s">
        <v>181</v>
      </c>
    </row>
    <row r="550" spans="2:51" s="12" customFormat="1" ht="12">
      <c r="B550" s="148"/>
      <c r="D550" s="149" t="s">
        <v>192</v>
      </c>
      <c r="E550" s="150" t="s">
        <v>19</v>
      </c>
      <c r="F550" s="151" t="s">
        <v>972</v>
      </c>
      <c r="H550" s="152">
        <v>3.325</v>
      </c>
      <c r="I550" s="153"/>
      <c r="L550" s="148"/>
      <c r="M550" s="154"/>
      <c r="T550" s="155"/>
      <c r="AT550" s="150" t="s">
        <v>192</v>
      </c>
      <c r="AU550" s="150" t="s">
        <v>82</v>
      </c>
      <c r="AV550" s="12" t="s">
        <v>82</v>
      </c>
      <c r="AW550" s="12" t="s">
        <v>33</v>
      </c>
      <c r="AX550" s="12" t="s">
        <v>72</v>
      </c>
      <c r="AY550" s="150" t="s">
        <v>181</v>
      </c>
    </row>
    <row r="551" spans="2:51" s="12" customFormat="1" ht="19.7">
      <c r="B551" s="148"/>
      <c r="D551" s="149" t="s">
        <v>192</v>
      </c>
      <c r="E551" s="150" t="s">
        <v>19</v>
      </c>
      <c r="F551" s="151" t="s">
        <v>973</v>
      </c>
      <c r="H551" s="152">
        <v>14.325</v>
      </c>
      <c r="I551" s="153"/>
      <c r="L551" s="148"/>
      <c r="M551" s="154"/>
      <c r="T551" s="155"/>
      <c r="AT551" s="150" t="s">
        <v>192</v>
      </c>
      <c r="AU551" s="150" t="s">
        <v>82</v>
      </c>
      <c r="AV551" s="12" t="s">
        <v>82</v>
      </c>
      <c r="AW551" s="12" t="s">
        <v>33</v>
      </c>
      <c r="AX551" s="12" t="s">
        <v>72</v>
      </c>
      <c r="AY551" s="150" t="s">
        <v>181</v>
      </c>
    </row>
    <row r="552" spans="2:51" s="15" customFormat="1" ht="12">
      <c r="B552" s="173"/>
      <c r="D552" s="149" t="s">
        <v>192</v>
      </c>
      <c r="E552" s="174" t="s">
        <v>19</v>
      </c>
      <c r="F552" s="175" t="s">
        <v>554</v>
      </c>
      <c r="H552" s="176">
        <v>30.1</v>
      </c>
      <c r="I552" s="177"/>
      <c r="L552" s="173"/>
      <c r="M552" s="178"/>
      <c r="T552" s="179"/>
      <c r="AT552" s="174" t="s">
        <v>192</v>
      </c>
      <c r="AU552" s="174" t="s">
        <v>82</v>
      </c>
      <c r="AV552" s="15" t="s">
        <v>94</v>
      </c>
      <c r="AW552" s="15" t="s">
        <v>33</v>
      </c>
      <c r="AX552" s="15" t="s">
        <v>72</v>
      </c>
      <c r="AY552" s="174" t="s">
        <v>181</v>
      </c>
    </row>
    <row r="553" spans="2:51" s="14" customFormat="1" ht="12">
      <c r="B553" s="163"/>
      <c r="D553" s="149" t="s">
        <v>192</v>
      </c>
      <c r="E553" s="164" t="s">
        <v>19</v>
      </c>
      <c r="F553" s="165" t="s">
        <v>963</v>
      </c>
      <c r="H553" s="164" t="s">
        <v>19</v>
      </c>
      <c r="I553" s="166"/>
      <c r="L553" s="163"/>
      <c r="M553" s="167"/>
      <c r="T553" s="168"/>
      <c r="AT553" s="164" t="s">
        <v>192</v>
      </c>
      <c r="AU553" s="164" t="s">
        <v>82</v>
      </c>
      <c r="AV553" s="14" t="s">
        <v>80</v>
      </c>
      <c r="AW553" s="14" t="s">
        <v>33</v>
      </c>
      <c r="AX553" s="14" t="s">
        <v>72</v>
      </c>
      <c r="AY553" s="164" t="s">
        <v>181</v>
      </c>
    </row>
    <row r="554" spans="2:51" s="14" customFormat="1" ht="12">
      <c r="B554" s="163"/>
      <c r="D554" s="149" t="s">
        <v>192</v>
      </c>
      <c r="E554" s="164" t="s">
        <v>19</v>
      </c>
      <c r="F554" s="165" t="s">
        <v>959</v>
      </c>
      <c r="H554" s="164" t="s">
        <v>19</v>
      </c>
      <c r="I554" s="166"/>
      <c r="L554" s="163"/>
      <c r="M554" s="167"/>
      <c r="T554" s="168"/>
      <c r="AT554" s="164" t="s">
        <v>192</v>
      </c>
      <c r="AU554" s="164" t="s">
        <v>82</v>
      </c>
      <c r="AV554" s="14" t="s">
        <v>80</v>
      </c>
      <c r="AW554" s="14" t="s">
        <v>33</v>
      </c>
      <c r="AX554" s="14" t="s">
        <v>72</v>
      </c>
      <c r="AY554" s="164" t="s">
        <v>181</v>
      </c>
    </row>
    <row r="555" spans="2:51" s="12" customFormat="1" ht="12">
      <c r="B555" s="148"/>
      <c r="D555" s="149" t="s">
        <v>192</v>
      </c>
      <c r="E555" s="150" t="s">
        <v>19</v>
      </c>
      <c r="F555" s="151" t="s">
        <v>974</v>
      </c>
      <c r="H555" s="152">
        <v>17.038</v>
      </c>
      <c r="I555" s="153"/>
      <c r="L555" s="148"/>
      <c r="M555" s="154"/>
      <c r="T555" s="155"/>
      <c r="AT555" s="150" t="s">
        <v>192</v>
      </c>
      <c r="AU555" s="150" t="s">
        <v>82</v>
      </c>
      <c r="AV555" s="12" t="s">
        <v>82</v>
      </c>
      <c r="AW555" s="12" t="s">
        <v>33</v>
      </c>
      <c r="AX555" s="12" t="s">
        <v>72</v>
      </c>
      <c r="AY555" s="150" t="s">
        <v>181</v>
      </c>
    </row>
    <row r="556" spans="2:51" s="15" customFormat="1" ht="12">
      <c r="B556" s="173"/>
      <c r="D556" s="149" t="s">
        <v>192</v>
      </c>
      <c r="E556" s="174" t="s">
        <v>19</v>
      </c>
      <c r="F556" s="175" t="s">
        <v>554</v>
      </c>
      <c r="H556" s="176">
        <v>17.038</v>
      </c>
      <c r="I556" s="177"/>
      <c r="L556" s="173"/>
      <c r="M556" s="178"/>
      <c r="T556" s="179"/>
      <c r="AT556" s="174" t="s">
        <v>192</v>
      </c>
      <c r="AU556" s="174" t="s">
        <v>82</v>
      </c>
      <c r="AV556" s="15" t="s">
        <v>94</v>
      </c>
      <c r="AW556" s="15" t="s">
        <v>33</v>
      </c>
      <c r="AX556" s="15" t="s">
        <v>72</v>
      </c>
      <c r="AY556" s="174" t="s">
        <v>181</v>
      </c>
    </row>
    <row r="557" spans="2:51" s="13" customFormat="1" ht="12">
      <c r="B557" s="156"/>
      <c r="D557" s="149" t="s">
        <v>192</v>
      </c>
      <c r="E557" s="157" t="s">
        <v>19</v>
      </c>
      <c r="F557" s="158" t="s">
        <v>196</v>
      </c>
      <c r="H557" s="159">
        <v>47.138</v>
      </c>
      <c r="I557" s="160"/>
      <c r="L557" s="156"/>
      <c r="M557" s="161"/>
      <c r="T557" s="162"/>
      <c r="AT557" s="157" t="s">
        <v>192</v>
      </c>
      <c r="AU557" s="157" t="s">
        <v>82</v>
      </c>
      <c r="AV557" s="13" t="s">
        <v>188</v>
      </c>
      <c r="AW557" s="13" t="s">
        <v>33</v>
      </c>
      <c r="AX557" s="13" t="s">
        <v>80</v>
      </c>
      <c r="AY557" s="157" t="s">
        <v>181</v>
      </c>
    </row>
    <row r="558" spans="2:65" s="1" customFormat="1" ht="16.5" customHeight="1">
      <c r="B558" s="32"/>
      <c r="C558" s="131" t="s">
        <v>975</v>
      </c>
      <c r="D558" s="131" t="s">
        <v>183</v>
      </c>
      <c r="E558" s="132" t="s">
        <v>976</v>
      </c>
      <c r="F558" s="133" t="s">
        <v>977</v>
      </c>
      <c r="G558" s="134" t="s">
        <v>186</v>
      </c>
      <c r="H558" s="135">
        <v>47.138</v>
      </c>
      <c r="I558" s="136"/>
      <c r="J558" s="137">
        <f>ROUND(I558*H558,2)</f>
        <v>0</v>
      </c>
      <c r="K558" s="133" t="s">
        <v>187</v>
      </c>
      <c r="L558" s="32"/>
      <c r="M558" s="138" t="s">
        <v>19</v>
      </c>
      <c r="N558" s="139" t="s">
        <v>43</v>
      </c>
      <c r="P558" s="140">
        <f>O558*H558</f>
        <v>0</v>
      </c>
      <c r="Q558" s="140">
        <v>0</v>
      </c>
      <c r="R558" s="140">
        <f>Q558*H558</f>
        <v>0</v>
      </c>
      <c r="S558" s="140">
        <v>0</v>
      </c>
      <c r="T558" s="141">
        <f>S558*H558</f>
        <v>0</v>
      </c>
      <c r="AR558" s="142" t="s">
        <v>188</v>
      </c>
      <c r="AT558" s="142" t="s">
        <v>183</v>
      </c>
      <c r="AU558" s="142" t="s">
        <v>82</v>
      </c>
      <c r="AY558" s="17" t="s">
        <v>181</v>
      </c>
      <c r="BE558" s="143">
        <f>IF(N558="základní",J558,0)</f>
        <v>0</v>
      </c>
      <c r="BF558" s="143">
        <f>IF(N558="snížená",J558,0)</f>
        <v>0</v>
      </c>
      <c r="BG558" s="143">
        <f>IF(N558="zákl. přenesená",J558,0)</f>
        <v>0</v>
      </c>
      <c r="BH558" s="143">
        <f>IF(N558="sníž. přenesená",J558,0)</f>
        <v>0</v>
      </c>
      <c r="BI558" s="143">
        <f>IF(N558="nulová",J558,0)</f>
        <v>0</v>
      </c>
      <c r="BJ558" s="17" t="s">
        <v>80</v>
      </c>
      <c r="BK558" s="143">
        <f>ROUND(I558*H558,2)</f>
        <v>0</v>
      </c>
      <c r="BL558" s="17" t="s">
        <v>188</v>
      </c>
      <c r="BM558" s="142" t="s">
        <v>978</v>
      </c>
    </row>
    <row r="559" spans="2:47" s="1" customFormat="1" ht="12">
      <c r="B559" s="32"/>
      <c r="D559" s="144" t="s">
        <v>190</v>
      </c>
      <c r="F559" s="145" t="s">
        <v>979</v>
      </c>
      <c r="I559" s="146"/>
      <c r="L559" s="32"/>
      <c r="M559" s="147"/>
      <c r="T559" s="53"/>
      <c r="AT559" s="17" t="s">
        <v>190</v>
      </c>
      <c r="AU559" s="17" t="s">
        <v>82</v>
      </c>
    </row>
    <row r="560" spans="2:65" s="1" customFormat="1" ht="16.5" customHeight="1">
      <c r="B560" s="32"/>
      <c r="C560" s="131" t="s">
        <v>980</v>
      </c>
      <c r="D560" s="131" t="s">
        <v>183</v>
      </c>
      <c r="E560" s="132" t="s">
        <v>981</v>
      </c>
      <c r="F560" s="133" t="s">
        <v>982</v>
      </c>
      <c r="G560" s="134" t="s">
        <v>344</v>
      </c>
      <c r="H560" s="135">
        <v>1.455</v>
      </c>
      <c r="I560" s="136"/>
      <c r="J560" s="137">
        <f>ROUND(I560*H560,2)</f>
        <v>0</v>
      </c>
      <c r="K560" s="133" t="s">
        <v>187</v>
      </c>
      <c r="L560" s="32"/>
      <c r="M560" s="138" t="s">
        <v>19</v>
      </c>
      <c r="N560" s="139" t="s">
        <v>43</v>
      </c>
      <c r="P560" s="140">
        <f>O560*H560</f>
        <v>0</v>
      </c>
      <c r="Q560" s="140">
        <v>1.05291</v>
      </c>
      <c r="R560" s="140">
        <f>Q560*H560</f>
        <v>1.5319840500000002</v>
      </c>
      <c r="S560" s="140">
        <v>0</v>
      </c>
      <c r="T560" s="141">
        <f>S560*H560</f>
        <v>0</v>
      </c>
      <c r="AR560" s="142" t="s">
        <v>188</v>
      </c>
      <c r="AT560" s="142" t="s">
        <v>183</v>
      </c>
      <c r="AU560" s="142" t="s">
        <v>82</v>
      </c>
      <c r="AY560" s="17" t="s">
        <v>181</v>
      </c>
      <c r="BE560" s="143">
        <f>IF(N560="základní",J560,0)</f>
        <v>0</v>
      </c>
      <c r="BF560" s="143">
        <f>IF(N560="snížená",J560,0)</f>
        <v>0</v>
      </c>
      <c r="BG560" s="143">
        <f>IF(N560="zákl. přenesená",J560,0)</f>
        <v>0</v>
      </c>
      <c r="BH560" s="143">
        <f>IF(N560="sníž. přenesená",J560,0)</f>
        <v>0</v>
      </c>
      <c r="BI560" s="143">
        <f>IF(N560="nulová",J560,0)</f>
        <v>0</v>
      </c>
      <c r="BJ560" s="17" t="s">
        <v>80</v>
      </c>
      <c r="BK560" s="143">
        <f>ROUND(I560*H560,2)</f>
        <v>0</v>
      </c>
      <c r="BL560" s="17" t="s">
        <v>188</v>
      </c>
      <c r="BM560" s="142" t="s">
        <v>983</v>
      </c>
    </row>
    <row r="561" spans="2:47" s="1" customFormat="1" ht="12">
      <c r="B561" s="32"/>
      <c r="D561" s="144" t="s">
        <v>190</v>
      </c>
      <c r="F561" s="145" t="s">
        <v>984</v>
      </c>
      <c r="I561" s="146"/>
      <c r="L561" s="32"/>
      <c r="M561" s="147"/>
      <c r="T561" s="53"/>
      <c r="AT561" s="17" t="s">
        <v>190</v>
      </c>
      <c r="AU561" s="17" t="s">
        <v>82</v>
      </c>
    </row>
    <row r="562" spans="2:51" s="14" customFormat="1" ht="12">
      <c r="B562" s="163"/>
      <c r="D562" s="149" t="s">
        <v>192</v>
      </c>
      <c r="E562" s="164" t="s">
        <v>19</v>
      </c>
      <c r="F562" s="165" t="s">
        <v>835</v>
      </c>
      <c r="H562" s="164" t="s">
        <v>19</v>
      </c>
      <c r="I562" s="166"/>
      <c r="L562" s="163"/>
      <c r="M562" s="167"/>
      <c r="T562" s="168"/>
      <c r="AT562" s="164" t="s">
        <v>192</v>
      </c>
      <c r="AU562" s="164" t="s">
        <v>82</v>
      </c>
      <c r="AV562" s="14" t="s">
        <v>80</v>
      </c>
      <c r="AW562" s="14" t="s">
        <v>33</v>
      </c>
      <c r="AX562" s="14" t="s">
        <v>72</v>
      </c>
      <c r="AY562" s="164" t="s">
        <v>181</v>
      </c>
    </row>
    <row r="563" spans="2:51" s="12" customFormat="1" ht="12">
      <c r="B563" s="148"/>
      <c r="D563" s="149" t="s">
        <v>192</v>
      </c>
      <c r="E563" s="150" t="s">
        <v>19</v>
      </c>
      <c r="F563" s="151" t="s">
        <v>985</v>
      </c>
      <c r="H563" s="152">
        <v>1.455</v>
      </c>
      <c r="I563" s="153"/>
      <c r="L563" s="148"/>
      <c r="M563" s="154"/>
      <c r="T563" s="155"/>
      <c r="AT563" s="150" t="s">
        <v>192</v>
      </c>
      <c r="AU563" s="150" t="s">
        <v>82</v>
      </c>
      <c r="AV563" s="12" t="s">
        <v>82</v>
      </c>
      <c r="AW563" s="12" t="s">
        <v>33</v>
      </c>
      <c r="AX563" s="12" t="s">
        <v>80</v>
      </c>
      <c r="AY563" s="150" t="s">
        <v>181</v>
      </c>
    </row>
    <row r="564" spans="2:65" s="1" customFormat="1" ht="24.1" customHeight="1">
      <c r="B564" s="32"/>
      <c r="C564" s="131" t="s">
        <v>986</v>
      </c>
      <c r="D564" s="131" t="s">
        <v>861</v>
      </c>
      <c r="E564" s="132" t="s">
        <v>987</v>
      </c>
      <c r="F564" s="133" t="s">
        <v>988</v>
      </c>
      <c r="G564" s="134" t="s">
        <v>214</v>
      </c>
      <c r="H564" s="135">
        <v>1</v>
      </c>
      <c r="I564" s="136"/>
      <c r="J564" s="137">
        <f>ROUND(I564*H564,2)</f>
        <v>0</v>
      </c>
      <c r="K564" s="133" t="s">
        <v>19</v>
      </c>
      <c r="L564" s="32"/>
      <c r="M564" s="138" t="s">
        <v>19</v>
      </c>
      <c r="N564" s="139" t="s">
        <v>43</v>
      </c>
      <c r="P564" s="140">
        <f>O564*H564</f>
        <v>0</v>
      </c>
      <c r="Q564" s="140">
        <v>6</v>
      </c>
      <c r="R564" s="140">
        <f>Q564*H564</f>
        <v>6</v>
      </c>
      <c r="S564" s="140">
        <v>0</v>
      </c>
      <c r="T564" s="141">
        <f>S564*H564</f>
        <v>0</v>
      </c>
      <c r="AR564" s="142" t="s">
        <v>188</v>
      </c>
      <c r="AT564" s="142" t="s">
        <v>183</v>
      </c>
      <c r="AU564" s="142" t="s">
        <v>82</v>
      </c>
      <c r="AY564" s="17" t="s">
        <v>181</v>
      </c>
      <c r="BE564" s="143">
        <f>IF(N564="základní",J564,0)</f>
        <v>0</v>
      </c>
      <c r="BF564" s="143">
        <f>IF(N564="snížená",J564,0)</f>
        <v>0</v>
      </c>
      <c r="BG564" s="143">
        <f>IF(N564="zákl. přenesená",J564,0)</f>
        <v>0</v>
      </c>
      <c r="BH564" s="143">
        <f>IF(N564="sníž. přenesená",J564,0)</f>
        <v>0</v>
      </c>
      <c r="BI564" s="143">
        <f>IF(N564="nulová",J564,0)</f>
        <v>0</v>
      </c>
      <c r="BJ564" s="17" t="s">
        <v>80</v>
      </c>
      <c r="BK564" s="143">
        <f>ROUND(I564*H564,2)</f>
        <v>0</v>
      </c>
      <c r="BL564" s="17" t="s">
        <v>188</v>
      </c>
      <c r="BM564" s="142" t="s">
        <v>989</v>
      </c>
    </row>
    <row r="565" spans="2:63" s="11" customFormat="1" ht="22.8" customHeight="1">
      <c r="B565" s="119"/>
      <c r="D565" s="120" t="s">
        <v>71</v>
      </c>
      <c r="E565" s="129" t="s">
        <v>218</v>
      </c>
      <c r="F565" s="129" t="s">
        <v>990</v>
      </c>
      <c r="I565" s="122"/>
      <c r="J565" s="130">
        <f>BK565</f>
        <v>0</v>
      </c>
      <c r="L565" s="119"/>
      <c r="M565" s="124"/>
      <c r="P565" s="125">
        <f>SUM(P566:P879)</f>
        <v>0</v>
      </c>
      <c r="R565" s="125">
        <f>SUM(R566:R879)</f>
        <v>546.26448343</v>
      </c>
      <c r="T565" s="126">
        <f>SUM(T566:T879)</f>
        <v>0.00821628</v>
      </c>
      <c r="AR565" s="120" t="s">
        <v>80</v>
      </c>
      <c r="AT565" s="127" t="s">
        <v>71</v>
      </c>
      <c r="AU565" s="127" t="s">
        <v>80</v>
      </c>
      <c r="AY565" s="120" t="s">
        <v>181</v>
      </c>
      <c r="BK565" s="128">
        <f>SUM(BK566:BK879)</f>
        <v>0</v>
      </c>
    </row>
    <row r="566" spans="2:65" s="1" customFormat="1" ht="21.75" customHeight="1">
      <c r="B566" s="32"/>
      <c r="C566" s="131" t="s">
        <v>991</v>
      </c>
      <c r="D566" s="131" t="s">
        <v>183</v>
      </c>
      <c r="E566" s="132" t="s">
        <v>992</v>
      </c>
      <c r="F566" s="133" t="s">
        <v>993</v>
      </c>
      <c r="G566" s="134" t="s">
        <v>186</v>
      </c>
      <c r="H566" s="135">
        <v>34.66</v>
      </c>
      <c r="I566" s="136"/>
      <c r="J566" s="137">
        <f>ROUND(I566*H566,2)</f>
        <v>0</v>
      </c>
      <c r="K566" s="133" t="s">
        <v>345</v>
      </c>
      <c r="L566" s="32"/>
      <c r="M566" s="138" t="s">
        <v>19</v>
      </c>
      <c r="N566" s="139" t="s">
        <v>43</v>
      </c>
      <c r="P566" s="140">
        <f>O566*H566</f>
        <v>0</v>
      </c>
      <c r="Q566" s="140">
        <v>0.00735</v>
      </c>
      <c r="R566" s="140">
        <f>Q566*H566</f>
        <v>0.25475099999999995</v>
      </c>
      <c r="S566" s="140">
        <v>0</v>
      </c>
      <c r="T566" s="141">
        <f>S566*H566</f>
        <v>0</v>
      </c>
      <c r="AR566" s="142" t="s">
        <v>188</v>
      </c>
      <c r="AT566" s="142" t="s">
        <v>183</v>
      </c>
      <c r="AU566" s="142" t="s">
        <v>82</v>
      </c>
      <c r="AY566" s="17" t="s">
        <v>181</v>
      </c>
      <c r="BE566" s="143">
        <f>IF(N566="základní",J566,0)</f>
        <v>0</v>
      </c>
      <c r="BF566" s="143">
        <f>IF(N566="snížená",J566,0)</f>
        <v>0</v>
      </c>
      <c r="BG566" s="143">
        <f>IF(N566="zákl. přenesená",J566,0)</f>
        <v>0</v>
      </c>
      <c r="BH566" s="143">
        <f>IF(N566="sníž. přenesená",J566,0)</f>
        <v>0</v>
      </c>
      <c r="BI566" s="143">
        <f>IF(N566="nulová",J566,0)</f>
        <v>0</v>
      </c>
      <c r="BJ566" s="17" t="s">
        <v>80</v>
      </c>
      <c r="BK566" s="143">
        <f>ROUND(I566*H566,2)</f>
        <v>0</v>
      </c>
      <c r="BL566" s="17" t="s">
        <v>188</v>
      </c>
      <c r="BM566" s="142" t="s">
        <v>994</v>
      </c>
    </row>
    <row r="567" spans="2:47" s="1" customFormat="1" ht="12">
      <c r="B567" s="32"/>
      <c r="D567" s="144" t="s">
        <v>190</v>
      </c>
      <c r="F567" s="145" t="s">
        <v>995</v>
      </c>
      <c r="I567" s="146"/>
      <c r="L567" s="32"/>
      <c r="M567" s="147"/>
      <c r="T567" s="53"/>
      <c r="AT567" s="17" t="s">
        <v>190</v>
      </c>
      <c r="AU567" s="17" t="s">
        <v>82</v>
      </c>
    </row>
    <row r="568" spans="2:51" s="14" customFormat="1" ht="12">
      <c r="B568" s="163"/>
      <c r="D568" s="149" t="s">
        <v>192</v>
      </c>
      <c r="E568" s="164" t="s">
        <v>19</v>
      </c>
      <c r="F568" s="165" t="s">
        <v>957</v>
      </c>
      <c r="H568" s="164" t="s">
        <v>19</v>
      </c>
      <c r="I568" s="166"/>
      <c r="L568" s="163"/>
      <c r="M568" s="167"/>
      <c r="T568" s="168"/>
      <c r="AT568" s="164" t="s">
        <v>192</v>
      </c>
      <c r="AU568" s="164" t="s">
        <v>82</v>
      </c>
      <c r="AV568" s="14" t="s">
        <v>80</v>
      </c>
      <c r="AW568" s="14" t="s">
        <v>33</v>
      </c>
      <c r="AX568" s="14" t="s">
        <v>72</v>
      </c>
      <c r="AY568" s="164" t="s">
        <v>181</v>
      </c>
    </row>
    <row r="569" spans="2:51" s="12" customFormat="1" ht="12">
      <c r="B569" s="148"/>
      <c r="D569" s="149" t="s">
        <v>192</v>
      </c>
      <c r="E569" s="150" t="s">
        <v>19</v>
      </c>
      <c r="F569" s="151" t="s">
        <v>996</v>
      </c>
      <c r="H569" s="152">
        <v>12.19</v>
      </c>
      <c r="I569" s="153"/>
      <c r="L569" s="148"/>
      <c r="M569" s="154"/>
      <c r="T569" s="155"/>
      <c r="AT569" s="150" t="s">
        <v>192</v>
      </c>
      <c r="AU569" s="150" t="s">
        <v>82</v>
      </c>
      <c r="AV569" s="12" t="s">
        <v>82</v>
      </c>
      <c r="AW569" s="12" t="s">
        <v>33</v>
      </c>
      <c r="AX569" s="12" t="s">
        <v>72</v>
      </c>
      <c r="AY569" s="150" t="s">
        <v>181</v>
      </c>
    </row>
    <row r="570" spans="2:51" s="12" customFormat="1" ht="12">
      <c r="B570" s="148"/>
      <c r="D570" s="149" t="s">
        <v>192</v>
      </c>
      <c r="E570" s="150" t="s">
        <v>19</v>
      </c>
      <c r="F570" s="151" t="s">
        <v>997</v>
      </c>
      <c r="H570" s="152">
        <v>6.7</v>
      </c>
      <c r="I570" s="153"/>
      <c r="L570" s="148"/>
      <c r="M570" s="154"/>
      <c r="T570" s="155"/>
      <c r="AT570" s="150" t="s">
        <v>192</v>
      </c>
      <c r="AU570" s="150" t="s">
        <v>82</v>
      </c>
      <c r="AV570" s="12" t="s">
        <v>82</v>
      </c>
      <c r="AW570" s="12" t="s">
        <v>33</v>
      </c>
      <c r="AX570" s="12" t="s">
        <v>72</v>
      </c>
      <c r="AY570" s="150" t="s">
        <v>181</v>
      </c>
    </row>
    <row r="571" spans="2:51" s="12" customFormat="1" ht="12">
      <c r="B571" s="148"/>
      <c r="D571" s="149" t="s">
        <v>192</v>
      </c>
      <c r="E571" s="150" t="s">
        <v>19</v>
      </c>
      <c r="F571" s="151" t="s">
        <v>998</v>
      </c>
      <c r="H571" s="152">
        <v>3.41</v>
      </c>
      <c r="I571" s="153"/>
      <c r="L571" s="148"/>
      <c r="M571" s="154"/>
      <c r="T571" s="155"/>
      <c r="AT571" s="150" t="s">
        <v>192</v>
      </c>
      <c r="AU571" s="150" t="s">
        <v>82</v>
      </c>
      <c r="AV571" s="12" t="s">
        <v>82</v>
      </c>
      <c r="AW571" s="12" t="s">
        <v>33</v>
      </c>
      <c r="AX571" s="12" t="s">
        <v>72</v>
      </c>
      <c r="AY571" s="150" t="s">
        <v>181</v>
      </c>
    </row>
    <row r="572" spans="2:51" s="15" customFormat="1" ht="12">
      <c r="B572" s="173"/>
      <c r="D572" s="149" t="s">
        <v>192</v>
      </c>
      <c r="E572" s="174" t="s">
        <v>19</v>
      </c>
      <c r="F572" s="175" t="s">
        <v>554</v>
      </c>
      <c r="H572" s="176">
        <v>22.3</v>
      </c>
      <c r="I572" s="177"/>
      <c r="L572" s="173"/>
      <c r="M572" s="178"/>
      <c r="T572" s="179"/>
      <c r="AT572" s="174" t="s">
        <v>192</v>
      </c>
      <c r="AU572" s="174" t="s">
        <v>82</v>
      </c>
      <c r="AV572" s="15" t="s">
        <v>94</v>
      </c>
      <c r="AW572" s="15" t="s">
        <v>33</v>
      </c>
      <c r="AX572" s="15" t="s">
        <v>72</v>
      </c>
      <c r="AY572" s="174" t="s">
        <v>181</v>
      </c>
    </row>
    <row r="573" spans="2:51" s="14" customFormat="1" ht="12">
      <c r="B573" s="163"/>
      <c r="D573" s="149" t="s">
        <v>192</v>
      </c>
      <c r="E573" s="164" t="s">
        <v>19</v>
      </c>
      <c r="F573" s="165" t="s">
        <v>963</v>
      </c>
      <c r="H573" s="164" t="s">
        <v>19</v>
      </c>
      <c r="I573" s="166"/>
      <c r="L573" s="163"/>
      <c r="M573" s="167"/>
      <c r="T573" s="168"/>
      <c r="AT573" s="164" t="s">
        <v>192</v>
      </c>
      <c r="AU573" s="164" t="s">
        <v>82</v>
      </c>
      <c r="AV573" s="14" t="s">
        <v>80</v>
      </c>
      <c r="AW573" s="14" t="s">
        <v>33</v>
      </c>
      <c r="AX573" s="14" t="s">
        <v>72</v>
      </c>
      <c r="AY573" s="164" t="s">
        <v>181</v>
      </c>
    </row>
    <row r="574" spans="2:51" s="12" customFormat="1" ht="12">
      <c r="B574" s="148"/>
      <c r="D574" s="149" t="s">
        <v>192</v>
      </c>
      <c r="E574" s="150" t="s">
        <v>19</v>
      </c>
      <c r="F574" s="151" t="s">
        <v>999</v>
      </c>
      <c r="H574" s="152">
        <v>6</v>
      </c>
      <c r="I574" s="153"/>
      <c r="L574" s="148"/>
      <c r="M574" s="154"/>
      <c r="T574" s="155"/>
      <c r="AT574" s="150" t="s">
        <v>192</v>
      </c>
      <c r="AU574" s="150" t="s">
        <v>82</v>
      </c>
      <c r="AV574" s="12" t="s">
        <v>82</v>
      </c>
      <c r="AW574" s="12" t="s">
        <v>33</v>
      </c>
      <c r="AX574" s="12" t="s">
        <v>72</v>
      </c>
      <c r="AY574" s="150" t="s">
        <v>181</v>
      </c>
    </row>
    <row r="575" spans="2:51" s="12" customFormat="1" ht="12">
      <c r="B575" s="148"/>
      <c r="D575" s="149" t="s">
        <v>192</v>
      </c>
      <c r="E575" s="150" t="s">
        <v>19</v>
      </c>
      <c r="F575" s="151" t="s">
        <v>1000</v>
      </c>
      <c r="H575" s="152">
        <v>5.76</v>
      </c>
      <c r="I575" s="153"/>
      <c r="L575" s="148"/>
      <c r="M575" s="154"/>
      <c r="T575" s="155"/>
      <c r="AT575" s="150" t="s">
        <v>192</v>
      </c>
      <c r="AU575" s="150" t="s">
        <v>82</v>
      </c>
      <c r="AV575" s="12" t="s">
        <v>82</v>
      </c>
      <c r="AW575" s="12" t="s">
        <v>33</v>
      </c>
      <c r="AX575" s="12" t="s">
        <v>72</v>
      </c>
      <c r="AY575" s="150" t="s">
        <v>181</v>
      </c>
    </row>
    <row r="576" spans="2:51" s="12" customFormat="1" ht="12">
      <c r="B576" s="148"/>
      <c r="D576" s="149" t="s">
        <v>192</v>
      </c>
      <c r="E576" s="150" t="s">
        <v>19</v>
      </c>
      <c r="F576" s="151" t="s">
        <v>1001</v>
      </c>
      <c r="H576" s="152">
        <v>0.6</v>
      </c>
      <c r="I576" s="153"/>
      <c r="L576" s="148"/>
      <c r="M576" s="154"/>
      <c r="T576" s="155"/>
      <c r="AT576" s="150" t="s">
        <v>192</v>
      </c>
      <c r="AU576" s="150" t="s">
        <v>82</v>
      </c>
      <c r="AV576" s="12" t="s">
        <v>82</v>
      </c>
      <c r="AW576" s="12" t="s">
        <v>33</v>
      </c>
      <c r="AX576" s="12" t="s">
        <v>72</v>
      </c>
      <c r="AY576" s="150" t="s">
        <v>181</v>
      </c>
    </row>
    <row r="577" spans="2:51" s="13" customFormat="1" ht="12">
      <c r="B577" s="156"/>
      <c r="D577" s="149" t="s">
        <v>192</v>
      </c>
      <c r="E577" s="157" t="s">
        <v>19</v>
      </c>
      <c r="F577" s="158" t="s">
        <v>196</v>
      </c>
      <c r="H577" s="159">
        <v>34.66</v>
      </c>
      <c r="I577" s="160"/>
      <c r="L577" s="156"/>
      <c r="M577" s="161"/>
      <c r="T577" s="162"/>
      <c r="AT577" s="157" t="s">
        <v>192</v>
      </c>
      <c r="AU577" s="157" t="s">
        <v>82</v>
      </c>
      <c r="AV577" s="13" t="s">
        <v>188</v>
      </c>
      <c r="AW577" s="13" t="s">
        <v>33</v>
      </c>
      <c r="AX577" s="13" t="s">
        <v>80</v>
      </c>
      <c r="AY577" s="157" t="s">
        <v>181</v>
      </c>
    </row>
    <row r="578" spans="2:65" s="1" customFormat="1" ht="24.1" customHeight="1">
      <c r="B578" s="32"/>
      <c r="C578" s="131" t="s">
        <v>1002</v>
      </c>
      <c r="D578" s="131" t="s">
        <v>183</v>
      </c>
      <c r="E578" s="132" t="s">
        <v>1003</v>
      </c>
      <c r="F578" s="133" t="s">
        <v>1004</v>
      </c>
      <c r="G578" s="134" t="s">
        <v>186</v>
      </c>
      <c r="H578" s="135">
        <v>55.09</v>
      </c>
      <c r="I578" s="136"/>
      <c r="J578" s="137">
        <f>ROUND(I578*H578,2)</f>
        <v>0</v>
      </c>
      <c r="K578" s="133" t="s">
        <v>345</v>
      </c>
      <c r="L578" s="32"/>
      <c r="M578" s="138" t="s">
        <v>19</v>
      </c>
      <c r="N578" s="139" t="s">
        <v>43</v>
      </c>
      <c r="P578" s="140">
        <f>O578*H578</f>
        <v>0</v>
      </c>
      <c r="Q578" s="140">
        <v>0.00735</v>
      </c>
      <c r="R578" s="140">
        <f>Q578*H578</f>
        <v>0.40491150000000004</v>
      </c>
      <c r="S578" s="140">
        <v>0</v>
      </c>
      <c r="T578" s="141">
        <f>S578*H578</f>
        <v>0</v>
      </c>
      <c r="AR578" s="142" t="s">
        <v>188</v>
      </c>
      <c r="AT578" s="142" t="s">
        <v>183</v>
      </c>
      <c r="AU578" s="142" t="s">
        <v>82</v>
      </c>
      <c r="AY578" s="17" t="s">
        <v>181</v>
      </c>
      <c r="BE578" s="143">
        <f>IF(N578="základní",J578,0)</f>
        <v>0</v>
      </c>
      <c r="BF578" s="143">
        <f>IF(N578="snížená",J578,0)</f>
        <v>0</v>
      </c>
      <c r="BG578" s="143">
        <f>IF(N578="zákl. přenesená",J578,0)</f>
        <v>0</v>
      </c>
      <c r="BH578" s="143">
        <f>IF(N578="sníž. přenesená",J578,0)</f>
        <v>0</v>
      </c>
      <c r="BI578" s="143">
        <f>IF(N578="nulová",J578,0)</f>
        <v>0</v>
      </c>
      <c r="BJ578" s="17" t="s">
        <v>80</v>
      </c>
      <c r="BK578" s="143">
        <f>ROUND(I578*H578,2)</f>
        <v>0</v>
      </c>
      <c r="BL578" s="17" t="s">
        <v>188</v>
      </c>
      <c r="BM578" s="142" t="s">
        <v>1005</v>
      </c>
    </row>
    <row r="579" spans="2:47" s="1" customFormat="1" ht="12">
      <c r="B579" s="32"/>
      <c r="D579" s="144" t="s">
        <v>190</v>
      </c>
      <c r="F579" s="145" t="s">
        <v>1006</v>
      </c>
      <c r="I579" s="146"/>
      <c r="L579" s="32"/>
      <c r="M579" s="147"/>
      <c r="T579" s="53"/>
      <c r="AT579" s="17" t="s">
        <v>190</v>
      </c>
      <c r="AU579" s="17" t="s">
        <v>82</v>
      </c>
    </row>
    <row r="580" spans="2:51" s="12" customFormat="1" ht="12">
      <c r="B580" s="148"/>
      <c r="D580" s="149" t="s">
        <v>192</v>
      </c>
      <c r="E580" s="150" t="s">
        <v>19</v>
      </c>
      <c r="F580" s="151" t="s">
        <v>1007</v>
      </c>
      <c r="H580" s="152">
        <v>32.29</v>
      </c>
      <c r="I580" s="153"/>
      <c r="L580" s="148"/>
      <c r="M580" s="154"/>
      <c r="T580" s="155"/>
      <c r="AT580" s="150" t="s">
        <v>192</v>
      </c>
      <c r="AU580" s="150" t="s">
        <v>82</v>
      </c>
      <c r="AV580" s="12" t="s">
        <v>82</v>
      </c>
      <c r="AW580" s="12" t="s">
        <v>33</v>
      </c>
      <c r="AX580" s="12" t="s">
        <v>72</v>
      </c>
      <c r="AY580" s="150" t="s">
        <v>181</v>
      </c>
    </row>
    <row r="581" spans="2:51" s="12" customFormat="1" ht="12">
      <c r="B581" s="148"/>
      <c r="D581" s="149" t="s">
        <v>192</v>
      </c>
      <c r="E581" s="150" t="s">
        <v>19</v>
      </c>
      <c r="F581" s="151" t="s">
        <v>1008</v>
      </c>
      <c r="H581" s="152">
        <v>22.8</v>
      </c>
      <c r="I581" s="153"/>
      <c r="L581" s="148"/>
      <c r="M581" s="154"/>
      <c r="T581" s="155"/>
      <c r="AT581" s="150" t="s">
        <v>192</v>
      </c>
      <c r="AU581" s="150" t="s">
        <v>82</v>
      </c>
      <c r="AV581" s="12" t="s">
        <v>82</v>
      </c>
      <c r="AW581" s="12" t="s">
        <v>33</v>
      </c>
      <c r="AX581" s="12" t="s">
        <v>72</v>
      </c>
      <c r="AY581" s="150" t="s">
        <v>181</v>
      </c>
    </row>
    <row r="582" spans="2:51" s="13" customFormat="1" ht="12">
      <c r="B582" s="156"/>
      <c r="D582" s="149" t="s">
        <v>192</v>
      </c>
      <c r="E582" s="157" t="s">
        <v>19</v>
      </c>
      <c r="F582" s="158" t="s">
        <v>196</v>
      </c>
      <c r="H582" s="159">
        <v>55.09</v>
      </c>
      <c r="I582" s="160"/>
      <c r="L582" s="156"/>
      <c r="M582" s="161"/>
      <c r="T582" s="162"/>
      <c r="AT582" s="157" t="s">
        <v>192</v>
      </c>
      <c r="AU582" s="157" t="s">
        <v>82</v>
      </c>
      <c r="AV582" s="13" t="s">
        <v>188</v>
      </c>
      <c r="AW582" s="13" t="s">
        <v>33</v>
      </c>
      <c r="AX582" s="13" t="s">
        <v>80</v>
      </c>
      <c r="AY582" s="157" t="s">
        <v>181</v>
      </c>
    </row>
    <row r="583" spans="2:65" s="1" customFormat="1" ht="33.05" customHeight="1">
      <c r="B583" s="32"/>
      <c r="C583" s="131" t="s">
        <v>1009</v>
      </c>
      <c r="D583" s="131" t="s">
        <v>183</v>
      </c>
      <c r="E583" s="132" t="s">
        <v>1010</v>
      </c>
      <c r="F583" s="133" t="s">
        <v>1011</v>
      </c>
      <c r="G583" s="134" t="s">
        <v>186</v>
      </c>
      <c r="H583" s="135">
        <v>34.66</v>
      </c>
      <c r="I583" s="136"/>
      <c r="J583" s="137">
        <f>ROUND(I583*H583,2)</f>
        <v>0</v>
      </c>
      <c r="K583" s="133" t="s">
        <v>345</v>
      </c>
      <c r="L583" s="32"/>
      <c r="M583" s="138" t="s">
        <v>19</v>
      </c>
      <c r="N583" s="139" t="s">
        <v>43</v>
      </c>
      <c r="P583" s="140">
        <f>O583*H583</f>
        <v>0</v>
      </c>
      <c r="Q583" s="140">
        <v>0.01838</v>
      </c>
      <c r="R583" s="140">
        <f>Q583*H583</f>
        <v>0.6370507999999999</v>
      </c>
      <c r="S583" s="140">
        <v>0</v>
      </c>
      <c r="T583" s="141">
        <f>S583*H583</f>
        <v>0</v>
      </c>
      <c r="AR583" s="142" t="s">
        <v>188</v>
      </c>
      <c r="AT583" s="142" t="s">
        <v>183</v>
      </c>
      <c r="AU583" s="142" t="s">
        <v>82</v>
      </c>
      <c r="AY583" s="17" t="s">
        <v>181</v>
      </c>
      <c r="BE583" s="143">
        <f>IF(N583="základní",J583,0)</f>
        <v>0</v>
      </c>
      <c r="BF583" s="143">
        <f>IF(N583="snížená",J583,0)</f>
        <v>0</v>
      </c>
      <c r="BG583" s="143">
        <f>IF(N583="zákl. přenesená",J583,0)</f>
        <v>0</v>
      </c>
      <c r="BH583" s="143">
        <f>IF(N583="sníž. přenesená",J583,0)</f>
        <v>0</v>
      </c>
      <c r="BI583" s="143">
        <f>IF(N583="nulová",J583,0)</f>
        <v>0</v>
      </c>
      <c r="BJ583" s="17" t="s">
        <v>80</v>
      </c>
      <c r="BK583" s="143">
        <f>ROUND(I583*H583,2)</f>
        <v>0</v>
      </c>
      <c r="BL583" s="17" t="s">
        <v>188</v>
      </c>
      <c r="BM583" s="142" t="s">
        <v>1012</v>
      </c>
    </row>
    <row r="584" spans="2:47" s="1" customFormat="1" ht="12">
      <c r="B584" s="32"/>
      <c r="D584" s="144" t="s">
        <v>190</v>
      </c>
      <c r="F584" s="145" t="s">
        <v>1013</v>
      </c>
      <c r="I584" s="146"/>
      <c r="L584" s="32"/>
      <c r="M584" s="147"/>
      <c r="T584" s="53"/>
      <c r="AT584" s="17" t="s">
        <v>190</v>
      </c>
      <c r="AU584" s="17" t="s">
        <v>82</v>
      </c>
    </row>
    <row r="585" spans="2:65" s="1" customFormat="1" ht="21.75" customHeight="1">
      <c r="B585" s="32"/>
      <c r="C585" s="131" t="s">
        <v>1014</v>
      </c>
      <c r="D585" s="131" t="s">
        <v>183</v>
      </c>
      <c r="E585" s="132" t="s">
        <v>1015</v>
      </c>
      <c r="F585" s="133" t="s">
        <v>1016</v>
      </c>
      <c r="G585" s="134" t="s">
        <v>186</v>
      </c>
      <c r="H585" s="135">
        <v>1619.248</v>
      </c>
      <c r="I585" s="136"/>
      <c r="J585" s="137">
        <f>ROUND(I585*H585,2)</f>
        <v>0</v>
      </c>
      <c r="K585" s="133" t="s">
        <v>345</v>
      </c>
      <c r="L585" s="32"/>
      <c r="M585" s="138" t="s">
        <v>19</v>
      </c>
      <c r="N585" s="139" t="s">
        <v>43</v>
      </c>
      <c r="P585" s="140">
        <f>O585*H585</f>
        <v>0</v>
      </c>
      <c r="Q585" s="140">
        <v>0.00735</v>
      </c>
      <c r="R585" s="140">
        <f>Q585*H585</f>
        <v>11.9014728</v>
      </c>
      <c r="S585" s="140">
        <v>0</v>
      </c>
      <c r="T585" s="141">
        <f>S585*H585</f>
        <v>0</v>
      </c>
      <c r="AR585" s="142" t="s">
        <v>188</v>
      </c>
      <c r="AT585" s="142" t="s">
        <v>183</v>
      </c>
      <c r="AU585" s="142" t="s">
        <v>82</v>
      </c>
      <c r="AY585" s="17" t="s">
        <v>181</v>
      </c>
      <c r="BE585" s="143">
        <f>IF(N585="základní",J585,0)</f>
        <v>0</v>
      </c>
      <c r="BF585" s="143">
        <f>IF(N585="snížená",J585,0)</f>
        <v>0</v>
      </c>
      <c r="BG585" s="143">
        <f>IF(N585="zákl. přenesená",J585,0)</f>
        <v>0</v>
      </c>
      <c r="BH585" s="143">
        <f>IF(N585="sníž. přenesená",J585,0)</f>
        <v>0</v>
      </c>
      <c r="BI585" s="143">
        <f>IF(N585="nulová",J585,0)</f>
        <v>0</v>
      </c>
      <c r="BJ585" s="17" t="s">
        <v>80</v>
      </c>
      <c r="BK585" s="143">
        <f>ROUND(I585*H585,2)</f>
        <v>0</v>
      </c>
      <c r="BL585" s="17" t="s">
        <v>188</v>
      </c>
      <c r="BM585" s="142" t="s">
        <v>1017</v>
      </c>
    </row>
    <row r="586" spans="2:47" s="1" customFormat="1" ht="12">
      <c r="B586" s="32"/>
      <c r="D586" s="144" t="s">
        <v>190</v>
      </c>
      <c r="F586" s="145" t="s">
        <v>1018</v>
      </c>
      <c r="I586" s="146"/>
      <c r="L586" s="32"/>
      <c r="M586" s="147"/>
      <c r="T586" s="53"/>
      <c r="AT586" s="17" t="s">
        <v>190</v>
      </c>
      <c r="AU586" s="17" t="s">
        <v>82</v>
      </c>
    </row>
    <row r="587" spans="2:51" s="14" customFormat="1" ht="12">
      <c r="B587" s="163"/>
      <c r="D587" s="149" t="s">
        <v>192</v>
      </c>
      <c r="E587" s="164" t="s">
        <v>19</v>
      </c>
      <c r="F587" s="165" t="s">
        <v>1019</v>
      </c>
      <c r="H587" s="164" t="s">
        <v>19</v>
      </c>
      <c r="I587" s="166"/>
      <c r="L587" s="163"/>
      <c r="M587" s="167"/>
      <c r="T587" s="168"/>
      <c r="AT587" s="164" t="s">
        <v>192</v>
      </c>
      <c r="AU587" s="164" t="s">
        <v>82</v>
      </c>
      <c r="AV587" s="14" t="s">
        <v>80</v>
      </c>
      <c r="AW587" s="14" t="s">
        <v>33</v>
      </c>
      <c r="AX587" s="14" t="s">
        <v>72</v>
      </c>
      <c r="AY587" s="164" t="s">
        <v>181</v>
      </c>
    </row>
    <row r="588" spans="2:51" s="12" customFormat="1" ht="12">
      <c r="B588" s="148"/>
      <c r="D588" s="149" t="s">
        <v>192</v>
      </c>
      <c r="E588" s="150" t="s">
        <v>19</v>
      </c>
      <c r="F588" s="151" t="s">
        <v>1020</v>
      </c>
      <c r="H588" s="152">
        <v>33.404</v>
      </c>
      <c r="I588" s="153"/>
      <c r="L588" s="148"/>
      <c r="M588" s="154"/>
      <c r="T588" s="155"/>
      <c r="AT588" s="150" t="s">
        <v>192</v>
      </c>
      <c r="AU588" s="150" t="s">
        <v>82</v>
      </c>
      <c r="AV588" s="12" t="s">
        <v>82</v>
      </c>
      <c r="AW588" s="12" t="s">
        <v>33</v>
      </c>
      <c r="AX588" s="12" t="s">
        <v>72</v>
      </c>
      <c r="AY588" s="150" t="s">
        <v>181</v>
      </c>
    </row>
    <row r="589" spans="2:51" s="12" customFormat="1" ht="12">
      <c r="B589" s="148"/>
      <c r="D589" s="149" t="s">
        <v>192</v>
      </c>
      <c r="E589" s="150" t="s">
        <v>19</v>
      </c>
      <c r="F589" s="151" t="s">
        <v>1021</v>
      </c>
      <c r="H589" s="152">
        <v>13.814</v>
      </c>
      <c r="I589" s="153"/>
      <c r="L589" s="148"/>
      <c r="M589" s="154"/>
      <c r="T589" s="155"/>
      <c r="AT589" s="150" t="s">
        <v>192</v>
      </c>
      <c r="AU589" s="150" t="s">
        <v>82</v>
      </c>
      <c r="AV589" s="12" t="s">
        <v>82</v>
      </c>
      <c r="AW589" s="12" t="s">
        <v>33</v>
      </c>
      <c r="AX589" s="12" t="s">
        <v>72</v>
      </c>
      <c r="AY589" s="150" t="s">
        <v>181</v>
      </c>
    </row>
    <row r="590" spans="2:51" s="12" customFormat="1" ht="12">
      <c r="B590" s="148"/>
      <c r="D590" s="149" t="s">
        <v>192</v>
      </c>
      <c r="E590" s="150" t="s">
        <v>19</v>
      </c>
      <c r="F590" s="151" t="s">
        <v>1022</v>
      </c>
      <c r="H590" s="152">
        <v>26.008</v>
      </c>
      <c r="I590" s="153"/>
      <c r="L590" s="148"/>
      <c r="M590" s="154"/>
      <c r="T590" s="155"/>
      <c r="AT590" s="150" t="s">
        <v>192</v>
      </c>
      <c r="AU590" s="150" t="s">
        <v>82</v>
      </c>
      <c r="AV590" s="12" t="s">
        <v>82</v>
      </c>
      <c r="AW590" s="12" t="s">
        <v>33</v>
      </c>
      <c r="AX590" s="12" t="s">
        <v>72</v>
      </c>
      <c r="AY590" s="150" t="s">
        <v>181</v>
      </c>
    </row>
    <row r="591" spans="2:51" s="12" customFormat="1" ht="12">
      <c r="B591" s="148"/>
      <c r="D591" s="149" t="s">
        <v>192</v>
      </c>
      <c r="E591" s="150" t="s">
        <v>19</v>
      </c>
      <c r="F591" s="151" t="s">
        <v>1023</v>
      </c>
      <c r="H591" s="152">
        <v>36.193</v>
      </c>
      <c r="I591" s="153"/>
      <c r="L591" s="148"/>
      <c r="M591" s="154"/>
      <c r="T591" s="155"/>
      <c r="AT591" s="150" t="s">
        <v>192</v>
      </c>
      <c r="AU591" s="150" t="s">
        <v>82</v>
      </c>
      <c r="AV591" s="12" t="s">
        <v>82</v>
      </c>
      <c r="AW591" s="12" t="s">
        <v>33</v>
      </c>
      <c r="AX591" s="12" t="s">
        <v>72</v>
      </c>
      <c r="AY591" s="150" t="s">
        <v>181</v>
      </c>
    </row>
    <row r="592" spans="2:51" s="12" customFormat="1" ht="12">
      <c r="B592" s="148"/>
      <c r="D592" s="149" t="s">
        <v>192</v>
      </c>
      <c r="E592" s="150" t="s">
        <v>19</v>
      </c>
      <c r="F592" s="151" t="s">
        <v>1024</v>
      </c>
      <c r="H592" s="152">
        <v>51.208</v>
      </c>
      <c r="I592" s="153"/>
      <c r="L592" s="148"/>
      <c r="M592" s="154"/>
      <c r="T592" s="155"/>
      <c r="AT592" s="150" t="s">
        <v>192</v>
      </c>
      <c r="AU592" s="150" t="s">
        <v>82</v>
      </c>
      <c r="AV592" s="12" t="s">
        <v>82</v>
      </c>
      <c r="AW592" s="12" t="s">
        <v>33</v>
      </c>
      <c r="AX592" s="12" t="s">
        <v>72</v>
      </c>
      <c r="AY592" s="150" t="s">
        <v>181</v>
      </c>
    </row>
    <row r="593" spans="2:51" s="12" customFormat="1" ht="12">
      <c r="B593" s="148"/>
      <c r="D593" s="149" t="s">
        <v>192</v>
      </c>
      <c r="E593" s="150" t="s">
        <v>19</v>
      </c>
      <c r="F593" s="151" t="s">
        <v>1025</v>
      </c>
      <c r="H593" s="152">
        <v>33.508</v>
      </c>
      <c r="I593" s="153"/>
      <c r="L593" s="148"/>
      <c r="M593" s="154"/>
      <c r="T593" s="155"/>
      <c r="AT593" s="150" t="s">
        <v>192</v>
      </c>
      <c r="AU593" s="150" t="s">
        <v>82</v>
      </c>
      <c r="AV593" s="12" t="s">
        <v>82</v>
      </c>
      <c r="AW593" s="12" t="s">
        <v>33</v>
      </c>
      <c r="AX593" s="12" t="s">
        <v>72</v>
      </c>
      <c r="AY593" s="150" t="s">
        <v>181</v>
      </c>
    </row>
    <row r="594" spans="2:51" s="12" customFormat="1" ht="12">
      <c r="B594" s="148"/>
      <c r="D594" s="149" t="s">
        <v>192</v>
      </c>
      <c r="E594" s="150" t="s">
        <v>19</v>
      </c>
      <c r="F594" s="151" t="s">
        <v>1026</v>
      </c>
      <c r="H594" s="152">
        <v>118.591</v>
      </c>
      <c r="I594" s="153"/>
      <c r="L594" s="148"/>
      <c r="M594" s="154"/>
      <c r="T594" s="155"/>
      <c r="AT594" s="150" t="s">
        <v>192</v>
      </c>
      <c r="AU594" s="150" t="s">
        <v>82</v>
      </c>
      <c r="AV594" s="12" t="s">
        <v>82</v>
      </c>
      <c r="AW594" s="12" t="s">
        <v>33</v>
      </c>
      <c r="AX594" s="12" t="s">
        <v>72</v>
      </c>
      <c r="AY594" s="150" t="s">
        <v>181</v>
      </c>
    </row>
    <row r="595" spans="2:51" s="12" customFormat="1" ht="12">
      <c r="B595" s="148"/>
      <c r="D595" s="149" t="s">
        <v>192</v>
      </c>
      <c r="E595" s="150" t="s">
        <v>19</v>
      </c>
      <c r="F595" s="151" t="s">
        <v>1027</v>
      </c>
      <c r="H595" s="152">
        <v>26.639</v>
      </c>
      <c r="I595" s="153"/>
      <c r="L595" s="148"/>
      <c r="M595" s="154"/>
      <c r="T595" s="155"/>
      <c r="AT595" s="150" t="s">
        <v>192</v>
      </c>
      <c r="AU595" s="150" t="s">
        <v>82</v>
      </c>
      <c r="AV595" s="12" t="s">
        <v>82</v>
      </c>
      <c r="AW595" s="12" t="s">
        <v>33</v>
      </c>
      <c r="AX595" s="12" t="s">
        <v>72</v>
      </c>
      <c r="AY595" s="150" t="s">
        <v>181</v>
      </c>
    </row>
    <row r="596" spans="2:51" s="12" customFormat="1" ht="12">
      <c r="B596" s="148"/>
      <c r="D596" s="149" t="s">
        <v>192</v>
      </c>
      <c r="E596" s="150" t="s">
        <v>19</v>
      </c>
      <c r="F596" s="151" t="s">
        <v>1028</v>
      </c>
      <c r="H596" s="152">
        <v>26.639</v>
      </c>
      <c r="I596" s="153"/>
      <c r="L596" s="148"/>
      <c r="M596" s="154"/>
      <c r="T596" s="155"/>
      <c r="AT596" s="150" t="s">
        <v>192</v>
      </c>
      <c r="AU596" s="150" t="s">
        <v>82</v>
      </c>
      <c r="AV596" s="12" t="s">
        <v>82</v>
      </c>
      <c r="AW596" s="12" t="s">
        <v>33</v>
      </c>
      <c r="AX596" s="12" t="s">
        <v>72</v>
      </c>
      <c r="AY596" s="150" t="s">
        <v>181</v>
      </c>
    </row>
    <row r="597" spans="2:51" s="12" customFormat="1" ht="12">
      <c r="B597" s="148"/>
      <c r="D597" s="149" t="s">
        <v>192</v>
      </c>
      <c r="E597" s="150" t="s">
        <v>19</v>
      </c>
      <c r="F597" s="151" t="s">
        <v>1029</v>
      </c>
      <c r="H597" s="152">
        <v>89.031</v>
      </c>
      <c r="I597" s="153"/>
      <c r="L597" s="148"/>
      <c r="M597" s="154"/>
      <c r="T597" s="155"/>
      <c r="AT597" s="150" t="s">
        <v>192</v>
      </c>
      <c r="AU597" s="150" t="s">
        <v>82</v>
      </c>
      <c r="AV597" s="12" t="s">
        <v>82</v>
      </c>
      <c r="AW597" s="12" t="s">
        <v>33</v>
      </c>
      <c r="AX597" s="12" t="s">
        <v>72</v>
      </c>
      <c r="AY597" s="150" t="s">
        <v>181</v>
      </c>
    </row>
    <row r="598" spans="2:51" s="12" customFormat="1" ht="12">
      <c r="B598" s="148"/>
      <c r="D598" s="149" t="s">
        <v>192</v>
      </c>
      <c r="E598" s="150" t="s">
        <v>19</v>
      </c>
      <c r="F598" s="151" t="s">
        <v>1030</v>
      </c>
      <c r="H598" s="152">
        <v>27.779</v>
      </c>
      <c r="I598" s="153"/>
      <c r="L598" s="148"/>
      <c r="M598" s="154"/>
      <c r="T598" s="155"/>
      <c r="AT598" s="150" t="s">
        <v>192</v>
      </c>
      <c r="AU598" s="150" t="s">
        <v>82</v>
      </c>
      <c r="AV598" s="12" t="s">
        <v>82</v>
      </c>
      <c r="AW598" s="12" t="s">
        <v>33</v>
      </c>
      <c r="AX598" s="12" t="s">
        <v>72</v>
      </c>
      <c r="AY598" s="150" t="s">
        <v>181</v>
      </c>
    </row>
    <row r="599" spans="2:51" s="12" customFormat="1" ht="12">
      <c r="B599" s="148"/>
      <c r="D599" s="149" t="s">
        <v>192</v>
      </c>
      <c r="E599" s="150" t="s">
        <v>19</v>
      </c>
      <c r="F599" s="151" t="s">
        <v>1031</v>
      </c>
      <c r="H599" s="152">
        <v>81.986</v>
      </c>
      <c r="I599" s="153"/>
      <c r="L599" s="148"/>
      <c r="M599" s="154"/>
      <c r="T599" s="155"/>
      <c r="AT599" s="150" t="s">
        <v>192</v>
      </c>
      <c r="AU599" s="150" t="s">
        <v>82</v>
      </c>
      <c r="AV599" s="12" t="s">
        <v>82</v>
      </c>
      <c r="AW599" s="12" t="s">
        <v>33</v>
      </c>
      <c r="AX599" s="12" t="s">
        <v>72</v>
      </c>
      <c r="AY599" s="150" t="s">
        <v>181</v>
      </c>
    </row>
    <row r="600" spans="2:51" s="12" customFormat="1" ht="12">
      <c r="B600" s="148"/>
      <c r="D600" s="149" t="s">
        <v>192</v>
      </c>
      <c r="E600" s="150" t="s">
        <v>19</v>
      </c>
      <c r="F600" s="151" t="s">
        <v>1032</v>
      </c>
      <c r="H600" s="152">
        <v>73.898</v>
      </c>
      <c r="I600" s="153"/>
      <c r="L600" s="148"/>
      <c r="M600" s="154"/>
      <c r="T600" s="155"/>
      <c r="AT600" s="150" t="s">
        <v>192</v>
      </c>
      <c r="AU600" s="150" t="s">
        <v>82</v>
      </c>
      <c r="AV600" s="12" t="s">
        <v>82</v>
      </c>
      <c r="AW600" s="12" t="s">
        <v>33</v>
      </c>
      <c r="AX600" s="12" t="s">
        <v>72</v>
      </c>
      <c r="AY600" s="150" t="s">
        <v>181</v>
      </c>
    </row>
    <row r="601" spans="2:51" s="12" customFormat="1" ht="12">
      <c r="B601" s="148"/>
      <c r="D601" s="149" t="s">
        <v>192</v>
      </c>
      <c r="E601" s="150" t="s">
        <v>19</v>
      </c>
      <c r="F601" s="151" t="s">
        <v>1033</v>
      </c>
      <c r="H601" s="152">
        <v>33.384</v>
      </c>
      <c r="I601" s="153"/>
      <c r="L601" s="148"/>
      <c r="M601" s="154"/>
      <c r="T601" s="155"/>
      <c r="AT601" s="150" t="s">
        <v>192</v>
      </c>
      <c r="AU601" s="150" t="s">
        <v>82</v>
      </c>
      <c r="AV601" s="12" t="s">
        <v>82</v>
      </c>
      <c r="AW601" s="12" t="s">
        <v>33</v>
      </c>
      <c r="AX601" s="12" t="s">
        <v>72</v>
      </c>
      <c r="AY601" s="150" t="s">
        <v>181</v>
      </c>
    </row>
    <row r="602" spans="2:51" s="12" customFormat="1" ht="12">
      <c r="B602" s="148"/>
      <c r="D602" s="149" t="s">
        <v>192</v>
      </c>
      <c r="E602" s="150" t="s">
        <v>19</v>
      </c>
      <c r="F602" s="151" t="s">
        <v>1034</v>
      </c>
      <c r="H602" s="152">
        <v>35.654</v>
      </c>
      <c r="I602" s="153"/>
      <c r="L602" s="148"/>
      <c r="M602" s="154"/>
      <c r="T602" s="155"/>
      <c r="AT602" s="150" t="s">
        <v>192</v>
      </c>
      <c r="AU602" s="150" t="s">
        <v>82</v>
      </c>
      <c r="AV602" s="12" t="s">
        <v>82</v>
      </c>
      <c r="AW602" s="12" t="s">
        <v>33</v>
      </c>
      <c r="AX602" s="12" t="s">
        <v>72</v>
      </c>
      <c r="AY602" s="150" t="s">
        <v>181</v>
      </c>
    </row>
    <row r="603" spans="2:51" s="12" customFormat="1" ht="12">
      <c r="B603" s="148"/>
      <c r="D603" s="149" t="s">
        <v>192</v>
      </c>
      <c r="E603" s="150" t="s">
        <v>19</v>
      </c>
      <c r="F603" s="151" t="s">
        <v>1035</v>
      </c>
      <c r="H603" s="152">
        <v>22.789</v>
      </c>
      <c r="I603" s="153"/>
      <c r="L603" s="148"/>
      <c r="M603" s="154"/>
      <c r="T603" s="155"/>
      <c r="AT603" s="150" t="s">
        <v>192</v>
      </c>
      <c r="AU603" s="150" t="s">
        <v>82</v>
      </c>
      <c r="AV603" s="12" t="s">
        <v>82</v>
      </c>
      <c r="AW603" s="12" t="s">
        <v>33</v>
      </c>
      <c r="AX603" s="12" t="s">
        <v>72</v>
      </c>
      <c r="AY603" s="150" t="s">
        <v>181</v>
      </c>
    </row>
    <row r="604" spans="2:51" s="12" customFormat="1" ht="12">
      <c r="B604" s="148"/>
      <c r="D604" s="149" t="s">
        <v>192</v>
      </c>
      <c r="E604" s="150" t="s">
        <v>19</v>
      </c>
      <c r="F604" s="151" t="s">
        <v>1036</v>
      </c>
      <c r="H604" s="152">
        <v>23.404</v>
      </c>
      <c r="I604" s="153"/>
      <c r="L604" s="148"/>
      <c r="M604" s="154"/>
      <c r="T604" s="155"/>
      <c r="AT604" s="150" t="s">
        <v>192</v>
      </c>
      <c r="AU604" s="150" t="s">
        <v>82</v>
      </c>
      <c r="AV604" s="12" t="s">
        <v>82</v>
      </c>
      <c r="AW604" s="12" t="s">
        <v>33</v>
      </c>
      <c r="AX604" s="12" t="s">
        <v>72</v>
      </c>
      <c r="AY604" s="150" t="s">
        <v>181</v>
      </c>
    </row>
    <row r="605" spans="2:51" s="12" customFormat="1" ht="12">
      <c r="B605" s="148"/>
      <c r="D605" s="149" t="s">
        <v>192</v>
      </c>
      <c r="E605" s="150" t="s">
        <v>19</v>
      </c>
      <c r="F605" s="151" t="s">
        <v>1037</v>
      </c>
      <c r="H605" s="152">
        <v>39.494</v>
      </c>
      <c r="I605" s="153"/>
      <c r="L605" s="148"/>
      <c r="M605" s="154"/>
      <c r="T605" s="155"/>
      <c r="AT605" s="150" t="s">
        <v>192</v>
      </c>
      <c r="AU605" s="150" t="s">
        <v>82</v>
      </c>
      <c r="AV605" s="12" t="s">
        <v>82</v>
      </c>
      <c r="AW605" s="12" t="s">
        <v>33</v>
      </c>
      <c r="AX605" s="12" t="s">
        <v>72</v>
      </c>
      <c r="AY605" s="150" t="s">
        <v>181</v>
      </c>
    </row>
    <row r="606" spans="2:51" s="12" customFormat="1" ht="12">
      <c r="B606" s="148"/>
      <c r="D606" s="149" t="s">
        <v>192</v>
      </c>
      <c r="E606" s="150" t="s">
        <v>19</v>
      </c>
      <c r="F606" s="151" t="s">
        <v>1038</v>
      </c>
      <c r="H606" s="152">
        <v>13.624</v>
      </c>
      <c r="I606" s="153"/>
      <c r="L606" s="148"/>
      <c r="M606" s="154"/>
      <c r="T606" s="155"/>
      <c r="AT606" s="150" t="s">
        <v>192</v>
      </c>
      <c r="AU606" s="150" t="s">
        <v>82</v>
      </c>
      <c r="AV606" s="12" t="s">
        <v>82</v>
      </c>
      <c r="AW606" s="12" t="s">
        <v>33</v>
      </c>
      <c r="AX606" s="12" t="s">
        <v>72</v>
      </c>
      <c r="AY606" s="150" t="s">
        <v>181</v>
      </c>
    </row>
    <row r="607" spans="2:51" s="12" customFormat="1" ht="12">
      <c r="B607" s="148"/>
      <c r="D607" s="149" t="s">
        <v>192</v>
      </c>
      <c r="E607" s="150" t="s">
        <v>19</v>
      </c>
      <c r="F607" s="151" t="s">
        <v>1039</v>
      </c>
      <c r="H607" s="152">
        <v>26.564</v>
      </c>
      <c r="I607" s="153"/>
      <c r="L607" s="148"/>
      <c r="M607" s="154"/>
      <c r="T607" s="155"/>
      <c r="AT607" s="150" t="s">
        <v>192</v>
      </c>
      <c r="AU607" s="150" t="s">
        <v>82</v>
      </c>
      <c r="AV607" s="12" t="s">
        <v>82</v>
      </c>
      <c r="AW607" s="12" t="s">
        <v>33</v>
      </c>
      <c r="AX607" s="12" t="s">
        <v>72</v>
      </c>
      <c r="AY607" s="150" t="s">
        <v>181</v>
      </c>
    </row>
    <row r="608" spans="2:51" s="12" customFormat="1" ht="12">
      <c r="B608" s="148"/>
      <c r="D608" s="149" t="s">
        <v>192</v>
      </c>
      <c r="E608" s="150" t="s">
        <v>19</v>
      </c>
      <c r="F608" s="151" t="s">
        <v>1040</v>
      </c>
      <c r="H608" s="152">
        <v>50.881</v>
      </c>
      <c r="I608" s="153"/>
      <c r="L608" s="148"/>
      <c r="M608" s="154"/>
      <c r="T608" s="155"/>
      <c r="AT608" s="150" t="s">
        <v>192</v>
      </c>
      <c r="AU608" s="150" t="s">
        <v>82</v>
      </c>
      <c r="AV608" s="12" t="s">
        <v>82</v>
      </c>
      <c r="AW608" s="12" t="s">
        <v>33</v>
      </c>
      <c r="AX608" s="12" t="s">
        <v>72</v>
      </c>
      <c r="AY608" s="150" t="s">
        <v>181</v>
      </c>
    </row>
    <row r="609" spans="2:51" s="12" customFormat="1" ht="12">
      <c r="B609" s="148"/>
      <c r="D609" s="149" t="s">
        <v>192</v>
      </c>
      <c r="E609" s="150" t="s">
        <v>19</v>
      </c>
      <c r="F609" s="151" t="s">
        <v>1041</v>
      </c>
      <c r="H609" s="152">
        <v>116.284</v>
      </c>
      <c r="I609" s="153"/>
      <c r="L609" s="148"/>
      <c r="M609" s="154"/>
      <c r="T609" s="155"/>
      <c r="AT609" s="150" t="s">
        <v>192</v>
      </c>
      <c r="AU609" s="150" t="s">
        <v>82</v>
      </c>
      <c r="AV609" s="12" t="s">
        <v>82</v>
      </c>
      <c r="AW609" s="12" t="s">
        <v>33</v>
      </c>
      <c r="AX609" s="12" t="s">
        <v>72</v>
      </c>
      <c r="AY609" s="150" t="s">
        <v>181</v>
      </c>
    </row>
    <row r="610" spans="2:51" s="12" customFormat="1" ht="12">
      <c r="B610" s="148"/>
      <c r="D610" s="149" t="s">
        <v>192</v>
      </c>
      <c r="E610" s="150" t="s">
        <v>19</v>
      </c>
      <c r="F610" s="151" t="s">
        <v>1042</v>
      </c>
      <c r="H610" s="152">
        <v>7.2</v>
      </c>
      <c r="I610" s="153"/>
      <c r="L610" s="148"/>
      <c r="M610" s="154"/>
      <c r="T610" s="155"/>
      <c r="AT610" s="150" t="s">
        <v>192</v>
      </c>
      <c r="AU610" s="150" t="s">
        <v>82</v>
      </c>
      <c r="AV610" s="12" t="s">
        <v>82</v>
      </c>
      <c r="AW610" s="12" t="s">
        <v>33</v>
      </c>
      <c r="AX610" s="12" t="s">
        <v>72</v>
      </c>
      <c r="AY610" s="150" t="s">
        <v>181</v>
      </c>
    </row>
    <row r="611" spans="2:51" s="12" customFormat="1" ht="12">
      <c r="B611" s="148"/>
      <c r="D611" s="149" t="s">
        <v>192</v>
      </c>
      <c r="E611" s="150" t="s">
        <v>19</v>
      </c>
      <c r="F611" s="151" t="s">
        <v>1043</v>
      </c>
      <c r="H611" s="152">
        <v>10.588</v>
      </c>
      <c r="I611" s="153"/>
      <c r="L611" s="148"/>
      <c r="M611" s="154"/>
      <c r="T611" s="155"/>
      <c r="AT611" s="150" t="s">
        <v>192</v>
      </c>
      <c r="AU611" s="150" t="s">
        <v>82</v>
      </c>
      <c r="AV611" s="12" t="s">
        <v>82</v>
      </c>
      <c r="AW611" s="12" t="s">
        <v>33</v>
      </c>
      <c r="AX611" s="12" t="s">
        <v>72</v>
      </c>
      <c r="AY611" s="150" t="s">
        <v>181</v>
      </c>
    </row>
    <row r="612" spans="2:51" s="15" customFormat="1" ht="12">
      <c r="B612" s="173"/>
      <c r="D612" s="149" t="s">
        <v>192</v>
      </c>
      <c r="E612" s="174" t="s">
        <v>19</v>
      </c>
      <c r="F612" s="175" t="s">
        <v>554</v>
      </c>
      <c r="H612" s="176">
        <v>1018.564</v>
      </c>
      <c r="I612" s="177"/>
      <c r="L612" s="173"/>
      <c r="M612" s="178"/>
      <c r="T612" s="179"/>
      <c r="AT612" s="174" t="s">
        <v>192</v>
      </c>
      <c r="AU612" s="174" t="s">
        <v>82</v>
      </c>
      <c r="AV612" s="15" t="s">
        <v>94</v>
      </c>
      <c r="AW612" s="15" t="s">
        <v>33</v>
      </c>
      <c r="AX612" s="15" t="s">
        <v>72</v>
      </c>
      <c r="AY612" s="174" t="s">
        <v>181</v>
      </c>
    </row>
    <row r="613" spans="2:51" s="14" customFormat="1" ht="12">
      <c r="B613" s="163"/>
      <c r="D613" s="149" t="s">
        <v>192</v>
      </c>
      <c r="E613" s="164" t="s">
        <v>19</v>
      </c>
      <c r="F613" s="165" t="s">
        <v>1044</v>
      </c>
      <c r="H613" s="164" t="s">
        <v>19</v>
      </c>
      <c r="I613" s="166"/>
      <c r="L613" s="163"/>
      <c r="M613" s="167"/>
      <c r="T613" s="168"/>
      <c r="AT613" s="164" t="s">
        <v>192</v>
      </c>
      <c r="AU613" s="164" t="s">
        <v>82</v>
      </c>
      <c r="AV613" s="14" t="s">
        <v>80</v>
      </c>
      <c r="AW613" s="14" t="s">
        <v>33</v>
      </c>
      <c r="AX613" s="14" t="s">
        <v>72</v>
      </c>
      <c r="AY613" s="164" t="s">
        <v>181</v>
      </c>
    </row>
    <row r="614" spans="2:51" s="12" customFormat="1" ht="12">
      <c r="B614" s="148"/>
      <c r="D614" s="149" t="s">
        <v>192</v>
      </c>
      <c r="E614" s="150" t="s">
        <v>19</v>
      </c>
      <c r="F614" s="151" t="s">
        <v>1045</v>
      </c>
      <c r="H614" s="152">
        <v>14.384</v>
      </c>
      <c r="I614" s="153"/>
      <c r="L614" s="148"/>
      <c r="M614" s="154"/>
      <c r="T614" s="155"/>
      <c r="AT614" s="150" t="s">
        <v>192</v>
      </c>
      <c r="AU614" s="150" t="s">
        <v>82</v>
      </c>
      <c r="AV614" s="12" t="s">
        <v>82</v>
      </c>
      <c r="AW614" s="12" t="s">
        <v>33</v>
      </c>
      <c r="AX614" s="12" t="s">
        <v>72</v>
      </c>
      <c r="AY614" s="150" t="s">
        <v>181</v>
      </c>
    </row>
    <row r="615" spans="2:51" s="12" customFormat="1" ht="12">
      <c r="B615" s="148"/>
      <c r="D615" s="149" t="s">
        <v>192</v>
      </c>
      <c r="E615" s="150" t="s">
        <v>19</v>
      </c>
      <c r="F615" s="151" t="s">
        <v>1046</v>
      </c>
      <c r="H615" s="152">
        <v>46.574</v>
      </c>
      <c r="I615" s="153"/>
      <c r="L615" s="148"/>
      <c r="M615" s="154"/>
      <c r="T615" s="155"/>
      <c r="AT615" s="150" t="s">
        <v>192</v>
      </c>
      <c r="AU615" s="150" t="s">
        <v>82</v>
      </c>
      <c r="AV615" s="12" t="s">
        <v>82</v>
      </c>
      <c r="AW615" s="12" t="s">
        <v>33</v>
      </c>
      <c r="AX615" s="12" t="s">
        <v>72</v>
      </c>
      <c r="AY615" s="150" t="s">
        <v>181</v>
      </c>
    </row>
    <row r="616" spans="2:51" s="12" customFormat="1" ht="12">
      <c r="B616" s="148"/>
      <c r="D616" s="149" t="s">
        <v>192</v>
      </c>
      <c r="E616" s="150" t="s">
        <v>19</v>
      </c>
      <c r="F616" s="151" t="s">
        <v>1047</v>
      </c>
      <c r="H616" s="152">
        <v>46.574</v>
      </c>
      <c r="I616" s="153"/>
      <c r="L616" s="148"/>
      <c r="M616" s="154"/>
      <c r="T616" s="155"/>
      <c r="AT616" s="150" t="s">
        <v>192</v>
      </c>
      <c r="AU616" s="150" t="s">
        <v>82</v>
      </c>
      <c r="AV616" s="12" t="s">
        <v>82</v>
      </c>
      <c r="AW616" s="12" t="s">
        <v>33</v>
      </c>
      <c r="AX616" s="12" t="s">
        <v>72</v>
      </c>
      <c r="AY616" s="150" t="s">
        <v>181</v>
      </c>
    </row>
    <row r="617" spans="2:51" s="12" customFormat="1" ht="12">
      <c r="B617" s="148"/>
      <c r="D617" s="149" t="s">
        <v>192</v>
      </c>
      <c r="E617" s="150" t="s">
        <v>19</v>
      </c>
      <c r="F617" s="151" t="s">
        <v>1048</v>
      </c>
      <c r="H617" s="152">
        <v>61.487</v>
      </c>
      <c r="I617" s="153"/>
      <c r="L617" s="148"/>
      <c r="M617" s="154"/>
      <c r="T617" s="155"/>
      <c r="AT617" s="150" t="s">
        <v>192</v>
      </c>
      <c r="AU617" s="150" t="s">
        <v>82</v>
      </c>
      <c r="AV617" s="12" t="s">
        <v>82</v>
      </c>
      <c r="AW617" s="12" t="s">
        <v>33</v>
      </c>
      <c r="AX617" s="12" t="s">
        <v>72</v>
      </c>
      <c r="AY617" s="150" t="s">
        <v>181</v>
      </c>
    </row>
    <row r="618" spans="2:51" s="12" customFormat="1" ht="12">
      <c r="B618" s="148"/>
      <c r="D618" s="149" t="s">
        <v>192</v>
      </c>
      <c r="E618" s="150" t="s">
        <v>19</v>
      </c>
      <c r="F618" s="151" t="s">
        <v>1049</v>
      </c>
      <c r="H618" s="152">
        <v>181.766</v>
      </c>
      <c r="I618" s="153"/>
      <c r="L618" s="148"/>
      <c r="M618" s="154"/>
      <c r="T618" s="155"/>
      <c r="AT618" s="150" t="s">
        <v>192</v>
      </c>
      <c r="AU618" s="150" t="s">
        <v>82</v>
      </c>
      <c r="AV618" s="12" t="s">
        <v>82</v>
      </c>
      <c r="AW618" s="12" t="s">
        <v>33</v>
      </c>
      <c r="AX618" s="12" t="s">
        <v>72</v>
      </c>
      <c r="AY618" s="150" t="s">
        <v>181</v>
      </c>
    </row>
    <row r="619" spans="2:51" s="12" customFormat="1" ht="12">
      <c r="B619" s="148"/>
      <c r="D619" s="149" t="s">
        <v>192</v>
      </c>
      <c r="E619" s="150" t="s">
        <v>19</v>
      </c>
      <c r="F619" s="151" t="s">
        <v>1050</v>
      </c>
      <c r="H619" s="152">
        <v>41.494</v>
      </c>
      <c r="I619" s="153"/>
      <c r="L619" s="148"/>
      <c r="M619" s="154"/>
      <c r="T619" s="155"/>
      <c r="AT619" s="150" t="s">
        <v>192</v>
      </c>
      <c r="AU619" s="150" t="s">
        <v>82</v>
      </c>
      <c r="AV619" s="12" t="s">
        <v>82</v>
      </c>
      <c r="AW619" s="12" t="s">
        <v>33</v>
      </c>
      <c r="AX619" s="12" t="s">
        <v>72</v>
      </c>
      <c r="AY619" s="150" t="s">
        <v>181</v>
      </c>
    </row>
    <row r="620" spans="2:51" s="12" customFormat="1" ht="12">
      <c r="B620" s="148"/>
      <c r="D620" s="149" t="s">
        <v>192</v>
      </c>
      <c r="E620" s="150" t="s">
        <v>19</v>
      </c>
      <c r="F620" s="151" t="s">
        <v>1051</v>
      </c>
      <c r="H620" s="152">
        <v>64.798</v>
      </c>
      <c r="I620" s="153"/>
      <c r="L620" s="148"/>
      <c r="M620" s="154"/>
      <c r="T620" s="155"/>
      <c r="AT620" s="150" t="s">
        <v>192</v>
      </c>
      <c r="AU620" s="150" t="s">
        <v>82</v>
      </c>
      <c r="AV620" s="12" t="s">
        <v>82</v>
      </c>
      <c r="AW620" s="12" t="s">
        <v>33</v>
      </c>
      <c r="AX620" s="12" t="s">
        <v>72</v>
      </c>
      <c r="AY620" s="150" t="s">
        <v>181</v>
      </c>
    </row>
    <row r="621" spans="2:51" s="12" customFormat="1" ht="12">
      <c r="B621" s="148"/>
      <c r="D621" s="149" t="s">
        <v>192</v>
      </c>
      <c r="E621" s="150" t="s">
        <v>19</v>
      </c>
      <c r="F621" s="151" t="s">
        <v>1052</v>
      </c>
      <c r="H621" s="152">
        <v>93.089</v>
      </c>
      <c r="I621" s="153"/>
      <c r="L621" s="148"/>
      <c r="M621" s="154"/>
      <c r="T621" s="155"/>
      <c r="AT621" s="150" t="s">
        <v>192</v>
      </c>
      <c r="AU621" s="150" t="s">
        <v>82</v>
      </c>
      <c r="AV621" s="12" t="s">
        <v>82</v>
      </c>
      <c r="AW621" s="12" t="s">
        <v>33</v>
      </c>
      <c r="AX621" s="12" t="s">
        <v>72</v>
      </c>
      <c r="AY621" s="150" t="s">
        <v>181</v>
      </c>
    </row>
    <row r="622" spans="2:51" s="12" customFormat="1" ht="12">
      <c r="B622" s="148"/>
      <c r="D622" s="149" t="s">
        <v>192</v>
      </c>
      <c r="E622" s="150" t="s">
        <v>19</v>
      </c>
      <c r="F622" s="151" t="s">
        <v>1053</v>
      </c>
      <c r="H622" s="152">
        <v>40.722</v>
      </c>
      <c r="I622" s="153"/>
      <c r="L622" s="148"/>
      <c r="M622" s="154"/>
      <c r="T622" s="155"/>
      <c r="AT622" s="150" t="s">
        <v>192</v>
      </c>
      <c r="AU622" s="150" t="s">
        <v>82</v>
      </c>
      <c r="AV622" s="12" t="s">
        <v>82</v>
      </c>
      <c r="AW622" s="12" t="s">
        <v>33</v>
      </c>
      <c r="AX622" s="12" t="s">
        <v>72</v>
      </c>
      <c r="AY622" s="150" t="s">
        <v>181</v>
      </c>
    </row>
    <row r="623" spans="2:51" s="12" customFormat="1" ht="12">
      <c r="B623" s="148"/>
      <c r="D623" s="149" t="s">
        <v>192</v>
      </c>
      <c r="E623" s="150" t="s">
        <v>19</v>
      </c>
      <c r="F623" s="151" t="s">
        <v>1054</v>
      </c>
      <c r="H623" s="152">
        <v>8.1</v>
      </c>
      <c r="I623" s="153"/>
      <c r="L623" s="148"/>
      <c r="M623" s="154"/>
      <c r="T623" s="155"/>
      <c r="AT623" s="150" t="s">
        <v>192</v>
      </c>
      <c r="AU623" s="150" t="s">
        <v>82</v>
      </c>
      <c r="AV623" s="12" t="s">
        <v>82</v>
      </c>
      <c r="AW623" s="12" t="s">
        <v>33</v>
      </c>
      <c r="AX623" s="12" t="s">
        <v>72</v>
      </c>
      <c r="AY623" s="150" t="s">
        <v>181</v>
      </c>
    </row>
    <row r="624" spans="2:51" s="12" customFormat="1" ht="12">
      <c r="B624" s="148"/>
      <c r="D624" s="149" t="s">
        <v>192</v>
      </c>
      <c r="E624" s="150" t="s">
        <v>19</v>
      </c>
      <c r="F624" s="151" t="s">
        <v>1055</v>
      </c>
      <c r="H624" s="152">
        <v>1.696</v>
      </c>
      <c r="I624" s="153"/>
      <c r="L624" s="148"/>
      <c r="M624" s="154"/>
      <c r="T624" s="155"/>
      <c r="AT624" s="150" t="s">
        <v>192</v>
      </c>
      <c r="AU624" s="150" t="s">
        <v>82</v>
      </c>
      <c r="AV624" s="12" t="s">
        <v>82</v>
      </c>
      <c r="AW624" s="12" t="s">
        <v>33</v>
      </c>
      <c r="AX624" s="12" t="s">
        <v>72</v>
      </c>
      <c r="AY624" s="150" t="s">
        <v>181</v>
      </c>
    </row>
    <row r="625" spans="2:51" s="15" customFormat="1" ht="12">
      <c r="B625" s="173"/>
      <c r="D625" s="149" t="s">
        <v>192</v>
      </c>
      <c r="E625" s="174" t="s">
        <v>19</v>
      </c>
      <c r="F625" s="175" t="s">
        <v>554</v>
      </c>
      <c r="H625" s="176">
        <v>600.684</v>
      </c>
      <c r="I625" s="177"/>
      <c r="L625" s="173"/>
      <c r="M625" s="178"/>
      <c r="T625" s="179"/>
      <c r="AT625" s="174" t="s">
        <v>192</v>
      </c>
      <c r="AU625" s="174" t="s">
        <v>82</v>
      </c>
      <c r="AV625" s="15" t="s">
        <v>94</v>
      </c>
      <c r="AW625" s="15" t="s">
        <v>33</v>
      </c>
      <c r="AX625" s="15" t="s">
        <v>72</v>
      </c>
      <c r="AY625" s="174" t="s">
        <v>181</v>
      </c>
    </row>
    <row r="626" spans="2:51" s="13" customFormat="1" ht="12">
      <c r="B626" s="156"/>
      <c r="D626" s="149" t="s">
        <v>192</v>
      </c>
      <c r="E626" s="157" t="s">
        <v>19</v>
      </c>
      <c r="F626" s="158" t="s">
        <v>196</v>
      </c>
      <c r="H626" s="159">
        <v>1619.248</v>
      </c>
      <c r="I626" s="160"/>
      <c r="L626" s="156"/>
      <c r="M626" s="161"/>
      <c r="T626" s="162"/>
      <c r="AT626" s="157" t="s">
        <v>192</v>
      </c>
      <c r="AU626" s="157" t="s">
        <v>82</v>
      </c>
      <c r="AV626" s="13" t="s">
        <v>188</v>
      </c>
      <c r="AW626" s="13" t="s">
        <v>33</v>
      </c>
      <c r="AX626" s="13" t="s">
        <v>80</v>
      </c>
      <c r="AY626" s="157" t="s">
        <v>181</v>
      </c>
    </row>
    <row r="627" spans="2:65" s="1" customFormat="1" ht="24.1" customHeight="1">
      <c r="B627" s="32"/>
      <c r="C627" s="131" t="s">
        <v>1056</v>
      </c>
      <c r="D627" s="131" t="s">
        <v>183</v>
      </c>
      <c r="E627" s="132" t="s">
        <v>1057</v>
      </c>
      <c r="F627" s="133" t="s">
        <v>1058</v>
      </c>
      <c r="G627" s="134" t="s">
        <v>186</v>
      </c>
      <c r="H627" s="135">
        <v>1428.361</v>
      </c>
      <c r="I627" s="136"/>
      <c r="J627" s="137">
        <f>ROUND(I627*H627,2)</f>
        <v>0</v>
      </c>
      <c r="K627" s="133" t="s">
        <v>345</v>
      </c>
      <c r="L627" s="32"/>
      <c r="M627" s="138" t="s">
        <v>19</v>
      </c>
      <c r="N627" s="139" t="s">
        <v>43</v>
      </c>
      <c r="P627" s="140">
        <f>O627*H627</f>
        <v>0</v>
      </c>
      <c r="Q627" s="140">
        <v>0.01838</v>
      </c>
      <c r="R627" s="140">
        <f>Q627*H627</f>
        <v>26.253275180000003</v>
      </c>
      <c r="S627" s="140">
        <v>0</v>
      </c>
      <c r="T627" s="141">
        <f>S627*H627</f>
        <v>0</v>
      </c>
      <c r="AR627" s="142" t="s">
        <v>188</v>
      </c>
      <c r="AT627" s="142" t="s">
        <v>183</v>
      </c>
      <c r="AU627" s="142" t="s">
        <v>82</v>
      </c>
      <c r="AY627" s="17" t="s">
        <v>181</v>
      </c>
      <c r="BE627" s="143">
        <f>IF(N627="základní",J627,0)</f>
        <v>0</v>
      </c>
      <c r="BF627" s="143">
        <f>IF(N627="snížená",J627,0)</f>
        <v>0</v>
      </c>
      <c r="BG627" s="143">
        <f>IF(N627="zákl. přenesená",J627,0)</f>
        <v>0</v>
      </c>
      <c r="BH627" s="143">
        <f>IF(N627="sníž. přenesená",J627,0)</f>
        <v>0</v>
      </c>
      <c r="BI627" s="143">
        <f>IF(N627="nulová",J627,0)</f>
        <v>0</v>
      </c>
      <c r="BJ627" s="17" t="s">
        <v>80</v>
      </c>
      <c r="BK627" s="143">
        <f>ROUND(I627*H627,2)</f>
        <v>0</v>
      </c>
      <c r="BL627" s="17" t="s">
        <v>188</v>
      </c>
      <c r="BM627" s="142" t="s">
        <v>1059</v>
      </c>
    </row>
    <row r="628" spans="2:47" s="1" customFormat="1" ht="12">
      <c r="B628" s="32"/>
      <c r="D628" s="144" t="s">
        <v>190</v>
      </c>
      <c r="F628" s="145" t="s">
        <v>1060</v>
      </c>
      <c r="I628" s="146"/>
      <c r="L628" s="32"/>
      <c r="M628" s="147"/>
      <c r="T628" s="53"/>
      <c r="AT628" s="17" t="s">
        <v>190</v>
      </c>
      <c r="AU628" s="17" t="s">
        <v>82</v>
      </c>
    </row>
    <row r="629" spans="2:51" s="12" customFormat="1" ht="12">
      <c r="B629" s="148"/>
      <c r="D629" s="149" t="s">
        <v>192</v>
      </c>
      <c r="E629" s="150" t="s">
        <v>19</v>
      </c>
      <c r="F629" s="151" t="s">
        <v>1061</v>
      </c>
      <c r="H629" s="152">
        <v>1619.248</v>
      </c>
      <c r="I629" s="153"/>
      <c r="L629" s="148"/>
      <c r="M629" s="154"/>
      <c r="T629" s="155"/>
      <c r="AT629" s="150" t="s">
        <v>192</v>
      </c>
      <c r="AU629" s="150" t="s">
        <v>82</v>
      </c>
      <c r="AV629" s="12" t="s">
        <v>82</v>
      </c>
      <c r="AW629" s="12" t="s">
        <v>33</v>
      </c>
      <c r="AX629" s="12" t="s">
        <v>72</v>
      </c>
      <c r="AY629" s="150" t="s">
        <v>181</v>
      </c>
    </row>
    <row r="630" spans="2:51" s="12" customFormat="1" ht="12">
      <c r="B630" s="148"/>
      <c r="D630" s="149" t="s">
        <v>192</v>
      </c>
      <c r="E630" s="150" t="s">
        <v>19</v>
      </c>
      <c r="F630" s="151" t="s">
        <v>1062</v>
      </c>
      <c r="H630" s="152">
        <v>-190.887</v>
      </c>
      <c r="I630" s="153"/>
      <c r="L630" s="148"/>
      <c r="M630" s="154"/>
      <c r="T630" s="155"/>
      <c r="AT630" s="150" t="s">
        <v>192</v>
      </c>
      <c r="AU630" s="150" t="s">
        <v>82</v>
      </c>
      <c r="AV630" s="12" t="s">
        <v>82</v>
      </c>
      <c r="AW630" s="12" t="s">
        <v>33</v>
      </c>
      <c r="AX630" s="12" t="s">
        <v>72</v>
      </c>
      <c r="AY630" s="150" t="s">
        <v>181</v>
      </c>
    </row>
    <row r="631" spans="2:51" s="13" customFormat="1" ht="12">
      <c r="B631" s="156"/>
      <c r="D631" s="149" t="s">
        <v>192</v>
      </c>
      <c r="E631" s="157" t="s">
        <v>19</v>
      </c>
      <c r="F631" s="158" t="s">
        <v>196</v>
      </c>
      <c r="H631" s="159">
        <v>1428.361</v>
      </c>
      <c r="I631" s="160"/>
      <c r="L631" s="156"/>
      <c r="M631" s="161"/>
      <c r="T631" s="162"/>
      <c r="AT631" s="157" t="s">
        <v>192</v>
      </c>
      <c r="AU631" s="157" t="s">
        <v>82</v>
      </c>
      <c r="AV631" s="13" t="s">
        <v>188</v>
      </c>
      <c r="AW631" s="13" t="s">
        <v>33</v>
      </c>
      <c r="AX631" s="13" t="s">
        <v>80</v>
      </c>
      <c r="AY631" s="157" t="s">
        <v>181</v>
      </c>
    </row>
    <row r="632" spans="2:65" s="1" customFormat="1" ht="24.1" customHeight="1">
      <c r="B632" s="32"/>
      <c r="C632" s="131" t="s">
        <v>1063</v>
      </c>
      <c r="D632" s="131" t="s">
        <v>183</v>
      </c>
      <c r="E632" s="132" t="s">
        <v>1064</v>
      </c>
      <c r="F632" s="133" t="s">
        <v>1065</v>
      </c>
      <c r="G632" s="134" t="s">
        <v>186</v>
      </c>
      <c r="H632" s="135">
        <v>190.887</v>
      </c>
      <c r="I632" s="136"/>
      <c r="J632" s="137">
        <f>ROUND(I632*H632,2)</f>
        <v>0</v>
      </c>
      <c r="K632" s="133" t="s">
        <v>187</v>
      </c>
      <c r="L632" s="32"/>
      <c r="M632" s="138" t="s">
        <v>19</v>
      </c>
      <c r="N632" s="139" t="s">
        <v>43</v>
      </c>
      <c r="P632" s="140">
        <f>O632*H632</f>
        <v>0</v>
      </c>
      <c r="Q632" s="140">
        <v>0</v>
      </c>
      <c r="R632" s="140">
        <f>Q632*H632</f>
        <v>0</v>
      </c>
      <c r="S632" s="140">
        <v>0</v>
      </c>
      <c r="T632" s="141">
        <f>S632*H632</f>
        <v>0</v>
      </c>
      <c r="AR632" s="142" t="s">
        <v>188</v>
      </c>
      <c r="AT632" s="142" t="s">
        <v>183</v>
      </c>
      <c r="AU632" s="142" t="s">
        <v>82</v>
      </c>
      <c r="AY632" s="17" t="s">
        <v>181</v>
      </c>
      <c r="BE632" s="143">
        <f>IF(N632="základní",J632,0)</f>
        <v>0</v>
      </c>
      <c r="BF632" s="143">
        <f>IF(N632="snížená",J632,0)</f>
        <v>0</v>
      </c>
      <c r="BG632" s="143">
        <f>IF(N632="zákl. přenesená",J632,0)</f>
        <v>0</v>
      </c>
      <c r="BH632" s="143">
        <f>IF(N632="sníž. přenesená",J632,0)</f>
        <v>0</v>
      </c>
      <c r="BI632" s="143">
        <f>IF(N632="nulová",J632,0)</f>
        <v>0</v>
      </c>
      <c r="BJ632" s="17" t="s">
        <v>80</v>
      </c>
      <c r="BK632" s="143">
        <f>ROUND(I632*H632,2)</f>
        <v>0</v>
      </c>
      <c r="BL632" s="17" t="s">
        <v>188</v>
      </c>
      <c r="BM632" s="142" t="s">
        <v>1066</v>
      </c>
    </row>
    <row r="633" spans="2:47" s="1" customFormat="1" ht="12">
      <c r="B633" s="32"/>
      <c r="D633" s="144" t="s">
        <v>190</v>
      </c>
      <c r="F633" s="145" t="s">
        <v>1067</v>
      </c>
      <c r="I633" s="146"/>
      <c r="L633" s="32"/>
      <c r="M633" s="147"/>
      <c r="T633" s="53"/>
      <c r="AT633" s="17" t="s">
        <v>190</v>
      </c>
      <c r="AU633" s="17" t="s">
        <v>82</v>
      </c>
    </row>
    <row r="634" spans="2:51" s="14" customFormat="1" ht="12">
      <c r="B634" s="163"/>
      <c r="D634" s="149" t="s">
        <v>192</v>
      </c>
      <c r="E634" s="164" t="s">
        <v>19</v>
      </c>
      <c r="F634" s="165" t="s">
        <v>1068</v>
      </c>
      <c r="H634" s="164" t="s">
        <v>19</v>
      </c>
      <c r="I634" s="166"/>
      <c r="L634" s="163"/>
      <c r="M634" s="167"/>
      <c r="T634" s="168"/>
      <c r="AT634" s="164" t="s">
        <v>192</v>
      </c>
      <c r="AU634" s="164" t="s">
        <v>82</v>
      </c>
      <c r="AV634" s="14" t="s">
        <v>80</v>
      </c>
      <c r="AW634" s="14" t="s">
        <v>33</v>
      </c>
      <c r="AX634" s="14" t="s">
        <v>72</v>
      </c>
      <c r="AY634" s="164" t="s">
        <v>181</v>
      </c>
    </row>
    <row r="635" spans="2:51" s="12" customFormat="1" ht="12">
      <c r="B635" s="148"/>
      <c r="D635" s="149" t="s">
        <v>192</v>
      </c>
      <c r="E635" s="150" t="s">
        <v>19</v>
      </c>
      <c r="F635" s="151" t="s">
        <v>1069</v>
      </c>
      <c r="H635" s="152">
        <v>190.887</v>
      </c>
      <c r="I635" s="153"/>
      <c r="L635" s="148"/>
      <c r="M635" s="154"/>
      <c r="T635" s="155"/>
      <c r="AT635" s="150" t="s">
        <v>192</v>
      </c>
      <c r="AU635" s="150" t="s">
        <v>82</v>
      </c>
      <c r="AV635" s="12" t="s">
        <v>82</v>
      </c>
      <c r="AW635" s="12" t="s">
        <v>33</v>
      </c>
      <c r="AX635" s="12" t="s">
        <v>80</v>
      </c>
      <c r="AY635" s="150" t="s">
        <v>181</v>
      </c>
    </row>
    <row r="636" spans="2:65" s="1" customFormat="1" ht="16.5" customHeight="1">
      <c r="B636" s="32"/>
      <c r="C636" s="131" t="s">
        <v>1070</v>
      </c>
      <c r="D636" s="131" t="s">
        <v>183</v>
      </c>
      <c r="E636" s="132" t="s">
        <v>1071</v>
      </c>
      <c r="F636" s="133" t="s">
        <v>1072</v>
      </c>
      <c r="G636" s="134" t="s">
        <v>186</v>
      </c>
      <c r="H636" s="135">
        <v>116.959</v>
      </c>
      <c r="I636" s="136"/>
      <c r="J636" s="137">
        <f>ROUND(I636*H636,2)</f>
        <v>0</v>
      </c>
      <c r="K636" s="133" t="s">
        <v>187</v>
      </c>
      <c r="L636" s="32"/>
      <c r="M636" s="138" t="s">
        <v>19</v>
      </c>
      <c r="N636" s="139" t="s">
        <v>43</v>
      </c>
      <c r="P636" s="140">
        <f>O636*H636</f>
        <v>0</v>
      </c>
      <c r="Q636" s="140">
        <v>0.00011</v>
      </c>
      <c r="R636" s="140">
        <f>Q636*H636</f>
        <v>0.01286549</v>
      </c>
      <c r="S636" s="140">
        <v>6E-05</v>
      </c>
      <c r="T636" s="141">
        <f>S636*H636</f>
        <v>0.00701754</v>
      </c>
      <c r="AR636" s="142" t="s">
        <v>188</v>
      </c>
      <c r="AT636" s="142" t="s">
        <v>183</v>
      </c>
      <c r="AU636" s="142" t="s">
        <v>82</v>
      </c>
      <c r="AY636" s="17" t="s">
        <v>181</v>
      </c>
      <c r="BE636" s="143">
        <f>IF(N636="základní",J636,0)</f>
        <v>0</v>
      </c>
      <c r="BF636" s="143">
        <f>IF(N636="snížená",J636,0)</f>
        <v>0</v>
      </c>
      <c r="BG636" s="143">
        <f>IF(N636="zákl. přenesená",J636,0)</f>
        <v>0</v>
      </c>
      <c r="BH636" s="143">
        <f>IF(N636="sníž. přenesená",J636,0)</f>
        <v>0</v>
      </c>
      <c r="BI636" s="143">
        <f>IF(N636="nulová",J636,0)</f>
        <v>0</v>
      </c>
      <c r="BJ636" s="17" t="s">
        <v>80</v>
      </c>
      <c r="BK636" s="143">
        <f>ROUND(I636*H636,2)</f>
        <v>0</v>
      </c>
      <c r="BL636" s="17" t="s">
        <v>188</v>
      </c>
      <c r="BM636" s="142" t="s">
        <v>1073</v>
      </c>
    </row>
    <row r="637" spans="2:47" s="1" customFormat="1" ht="12">
      <c r="B637" s="32"/>
      <c r="D637" s="144" t="s">
        <v>190</v>
      </c>
      <c r="F637" s="145" t="s">
        <v>1074</v>
      </c>
      <c r="I637" s="146"/>
      <c r="L637" s="32"/>
      <c r="M637" s="147"/>
      <c r="T637" s="53"/>
      <c r="AT637" s="17" t="s">
        <v>190</v>
      </c>
      <c r="AU637" s="17" t="s">
        <v>82</v>
      </c>
    </row>
    <row r="638" spans="2:51" s="12" customFormat="1" ht="12">
      <c r="B638" s="148"/>
      <c r="D638" s="149" t="s">
        <v>192</v>
      </c>
      <c r="E638" s="150" t="s">
        <v>19</v>
      </c>
      <c r="F638" s="151" t="s">
        <v>1075</v>
      </c>
      <c r="H638" s="152">
        <v>45.5</v>
      </c>
      <c r="I638" s="153"/>
      <c r="L638" s="148"/>
      <c r="M638" s="154"/>
      <c r="T638" s="155"/>
      <c r="AT638" s="150" t="s">
        <v>192</v>
      </c>
      <c r="AU638" s="150" t="s">
        <v>82</v>
      </c>
      <c r="AV638" s="12" t="s">
        <v>82</v>
      </c>
      <c r="AW638" s="12" t="s">
        <v>33</v>
      </c>
      <c r="AX638" s="12" t="s">
        <v>72</v>
      </c>
      <c r="AY638" s="150" t="s">
        <v>181</v>
      </c>
    </row>
    <row r="639" spans="2:51" s="12" customFormat="1" ht="12">
      <c r="B639" s="148"/>
      <c r="D639" s="149" t="s">
        <v>192</v>
      </c>
      <c r="E639" s="150" t="s">
        <v>19</v>
      </c>
      <c r="F639" s="151" t="s">
        <v>1076</v>
      </c>
      <c r="H639" s="152">
        <v>23.459</v>
      </c>
      <c r="I639" s="153"/>
      <c r="L639" s="148"/>
      <c r="M639" s="154"/>
      <c r="T639" s="155"/>
      <c r="AT639" s="150" t="s">
        <v>192</v>
      </c>
      <c r="AU639" s="150" t="s">
        <v>82</v>
      </c>
      <c r="AV639" s="12" t="s">
        <v>82</v>
      </c>
      <c r="AW639" s="12" t="s">
        <v>33</v>
      </c>
      <c r="AX639" s="12" t="s">
        <v>72</v>
      </c>
      <c r="AY639" s="150" t="s">
        <v>181</v>
      </c>
    </row>
    <row r="640" spans="2:51" s="12" customFormat="1" ht="12">
      <c r="B640" s="148"/>
      <c r="D640" s="149" t="s">
        <v>192</v>
      </c>
      <c r="E640" s="150" t="s">
        <v>19</v>
      </c>
      <c r="F640" s="151" t="s">
        <v>1077</v>
      </c>
      <c r="H640" s="152">
        <v>48</v>
      </c>
      <c r="I640" s="153"/>
      <c r="L640" s="148"/>
      <c r="M640" s="154"/>
      <c r="T640" s="155"/>
      <c r="AT640" s="150" t="s">
        <v>192</v>
      </c>
      <c r="AU640" s="150" t="s">
        <v>82</v>
      </c>
      <c r="AV640" s="12" t="s">
        <v>82</v>
      </c>
      <c r="AW640" s="12" t="s">
        <v>33</v>
      </c>
      <c r="AX640" s="12" t="s">
        <v>72</v>
      </c>
      <c r="AY640" s="150" t="s">
        <v>181</v>
      </c>
    </row>
    <row r="641" spans="2:51" s="13" customFormat="1" ht="12">
      <c r="B641" s="156"/>
      <c r="D641" s="149" t="s">
        <v>192</v>
      </c>
      <c r="E641" s="157" t="s">
        <v>19</v>
      </c>
      <c r="F641" s="158" t="s">
        <v>196</v>
      </c>
      <c r="H641" s="159">
        <v>116.959</v>
      </c>
      <c r="I641" s="160"/>
      <c r="L641" s="156"/>
      <c r="M641" s="161"/>
      <c r="T641" s="162"/>
      <c r="AT641" s="157" t="s">
        <v>192</v>
      </c>
      <c r="AU641" s="157" t="s">
        <v>82</v>
      </c>
      <c r="AV641" s="13" t="s">
        <v>188</v>
      </c>
      <c r="AW641" s="13" t="s">
        <v>33</v>
      </c>
      <c r="AX641" s="13" t="s">
        <v>80</v>
      </c>
      <c r="AY641" s="157" t="s">
        <v>181</v>
      </c>
    </row>
    <row r="642" spans="2:65" s="1" customFormat="1" ht="134.3" customHeight="1">
      <c r="B642" s="32"/>
      <c r="C642" s="131" t="s">
        <v>1078</v>
      </c>
      <c r="D642" s="131" t="s">
        <v>183</v>
      </c>
      <c r="E642" s="132" t="s">
        <v>1079</v>
      </c>
      <c r="F642" s="133" t="s">
        <v>1080</v>
      </c>
      <c r="G642" s="134" t="s">
        <v>19</v>
      </c>
      <c r="H642" s="135">
        <v>0</v>
      </c>
      <c r="I642" s="136"/>
      <c r="J642" s="137">
        <f>ROUND(I642*H642,2)</f>
        <v>0</v>
      </c>
      <c r="K642" s="133" t="s">
        <v>19</v>
      </c>
      <c r="L642" s="32"/>
      <c r="M642" s="138" t="s">
        <v>19</v>
      </c>
      <c r="N642" s="139" t="s">
        <v>43</v>
      </c>
      <c r="P642" s="140">
        <f>O642*H642</f>
        <v>0</v>
      </c>
      <c r="Q642" s="140">
        <v>0</v>
      </c>
      <c r="R642" s="140">
        <f>Q642*H642</f>
        <v>0</v>
      </c>
      <c r="S642" s="140">
        <v>0</v>
      </c>
      <c r="T642" s="141">
        <f>S642*H642</f>
        <v>0</v>
      </c>
      <c r="AR642" s="142" t="s">
        <v>188</v>
      </c>
      <c r="AT642" s="142" t="s">
        <v>183</v>
      </c>
      <c r="AU642" s="142" t="s">
        <v>82</v>
      </c>
      <c r="AY642" s="17" t="s">
        <v>181</v>
      </c>
      <c r="BE642" s="143">
        <f>IF(N642="základní",J642,0)</f>
        <v>0</v>
      </c>
      <c r="BF642" s="143">
        <f>IF(N642="snížená",J642,0)</f>
        <v>0</v>
      </c>
      <c r="BG642" s="143">
        <f>IF(N642="zákl. přenesená",J642,0)</f>
        <v>0</v>
      </c>
      <c r="BH642" s="143">
        <f>IF(N642="sníž. přenesená",J642,0)</f>
        <v>0</v>
      </c>
      <c r="BI642" s="143">
        <f>IF(N642="nulová",J642,0)</f>
        <v>0</v>
      </c>
      <c r="BJ642" s="17" t="s">
        <v>80</v>
      </c>
      <c r="BK642" s="143">
        <f>ROUND(I642*H642,2)</f>
        <v>0</v>
      </c>
      <c r="BL642" s="17" t="s">
        <v>188</v>
      </c>
      <c r="BM642" s="142" t="s">
        <v>1081</v>
      </c>
    </row>
    <row r="643" spans="2:65" s="1" customFormat="1" ht="16.5" customHeight="1">
      <c r="B643" s="32"/>
      <c r="C643" s="131" t="s">
        <v>1082</v>
      </c>
      <c r="D643" s="131" t="s">
        <v>183</v>
      </c>
      <c r="E643" s="132" t="s">
        <v>1083</v>
      </c>
      <c r="F643" s="133" t="s">
        <v>1084</v>
      </c>
      <c r="G643" s="134" t="s">
        <v>186</v>
      </c>
      <c r="H643" s="135">
        <v>20.678</v>
      </c>
      <c r="I643" s="136"/>
      <c r="J643" s="137">
        <f>ROUND(I643*H643,2)</f>
        <v>0</v>
      </c>
      <c r="K643" s="133" t="s">
        <v>187</v>
      </c>
      <c r="L643" s="32"/>
      <c r="M643" s="138" t="s">
        <v>19</v>
      </c>
      <c r="N643" s="139" t="s">
        <v>43</v>
      </c>
      <c r="P643" s="140">
        <f>O643*H643</f>
        <v>0</v>
      </c>
      <c r="Q643" s="140">
        <v>0.00022</v>
      </c>
      <c r="R643" s="140">
        <f>Q643*H643</f>
        <v>0.00454916</v>
      </c>
      <c r="S643" s="140">
        <v>0</v>
      </c>
      <c r="T643" s="141">
        <f>S643*H643</f>
        <v>0</v>
      </c>
      <c r="AR643" s="142" t="s">
        <v>188</v>
      </c>
      <c r="AT643" s="142" t="s">
        <v>183</v>
      </c>
      <c r="AU643" s="142" t="s">
        <v>82</v>
      </c>
      <c r="AY643" s="17" t="s">
        <v>181</v>
      </c>
      <c r="BE643" s="143">
        <f>IF(N643="základní",J643,0)</f>
        <v>0</v>
      </c>
      <c r="BF643" s="143">
        <f>IF(N643="snížená",J643,0)</f>
        <v>0</v>
      </c>
      <c r="BG643" s="143">
        <f>IF(N643="zákl. přenesená",J643,0)</f>
        <v>0</v>
      </c>
      <c r="BH643" s="143">
        <f>IF(N643="sníž. přenesená",J643,0)</f>
        <v>0</v>
      </c>
      <c r="BI643" s="143">
        <f>IF(N643="nulová",J643,0)</f>
        <v>0</v>
      </c>
      <c r="BJ643" s="17" t="s">
        <v>80</v>
      </c>
      <c r="BK643" s="143">
        <f>ROUND(I643*H643,2)</f>
        <v>0</v>
      </c>
      <c r="BL643" s="17" t="s">
        <v>188</v>
      </c>
      <c r="BM643" s="142" t="s">
        <v>1085</v>
      </c>
    </row>
    <row r="644" spans="2:47" s="1" customFormat="1" ht="12">
      <c r="B644" s="32"/>
      <c r="D644" s="144" t="s">
        <v>190</v>
      </c>
      <c r="F644" s="145" t="s">
        <v>1086</v>
      </c>
      <c r="I644" s="146"/>
      <c r="L644" s="32"/>
      <c r="M644" s="147"/>
      <c r="T644" s="53"/>
      <c r="AT644" s="17" t="s">
        <v>190</v>
      </c>
      <c r="AU644" s="17" t="s">
        <v>82</v>
      </c>
    </row>
    <row r="645" spans="2:51" s="14" customFormat="1" ht="12">
      <c r="B645" s="163"/>
      <c r="D645" s="149" t="s">
        <v>192</v>
      </c>
      <c r="E645" s="164" t="s">
        <v>19</v>
      </c>
      <c r="F645" s="165" t="s">
        <v>1087</v>
      </c>
      <c r="H645" s="164" t="s">
        <v>19</v>
      </c>
      <c r="I645" s="166"/>
      <c r="L645" s="163"/>
      <c r="M645" s="167"/>
      <c r="T645" s="168"/>
      <c r="AT645" s="164" t="s">
        <v>192</v>
      </c>
      <c r="AU645" s="164" t="s">
        <v>82</v>
      </c>
      <c r="AV645" s="14" t="s">
        <v>80</v>
      </c>
      <c r="AW645" s="14" t="s">
        <v>33</v>
      </c>
      <c r="AX645" s="14" t="s">
        <v>72</v>
      </c>
      <c r="AY645" s="164" t="s">
        <v>181</v>
      </c>
    </row>
    <row r="646" spans="2:51" s="12" customFormat="1" ht="12">
      <c r="B646" s="148"/>
      <c r="D646" s="149" t="s">
        <v>192</v>
      </c>
      <c r="E646" s="150" t="s">
        <v>19</v>
      </c>
      <c r="F646" s="151" t="s">
        <v>1088</v>
      </c>
      <c r="H646" s="152">
        <v>9.375</v>
      </c>
      <c r="I646" s="153"/>
      <c r="L646" s="148"/>
      <c r="M646" s="154"/>
      <c r="T646" s="155"/>
      <c r="AT646" s="150" t="s">
        <v>192</v>
      </c>
      <c r="AU646" s="150" t="s">
        <v>82</v>
      </c>
      <c r="AV646" s="12" t="s">
        <v>82</v>
      </c>
      <c r="AW646" s="12" t="s">
        <v>33</v>
      </c>
      <c r="AX646" s="12" t="s">
        <v>72</v>
      </c>
      <c r="AY646" s="150" t="s">
        <v>181</v>
      </c>
    </row>
    <row r="647" spans="2:51" s="12" customFormat="1" ht="12">
      <c r="B647" s="148"/>
      <c r="D647" s="149" t="s">
        <v>192</v>
      </c>
      <c r="E647" s="150" t="s">
        <v>19</v>
      </c>
      <c r="F647" s="151" t="s">
        <v>1089</v>
      </c>
      <c r="H647" s="152">
        <v>3.103</v>
      </c>
      <c r="I647" s="153"/>
      <c r="L647" s="148"/>
      <c r="M647" s="154"/>
      <c r="T647" s="155"/>
      <c r="AT647" s="150" t="s">
        <v>192</v>
      </c>
      <c r="AU647" s="150" t="s">
        <v>82</v>
      </c>
      <c r="AV647" s="12" t="s">
        <v>82</v>
      </c>
      <c r="AW647" s="12" t="s">
        <v>33</v>
      </c>
      <c r="AX647" s="12" t="s">
        <v>72</v>
      </c>
      <c r="AY647" s="150" t="s">
        <v>181</v>
      </c>
    </row>
    <row r="648" spans="2:51" s="12" customFormat="1" ht="12">
      <c r="B648" s="148"/>
      <c r="D648" s="149" t="s">
        <v>192</v>
      </c>
      <c r="E648" s="150" t="s">
        <v>19</v>
      </c>
      <c r="F648" s="151" t="s">
        <v>1090</v>
      </c>
      <c r="H648" s="152">
        <v>7.2</v>
      </c>
      <c r="I648" s="153"/>
      <c r="L648" s="148"/>
      <c r="M648" s="154"/>
      <c r="T648" s="155"/>
      <c r="AT648" s="150" t="s">
        <v>192</v>
      </c>
      <c r="AU648" s="150" t="s">
        <v>82</v>
      </c>
      <c r="AV648" s="12" t="s">
        <v>82</v>
      </c>
      <c r="AW648" s="12" t="s">
        <v>33</v>
      </c>
      <c r="AX648" s="12" t="s">
        <v>72</v>
      </c>
      <c r="AY648" s="150" t="s">
        <v>181</v>
      </c>
    </row>
    <row r="649" spans="2:51" s="14" customFormat="1" ht="12">
      <c r="B649" s="163"/>
      <c r="D649" s="149" t="s">
        <v>192</v>
      </c>
      <c r="E649" s="164" t="s">
        <v>19</v>
      </c>
      <c r="F649" s="165" t="s">
        <v>1091</v>
      </c>
      <c r="H649" s="164" t="s">
        <v>19</v>
      </c>
      <c r="I649" s="166"/>
      <c r="L649" s="163"/>
      <c r="M649" s="167"/>
      <c r="T649" s="168"/>
      <c r="AT649" s="164" t="s">
        <v>192</v>
      </c>
      <c r="AU649" s="164" t="s">
        <v>82</v>
      </c>
      <c r="AV649" s="14" t="s">
        <v>80</v>
      </c>
      <c r="AW649" s="14" t="s">
        <v>33</v>
      </c>
      <c r="AX649" s="14" t="s">
        <v>72</v>
      </c>
      <c r="AY649" s="164" t="s">
        <v>181</v>
      </c>
    </row>
    <row r="650" spans="2:51" s="12" customFormat="1" ht="12">
      <c r="B650" s="148"/>
      <c r="D650" s="149" t="s">
        <v>192</v>
      </c>
      <c r="E650" s="150" t="s">
        <v>19</v>
      </c>
      <c r="F650" s="151" t="s">
        <v>1092</v>
      </c>
      <c r="H650" s="152">
        <v>1</v>
      </c>
      <c r="I650" s="153"/>
      <c r="L650" s="148"/>
      <c r="M650" s="154"/>
      <c r="T650" s="155"/>
      <c r="AT650" s="150" t="s">
        <v>192</v>
      </c>
      <c r="AU650" s="150" t="s">
        <v>82</v>
      </c>
      <c r="AV650" s="12" t="s">
        <v>82</v>
      </c>
      <c r="AW650" s="12" t="s">
        <v>33</v>
      </c>
      <c r="AX650" s="12" t="s">
        <v>72</v>
      </c>
      <c r="AY650" s="150" t="s">
        <v>181</v>
      </c>
    </row>
    <row r="651" spans="2:51" s="13" customFormat="1" ht="12">
      <c r="B651" s="156"/>
      <c r="D651" s="149" t="s">
        <v>192</v>
      </c>
      <c r="E651" s="157" t="s">
        <v>19</v>
      </c>
      <c r="F651" s="158" t="s">
        <v>196</v>
      </c>
      <c r="H651" s="159">
        <v>20.678</v>
      </c>
      <c r="I651" s="160"/>
      <c r="L651" s="156"/>
      <c r="M651" s="161"/>
      <c r="T651" s="162"/>
      <c r="AT651" s="157" t="s">
        <v>192</v>
      </c>
      <c r="AU651" s="157" t="s">
        <v>82</v>
      </c>
      <c r="AV651" s="13" t="s">
        <v>188</v>
      </c>
      <c r="AW651" s="13" t="s">
        <v>33</v>
      </c>
      <c r="AX651" s="13" t="s">
        <v>80</v>
      </c>
      <c r="AY651" s="157" t="s">
        <v>181</v>
      </c>
    </row>
    <row r="652" spans="2:65" s="1" customFormat="1" ht="24.1" customHeight="1">
      <c r="B652" s="32"/>
      <c r="C652" s="131" t="s">
        <v>1093</v>
      </c>
      <c r="D652" s="131" t="s">
        <v>183</v>
      </c>
      <c r="E652" s="132" t="s">
        <v>1094</v>
      </c>
      <c r="F652" s="133" t="s">
        <v>1095</v>
      </c>
      <c r="G652" s="134" t="s">
        <v>186</v>
      </c>
      <c r="H652" s="135">
        <v>20.678</v>
      </c>
      <c r="I652" s="136"/>
      <c r="J652" s="137">
        <f>ROUND(I652*H652,2)</f>
        <v>0</v>
      </c>
      <c r="K652" s="133" t="s">
        <v>187</v>
      </c>
      <c r="L652" s="32"/>
      <c r="M652" s="138" t="s">
        <v>19</v>
      </c>
      <c r="N652" s="139" t="s">
        <v>43</v>
      </c>
      <c r="P652" s="140">
        <f>O652*H652</f>
        <v>0</v>
      </c>
      <c r="Q652" s="140">
        <v>0.00363</v>
      </c>
      <c r="R652" s="140">
        <f>Q652*H652</f>
        <v>0.07506114</v>
      </c>
      <c r="S652" s="140">
        <v>0</v>
      </c>
      <c r="T652" s="141">
        <f>S652*H652</f>
        <v>0</v>
      </c>
      <c r="AR652" s="142" t="s">
        <v>188</v>
      </c>
      <c r="AT652" s="142" t="s">
        <v>183</v>
      </c>
      <c r="AU652" s="142" t="s">
        <v>82</v>
      </c>
      <c r="AY652" s="17" t="s">
        <v>181</v>
      </c>
      <c r="BE652" s="143">
        <f>IF(N652="základní",J652,0)</f>
        <v>0</v>
      </c>
      <c r="BF652" s="143">
        <f>IF(N652="snížená",J652,0)</f>
        <v>0</v>
      </c>
      <c r="BG652" s="143">
        <f>IF(N652="zákl. přenesená",J652,0)</f>
        <v>0</v>
      </c>
      <c r="BH652" s="143">
        <f>IF(N652="sníž. přenesená",J652,0)</f>
        <v>0</v>
      </c>
      <c r="BI652" s="143">
        <f>IF(N652="nulová",J652,0)</f>
        <v>0</v>
      </c>
      <c r="BJ652" s="17" t="s">
        <v>80</v>
      </c>
      <c r="BK652" s="143">
        <f>ROUND(I652*H652,2)</f>
        <v>0</v>
      </c>
      <c r="BL652" s="17" t="s">
        <v>188</v>
      </c>
      <c r="BM652" s="142" t="s">
        <v>1096</v>
      </c>
    </row>
    <row r="653" spans="2:47" s="1" customFormat="1" ht="12">
      <c r="B653" s="32"/>
      <c r="D653" s="144" t="s">
        <v>190</v>
      </c>
      <c r="F653" s="145" t="s">
        <v>1097</v>
      </c>
      <c r="I653" s="146"/>
      <c r="L653" s="32"/>
      <c r="M653" s="147"/>
      <c r="T653" s="53"/>
      <c r="AT653" s="17" t="s">
        <v>190</v>
      </c>
      <c r="AU653" s="17" t="s">
        <v>82</v>
      </c>
    </row>
    <row r="654" spans="2:65" s="1" customFormat="1" ht="21.75" customHeight="1">
      <c r="B654" s="32"/>
      <c r="C654" s="131" t="s">
        <v>1098</v>
      </c>
      <c r="D654" s="131" t="s">
        <v>183</v>
      </c>
      <c r="E654" s="132" t="s">
        <v>1099</v>
      </c>
      <c r="F654" s="133" t="s">
        <v>1100</v>
      </c>
      <c r="G654" s="134" t="s">
        <v>186</v>
      </c>
      <c r="H654" s="135">
        <v>78.3</v>
      </c>
      <c r="I654" s="136"/>
      <c r="J654" s="137">
        <f>ROUND(I654*H654,2)</f>
        <v>0</v>
      </c>
      <c r="K654" s="133" t="s">
        <v>187</v>
      </c>
      <c r="L654" s="32"/>
      <c r="M654" s="138" t="s">
        <v>19</v>
      </c>
      <c r="N654" s="139" t="s">
        <v>43</v>
      </c>
      <c r="P654" s="140">
        <f>O654*H654</f>
        <v>0</v>
      </c>
      <c r="Q654" s="140">
        <v>0.00735</v>
      </c>
      <c r="R654" s="140">
        <f>Q654*H654</f>
        <v>0.5755049999999999</v>
      </c>
      <c r="S654" s="140">
        <v>0</v>
      </c>
      <c r="T654" s="141">
        <f>S654*H654</f>
        <v>0</v>
      </c>
      <c r="AR654" s="142" t="s">
        <v>188</v>
      </c>
      <c r="AT654" s="142" t="s">
        <v>183</v>
      </c>
      <c r="AU654" s="142" t="s">
        <v>82</v>
      </c>
      <c r="AY654" s="17" t="s">
        <v>181</v>
      </c>
      <c r="BE654" s="143">
        <f>IF(N654="základní",J654,0)</f>
        <v>0</v>
      </c>
      <c r="BF654" s="143">
        <f>IF(N654="snížená",J654,0)</f>
        <v>0</v>
      </c>
      <c r="BG654" s="143">
        <f>IF(N654="zákl. přenesená",J654,0)</f>
        <v>0</v>
      </c>
      <c r="BH654" s="143">
        <f>IF(N654="sníž. přenesená",J654,0)</f>
        <v>0</v>
      </c>
      <c r="BI654" s="143">
        <f>IF(N654="nulová",J654,0)</f>
        <v>0</v>
      </c>
      <c r="BJ654" s="17" t="s">
        <v>80</v>
      </c>
      <c r="BK654" s="143">
        <f>ROUND(I654*H654,2)</f>
        <v>0</v>
      </c>
      <c r="BL654" s="17" t="s">
        <v>188</v>
      </c>
      <c r="BM654" s="142" t="s">
        <v>1101</v>
      </c>
    </row>
    <row r="655" spans="2:47" s="1" customFormat="1" ht="12">
      <c r="B655" s="32"/>
      <c r="D655" s="144" t="s">
        <v>190</v>
      </c>
      <c r="F655" s="145" t="s">
        <v>1102</v>
      </c>
      <c r="I655" s="146"/>
      <c r="L655" s="32"/>
      <c r="M655" s="147"/>
      <c r="T655" s="53"/>
      <c r="AT655" s="17" t="s">
        <v>190</v>
      </c>
      <c r="AU655" s="17" t="s">
        <v>82</v>
      </c>
    </row>
    <row r="656" spans="2:51" s="14" customFormat="1" ht="12">
      <c r="B656" s="163"/>
      <c r="D656" s="149" t="s">
        <v>192</v>
      </c>
      <c r="E656" s="164" t="s">
        <v>19</v>
      </c>
      <c r="F656" s="165" t="s">
        <v>1103</v>
      </c>
      <c r="H656" s="164" t="s">
        <v>19</v>
      </c>
      <c r="I656" s="166"/>
      <c r="L656" s="163"/>
      <c r="M656" s="167"/>
      <c r="T656" s="168"/>
      <c r="AT656" s="164" t="s">
        <v>192</v>
      </c>
      <c r="AU656" s="164" t="s">
        <v>82</v>
      </c>
      <c r="AV656" s="14" t="s">
        <v>80</v>
      </c>
      <c r="AW656" s="14" t="s">
        <v>33</v>
      </c>
      <c r="AX656" s="14" t="s">
        <v>72</v>
      </c>
      <c r="AY656" s="164" t="s">
        <v>181</v>
      </c>
    </row>
    <row r="657" spans="2:51" s="12" customFormat="1" ht="12">
      <c r="B657" s="148"/>
      <c r="D657" s="149" t="s">
        <v>192</v>
      </c>
      <c r="E657" s="150" t="s">
        <v>19</v>
      </c>
      <c r="F657" s="151" t="s">
        <v>1104</v>
      </c>
      <c r="H657" s="152">
        <v>54</v>
      </c>
      <c r="I657" s="153"/>
      <c r="L657" s="148"/>
      <c r="M657" s="154"/>
      <c r="T657" s="155"/>
      <c r="AT657" s="150" t="s">
        <v>192</v>
      </c>
      <c r="AU657" s="150" t="s">
        <v>82</v>
      </c>
      <c r="AV657" s="12" t="s">
        <v>82</v>
      </c>
      <c r="AW657" s="12" t="s">
        <v>33</v>
      </c>
      <c r="AX657" s="12" t="s">
        <v>72</v>
      </c>
      <c r="AY657" s="150" t="s">
        <v>181</v>
      </c>
    </row>
    <row r="658" spans="2:51" s="14" customFormat="1" ht="12">
      <c r="B658" s="163"/>
      <c r="D658" s="149" t="s">
        <v>192</v>
      </c>
      <c r="E658" s="164" t="s">
        <v>19</v>
      </c>
      <c r="F658" s="165" t="s">
        <v>1105</v>
      </c>
      <c r="H658" s="164" t="s">
        <v>19</v>
      </c>
      <c r="I658" s="166"/>
      <c r="L658" s="163"/>
      <c r="M658" s="167"/>
      <c r="T658" s="168"/>
      <c r="AT658" s="164" t="s">
        <v>192</v>
      </c>
      <c r="AU658" s="164" t="s">
        <v>82</v>
      </c>
      <c r="AV658" s="14" t="s">
        <v>80</v>
      </c>
      <c r="AW658" s="14" t="s">
        <v>33</v>
      </c>
      <c r="AX658" s="14" t="s">
        <v>72</v>
      </c>
      <c r="AY658" s="164" t="s">
        <v>181</v>
      </c>
    </row>
    <row r="659" spans="2:51" s="12" customFormat="1" ht="12">
      <c r="B659" s="148"/>
      <c r="D659" s="149" t="s">
        <v>192</v>
      </c>
      <c r="E659" s="150" t="s">
        <v>19</v>
      </c>
      <c r="F659" s="151" t="s">
        <v>1106</v>
      </c>
      <c r="H659" s="152">
        <v>24.3</v>
      </c>
      <c r="I659" s="153"/>
      <c r="L659" s="148"/>
      <c r="M659" s="154"/>
      <c r="T659" s="155"/>
      <c r="AT659" s="150" t="s">
        <v>192</v>
      </c>
      <c r="AU659" s="150" t="s">
        <v>82</v>
      </c>
      <c r="AV659" s="12" t="s">
        <v>82</v>
      </c>
      <c r="AW659" s="12" t="s">
        <v>33</v>
      </c>
      <c r="AX659" s="12" t="s">
        <v>72</v>
      </c>
      <c r="AY659" s="150" t="s">
        <v>181</v>
      </c>
    </row>
    <row r="660" spans="2:51" s="13" customFormat="1" ht="12">
      <c r="B660" s="156"/>
      <c r="D660" s="149" t="s">
        <v>192</v>
      </c>
      <c r="E660" s="157" t="s">
        <v>19</v>
      </c>
      <c r="F660" s="158" t="s">
        <v>196</v>
      </c>
      <c r="H660" s="159">
        <v>78.3</v>
      </c>
      <c r="I660" s="160"/>
      <c r="L660" s="156"/>
      <c r="M660" s="161"/>
      <c r="T660" s="162"/>
      <c r="AT660" s="157" t="s">
        <v>192</v>
      </c>
      <c r="AU660" s="157" t="s">
        <v>82</v>
      </c>
      <c r="AV660" s="13" t="s">
        <v>188</v>
      </c>
      <c r="AW660" s="13" t="s">
        <v>33</v>
      </c>
      <c r="AX660" s="13" t="s">
        <v>80</v>
      </c>
      <c r="AY660" s="157" t="s">
        <v>181</v>
      </c>
    </row>
    <row r="661" spans="2:65" s="1" customFormat="1" ht="21.75" customHeight="1">
      <c r="B661" s="32"/>
      <c r="C661" s="131" t="s">
        <v>1107</v>
      </c>
      <c r="D661" s="131" t="s">
        <v>183</v>
      </c>
      <c r="E661" s="132" t="s">
        <v>1108</v>
      </c>
      <c r="F661" s="133" t="s">
        <v>1109</v>
      </c>
      <c r="G661" s="134" t="s">
        <v>186</v>
      </c>
      <c r="H661" s="135">
        <v>78.3</v>
      </c>
      <c r="I661" s="136"/>
      <c r="J661" s="137">
        <f>ROUND(I661*H661,2)</f>
        <v>0</v>
      </c>
      <c r="K661" s="133" t="s">
        <v>187</v>
      </c>
      <c r="L661" s="32"/>
      <c r="M661" s="138" t="s">
        <v>19</v>
      </c>
      <c r="N661" s="139" t="s">
        <v>43</v>
      </c>
      <c r="P661" s="140">
        <f>O661*H661</f>
        <v>0</v>
      </c>
      <c r="Q661" s="140">
        <v>0.0273</v>
      </c>
      <c r="R661" s="140">
        <f>Q661*H661</f>
        <v>2.13759</v>
      </c>
      <c r="S661" s="140">
        <v>0</v>
      </c>
      <c r="T661" s="141">
        <f>S661*H661</f>
        <v>0</v>
      </c>
      <c r="AR661" s="142" t="s">
        <v>188</v>
      </c>
      <c r="AT661" s="142" t="s">
        <v>183</v>
      </c>
      <c r="AU661" s="142" t="s">
        <v>82</v>
      </c>
      <c r="AY661" s="17" t="s">
        <v>181</v>
      </c>
      <c r="BE661" s="143">
        <f>IF(N661="základní",J661,0)</f>
        <v>0</v>
      </c>
      <c r="BF661" s="143">
        <f>IF(N661="snížená",J661,0)</f>
        <v>0</v>
      </c>
      <c r="BG661" s="143">
        <f>IF(N661="zákl. přenesená",J661,0)</f>
        <v>0</v>
      </c>
      <c r="BH661" s="143">
        <f>IF(N661="sníž. přenesená",J661,0)</f>
        <v>0</v>
      </c>
      <c r="BI661" s="143">
        <f>IF(N661="nulová",J661,0)</f>
        <v>0</v>
      </c>
      <c r="BJ661" s="17" t="s">
        <v>80</v>
      </c>
      <c r="BK661" s="143">
        <f>ROUND(I661*H661,2)</f>
        <v>0</v>
      </c>
      <c r="BL661" s="17" t="s">
        <v>188</v>
      </c>
      <c r="BM661" s="142" t="s">
        <v>1110</v>
      </c>
    </row>
    <row r="662" spans="2:47" s="1" customFormat="1" ht="12">
      <c r="B662" s="32"/>
      <c r="D662" s="144" t="s">
        <v>190</v>
      </c>
      <c r="F662" s="145" t="s">
        <v>1111</v>
      </c>
      <c r="I662" s="146"/>
      <c r="L662" s="32"/>
      <c r="M662" s="147"/>
      <c r="T662" s="53"/>
      <c r="AT662" s="17" t="s">
        <v>190</v>
      </c>
      <c r="AU662" s="17" t="s">
        <v>82</v>
      </c>
    </row>
    <row r="663" spans="2:51" s="14" customFormat="1" ht="12">
      <c r="B663" s="163"/>
      <c r="D663" s="149" t="s">
        <v>192</v>
      </c>
      <c r="E663" s="164" t="s">
        <v>19</v>
      </c>
      <c r="F663" s="165" t="s">
        <v>1103</v>
      </c>
      <c r="H663" s="164" t="s">
        <v>19</v>
      </c>
      <c r="I663" s="166"/>
      <c r="L663" s="163"/>
      <c r="M663" s="167"/>
      <c r="T663" s="168"/>
      <c r="AT663" s="164" t="s">
        <v>192</v>
      </c>
      <c r="AU663" s="164" t="s">
        <v>82</v>
      </c>
      <c r="AV663" s="14" t="s">
        <v>80</v>
      </c>
      <c r="AW663" s="14" t="s">
        <v>33</v>
      </c>
      <c r="AX663" s="14" t="s">
        <v>72</v>
      </c>
      <c r="AY663" s="164" t="s">
        <v>181</v>
      </c>
    </row>
    <row r="664" spans="2:51" s="12" customFormat="1" ht="12">
      <c r="B664" s="148"/>
      <c r="D664" s="149" t="s">
        <v>192</v>
      </c>
      <c r="E664" s="150" t="s">
        <v>19</v>
      </c>
      <c r="F664" s="151" t="s">
        <v>1104</v>
      </c>
      <c r="H664" s="152">
        <v>54</v>
      </c>
      <c r="I664" s="153"/>
      <c r="L664" s="148"/>
      <c r="M664" s="154"/>
      <c r="T664" s="155"/>
      <c r="AT664" s="150" t="s">
        <v>192</v>
      </c>
      <c r="AU664" s="150" t="s">
        <v>82</v>
      </c>
      <c r="AV664" s="12" t="s">
        <v>82</v>
      </c>
      <c r="AW664" s="12" t="s">
        <v>33</v>
      </c>
      <c r="AX664" s="12" t="s">
        <v>72</v>
      </c>
      <c r="AY664" s="150" t="s">
        <v>181</v>
      </c>
    </row>
    <row r="665" spans="2:51" s="14" customFormat="1" ht="12">
      <c r="B665" s="163"/>
      <c r="D665" s="149" t="s">
        <v>192</v>
      </c>
      <c r="E665" s="164" t="s">
        <v>19</v>
      </c>
      <c r="F665" s="165" t="s">
        <v>1105</v>
      </c>
      <c r="H665" s="164" t="s">
        <v>19</v>
      </c>
      <c r="I665" s="166"/>
      <c r="L665" s="163"/>
      <c r="M665" s="167"/>
      <c r="T665" s="168"/>
      <c r="AT665" s="164" t="s">
        <v>192</v>
      </c>
      <c r="AU665" s="164" t="s">
        <v>82</v>
      </c>
      <c r="AV665" s="14" t="s">
        <v>80</v>
      </c>
      <c r="AW665" s="14" t="s">
        <v>33</v>
      </c>
      <c r="AX665" s="14" t="s">
        <v>72</v>
      </c>
      <c r="AY665" s="164" t="s">
        <v>181</v>
      </c>
    </row>
    <row r="666" spans="2:51" s="12" customFormat="1" ht="12">
      <c r="B666" s="148"/>
      <c r="D666" s="149" t="s">
        <v>192</v>
      </c>
      <c r="E666" s="150" t="s">
        <v>19</v>
      </c>
      <c r="F666" s="151" t="s">
        <v>1106</v>
      </c>
      <c r="H666" s="152">
        <v>24.3</v>
      </c>
      <c r="I666" s="153"/>
      <c r="L666" s="148"/>
      <c r="M666" s="154"/>
      <c r="T666" s="155"/>
      <c r="AT666" s="150" t="s">
        <v>192</v>
      </c>
      <c r="AU666" s="150" t="s">
        <v>82</v>
      </c>
      <c r="AV666" s="12" t="s">
        <v>82</v>
      </c>
      <c r="AW666" s="12" t="s">
        <v>33</v>
      </c>
      <c r="AX666" s="12" t="s">
        <v>72</v>
      </c>
      <c r="AY666" s="150" t="s">
        <v>181</v>
      </c>
    </row>
    <row r="667" spans="2:51" s="13" customFormat="1" ht="12">
      <c r="B667" s="156"/>
      <c r="D667" s="149" t="s">
        <v>192</v>
      </c>
      <c r="E667" s="157" t="s">
        <v>19</v>
      </c>
      <c r="F667" s="158" t="s">
        <v>196</v>
      </c>
      <c r="H667" s="159">
        <v>78.3</v>
      </c>
      <c r="I667" s="160"/>
      <c r="L667" s="156"/>
      <c r="M667" s="161"/>
      <c r="T667" s="162"/>
      <c r="AT667" s="157" t="s">
        <v>192</v>
      </c>
      <c r="AU667" s="157" t="s">
        <v>82</v>
      </c>
      <c r="AV667" s="13" t="s">
        <v>188</v>
      </c>
      <c r="AW667" s="13" t="s">
        <v>33</v>
      </c>
      <c r="AX667" s="13" t="s">
        <v>80</v>
      </c>
      <c r="AY667" s="157" t="s">
        <v>181</v>
      </c>
    </row>
    <row r="668" spans="2:65" s="1" customFormat="1" ht="24.1" customHeight="1">
      <c r="B668" s="32"/>
      <c r="C668" s="131" t="s">
        <v>1112</v>
      </c>
      <c r="D668" s="131" t="s">
        <v>183</v>
      </c>
      <c r="E668" s="132" t="s">
        <v>1113</v>
      </c>
      <c r="F668" s="133" t="s">
        <v>1114</v>
      </c>
      <c r="G668" s="134" t="s">
        <v>186</v>
      </c>
      <c r="H668" s="135">
        <v>78.3</v>
      </c>
      <c r="I668" s="136"/>
      <c r="J668" s="137">
        <f>ROUND(I668*H668,2)</f>
        <v>0</v>
      </c>
      <c r="K668" s="133" t="s">
        <v>187</v>
      </c>
      <c r="L668" s="32"/>
      <c r="M668" s="138" t="s">
        <v>19</v>
      </c>
      <c r="N668" s="139" t="s">
        <v>43</v>
      </c>
      <c r="P668" s="140">
        <f>O668*H668</f>
        <v>0</v>
      </c>
      <c r="Q668" s="140">
        <v>0.0105</v>
      </c>
      <c r="R668" s="140">
        <f>Q668*H668</f>
        <v>0.82215</v>
      </c>
      <c r="S668" s="140">
        <v>0</v>
      </c>
      <c r="T668" s="141">
        <f>S668*H668</f>
        <v>0</v>
      </c>
      <c r="AR668" s="142" t="s">
        <v>188</v>
      </c>
      <c r="AT668" s="142" t="s">
        <v>183</v>
      </c>
      <c r="AU668" s="142" t="s">
        <v>82</v>
      </c>
      <c r="AY668" s="17" t="s">
        <v>181</v>
      </c>
      <c r="BE668" s="143">
        <f>IF(N668="základní",J668,0)</f>
        <v>0</v>
      </c>
      <c r="BF668" s="143">
        <f>IF(N668="snížená",J668,0)</f>
        <v>0</v>
      </c>
      <c r="BG668" s="143">
        <f>IF(N668="zákl. přenesená",J668,0)</f>
        <v>0</v>
      </c>
      <c r="BH668" s="143">
        <f>IF(N668="sníž. přenesená",J668,0)</f>
        <v>0</v>
      </c>
      <c r="BI668" s="143">
        <f>IF(N668="nulová",J668,0)</f>
        <v>0</v>
      </c>
      <c r="BJ668" s="17" t="s">
        <v>80</v>
      </c>
      <c r="BK668" s="143">
        <f>ROUND(I668*H668,2)</f>
        <v>0</v>
      </c>
      <c r="BL668" s="17" t="s">
        <v>188</v>
      </c>
      <c r="BM668" s="142" t="s">
        <v>1115</v>
      </c>
    </row>
    <row r="669" spans="2:47" s="1" customFormat="1" ht="12">
      <c r="B669" s="32"/>
      <c r="D669" s="144" t="s">
        <v>190</v>
      </c>
      <c r="F669" s="145" t="s">
        <v>1116</v>
      </c>
      <c r="I669" s="146"/>
      <c r="L669" s="32"/>
      <c r="M669" s="147"/>
      <c r="T669" s="53"/>
      <c r="AT669" s="17" t="s">
        <v>190</v>
      </c>
      <c r="AU669" s="17" t="s">
        <v>82</v>
      </c>
    </row>
    <row r="670" spans="2:65" s="1" customFormat="1" ht="16.5" customHeight="1">
      <c r="B670" s="32"/>
      <c r="C670" s="131" t="s">
        <v>1117</v>
      </c>
      <c r="D670" s="131" t="s">
        <v>183</v>
      </c>
      <c r="E670" s="132" t="s">
        <v>1118</v>
      </c>
      <c r="F670" s="133" t="s">
        <v>1119</v>
      </c>
      <c r="G670" s="134" t="s">
        <v>186</v>
      </c>
      <c r="H670" s="135">
        <v>747.306</v>
      </c>
      <c r="I670" s="136"/>
      <c r="J670" s="137">
        <f>ROUND(I670*H670,2)</f>
        <v>0</v>
      </c>
      <c r="K670" s="133" t="s">
        <v>187</v>
      </c>
      <c r="L670" s="32"/>
      <c r="M670" s="138" t="s">
        <v>19</v>
      </c>
      <c r="N670" s="139" t="s">
        <v>43</v>
      </c>
      <c r="P670" s="140">
        <f>O670*H670</f>
        <v>0</v>
      </c>
      <c r="Q670" s="140">
        <v>0.00022</v>
      </c>
      <c r="R670" s="140">
        <f>Q670*H670</f>
        <v>0.16440732000000002</v>
      </c>
      <c r="S670" s="140">
        <v>0</v>
      </c>
      <c r="T670" s="141">
        <f>S670*H670</f>
        <v>0</v>
      </c>
      <c r="AR670" s="142" t="s">
        <v>188</v>
      </c>
      <c r="AT670" s="142" t="s">
        <v>183</v>
      </c>
      <c r="AU670" s="142" t="s">
        <v>82</v>
      </c>
      <c r="AY670" s="17" t="s">
        <v>181</v>
      </c>
      <c r="BE670" s="143">
        <f>IF(N670="základní",J670,0)</f>
        <v>0</v>
      </c>
      <c r="BF670" s="143">
        <f>IF(N670="snížená",J670,0)</f>
        <v>0</v>
      </c>
      <c r="BG670" s="143">
        <f>IF(N670="zákl. přenesená",J670,0)</f>
        <v>0</v>
      </c>
      <c r="BH670" s="143">
        <f>IF(N670="sníž. přenesená",J670,0)</f>
        <v>0</v>
      </c>
      <c r="BI670" s="143">
        <f>IF(N670="nulová",J670,0)</f>
        <v>0</v>
      </c>
      <c r="BJ670" s="17" t="s">
        <v>80</v>
      </c>
      <c r="BK670" s="143">
        <f>ROUND(I670*H670,2)</f>
        <v>0</v>
      </c>
      <c r="BL670" s="17" t="s">
        <v>188</v>
      </c>
      <c r="BM670" s="142" t="s">
        <v>1120</v>
      </c>
    </row>
    <row r="671" spans="2:47" s="1" customFormat="1" ht="12">
      <c r="B671" s="32"/>
      <c r="D671" s="144" t="s">
        <v>190</v>
      </c>
      <c r="F671" s="145" t="s">
        <v>1121</v>
      </c>
      <c r="I671" s="146"/>
      <c r="L671" s="32"/>
      <c r="M671" s="147"/>
      <c r="T671" s="53"/>
      <c r="AT671" s="17" t="s">
        <v>190</v>
      </c>
      <c r="AU671" s="17" t="s">
        <v>82</v>
      </c>
    </row>
    <row r="672" spans="2:51" s="12" customFormat="1" ht="12">
      <c r="B672" s="148"/>
      <c r="D672" s="149" t="s">
        <v>192</v>
      </c>
      <c r="E672" s="150" t="s">
        <v>19</v>
      </c>
      <c r="F672" s="151" t="s">
        <v>1122</v>
      </c>
      <c r="H672" s="152">
        <v>617.739</v>
      </c>
      <c r="I672" s="153"/>
      <c r="L672" s="148"/>
      <c r="M672" s="154"/>
      <c r="T672" s="155"/>
      <c r="AT672" s="150" t="s">
        <v>192</v>
      </c>
      <c r="AU672" s="150" t="s">
        <v>82</v>
      </c>
      <c r="AV672" s="12" t="s">
        <v>82</v>
      </c>
      <c r="AW672" s="12" t="s">
        <v>33</v>
      </c>
      <c r="AX672" s="12" t="s">
        <v>72</v>
      </c>
      <c r="AY672" s="150" t="s">
        <v>181</v>
      </c>
    </row>
    <row r="673" spans="2:51" s="12" customFormat="1" ht="12">
      <c r="B673" s="148"/>
      <c r="D673" s="149" t="s">
        <v>192</v>
      </c>
      <c r="E673" s="150" t="s">
        <v>19</v>
      </c>
      <c r="F673" s="151" t="s">
        <v>1123</v>
      </c>
      <c r="H673" s="152">
        <v>97.002</v>
      </c>
      <c r="I673" s="153"/>
      <c r="L673" s="148"/>
      <c r="M673" s="154"/>
      <c r="T673" s="155"/>
      <c r="AT673" s="150" t="s">
        <v>192</v>
      </c>
      <c r="AU673" s="150" t="s">
        <v>82</v>
      </c>
      <c r="AV673" s="12" t="s">
        <v>82</v>
      </c>
      <c r="AW673" s="12" t="s">
        <v>33</v>
      </c>
      <c r="AX673" s="12" t="s">
        <v>72</v>
      </c>
      <c r="AY673" s="150" t="s">
        <v>181</v>
      </c>
    </row>
    <row r="674" spans="2:51" s="14" customFormat="1" ht="12">
      <c r="B674" s="163"/>
      <c r="D674" s="149" t="s">
        <v>192</v>
      </c>
      <c r="E674" s="164" t="s">
        <v>19</v>
      </c>
      <c r="F674" s="165" t="s">
        <v>1124</v>
      </c>
      <c r="H674" s="164" t="s">
        <v>19</v>
      </c>
      <c r="I674" s="166"/>
      <c r="L674" s="163"/>
      <c r="M674" s="167"/>
      <c r="T674" s="168"/>
      <c r="AT674" s="164" t="s">
        <v>192</v>
      </c>
      <c r="AU674" s="164" t="s">
        <v>82</v>
      </c>
      <c r="AV674" s="14" t="s">
        <v>80</v>
      </c>
      <c r="AW674" s="14" t="s">
        <v>33</v>
      </c>
      <c r="AX674" s="14" t="s">
        <v>72</v>
      </c>
      <c r="AY674" s="164" t="s">
        <v>181</v>
      </c>
    </row>
    <row r="675" spans="2:51" s="12" customFormat="1" ht="12">
      <c r="B675" s="148"/>
      <c r="D675" s="149" t="s">
        <v>192</v>
      </c>
      <c r="E675" s="150" t="s">
        <v>19</v>
      </c>
      <c r="F675" s="151" t="s">
        <v>1125</v>
      </c>
      <c r="H675" s="152">
        <v>8.625</v>
      </c>
      <c r="I675" s="153"/>
      <c r="L675" s="148"/>
      <c r="M675" s="154"/>
      <c r="T675" s="155"/>
      <c r="AT675" s="150" t="s">
        <v>192</v>
      </c>
      <c r="AU675" s="150" t="s">
        <v>82</v>
      </c>
      <c r="AV675" s="12" t="s">
        <v>82</v>
      </c>
      <c r="AW675" s="12" t="s">
        <v>33</v>
      </c>
      <c r="AX675" s="12" t="s">
        <v>72</v>
      </c>
      <c r="AY675" s="150" t="s">
        <v>181</v>
      </c>
    </row>
    <row r="676" spans="2:51" s="12" customFormat="1" ht="12">
      <c r="B676" s="148"/>
      <c r="D676" s="149" t="s">
        <v>192</v>
      </c>
      <c r="E676" s="150" t="s">
        <v>19</v>
      </c>
      <c r="F676" s="151" t="s">
        <v>1126</v>
      </c>
      <c r="H676" s="152">
        <v>5.865</v>
      </c>
      <c r="I676" s="153"/>
      <c r="L676" s="148"/>
      <c r="M676" s="154"/>
      <c r="T676" s="155"/>
      <c r="AT676" s="150" t="s">
        <v>192</v>
      </c>
      <c r="AU676" s="150" t="s">
        <v>82</v>
      </c>
      <c r="AV676" s="12" t="s">
        <v>82</v>
      </c>
      <c r="AW676" s="12" t="s">
        <v>33</v>
      </c>
      <c r="AX676" s="12" t="s">
        <v>72</v>
      </c>
      <c r="AY676" s="150" t="s">
        <v>181</v>
      </c>
    </row>
    <row r="677" spans="2:51" s="12" customFormat="1" ht="12">
      <c r="B677" s="148"/>
      <c r="D677" s="149" t="s">
        <v>192</v>
      </c>
      <c r="E677" s="150" t="s">
        <v>19</v>
      </c>
      <c r="F677" s="151" t="s">
        <v>1127</v>
      </c>
      <c r="H677" s="152">
        <v>17.325</v>
      </c>
      <c r="I677" s="153"/>
      <c r="L677" s="148"/>
      <c r="M677" s="154"/>
      <c r="T677" s="155"/>
      <c r="AT677" s="150" t="s">
        <v>192</v>
      </c>
      <c r="AU677" s="150" t="s">
        <v>82</v>
      </c>
      <c r="AV677" s="12" t="s">
        <v>82</v>
      </c>
      <c r="AW677" s="12" t="s">
        <v>33</v>
      </c>
      <c r="AX677" s="12" t="s">
        <v>72</v>
      </c>
      <c r="AY677" s="150" t="s">
        <v>181</v>
      </c>
    </row>
    <row r="678" spans="2:51" s="14" customFormat="1" ht="12">
      <c r="B678" s="163"/>
      <c r="D678" s="149" t="s">
        <v>192</v>
      </c>
      <c r="E678" s="164" t="s">
        <v>19</v>
      </c>
      <c r="F678" s="165" t="s">
        <v>1128</v>
      </c>
      <c r="H678" s="164" t="s">
        <v>19</v>
      </c>
      <c r="I678" s="166"/>
      <c r="L678" s="163"/>
      <c r="M678" s="167"/>
      <c r="T678" s="168"/>
      <c r="AT678" s="164" t="s">
        <v>192</v>
      </c>
      <c r="AU678" s="164" t="s">
        <v>82</v>
      </c>
      <c r="AV678" s="14" t="s">
        <v>80</v>
      </c>
      <c r="AW678" s="14" t="s">
        <v>33</v>
      </c>
      <c r="AX678" s="14" t="s">
        <v>72</v>
      </c>
      <c r="AY678" s="164" t="s">
        <v>181</v>
      </c>
    </row>
    <row r="679" spans="2:51" s="12" customFormat="1" ht="12">
      <c r="B679" s="148"/>
      <c r="D679" s="149" t="s">
        <v>192</v>
      </c>
      <c r="E679" s="150" t="s">
        <v>19</v>
      </c>
      <c r="F679" s="151" t="s">
        <v>1129</v>
      </c>
      <c r="H679" s="152">
        <v>0.75</v>
      </c>
      <c r="I679" s="153"/>
      <c r="L679" s="148"/>
      <c r="M679" s="154"/>
      <c r="T679" s="155"/>
      <c r="AT679" s="150" t="s">
        <v>192</v>
      </c>
      <c r="AU679" s="150" t="s">
        <v>82</v>
      </c>
      <c r="AV679" s="12" t="s">
        <v>82</v>
      </c>
      <c r="AW679" s="12" t="s">
        <v>33</v>
      </c>
      <c r="AX679" s="12" t="s">
        <v>72</v>
      </c>
      <c r="AY679" s="150" t="s">
        <v>181</v>
      </c>
    </row>
    <row r="680" spans="2:51" s="13" customFormat="1" ht="12">
      <c r="B680" s="156"/>
      <c r="D680" s="149" t="s">
        <v>192</v>
      </c>
      <c r="E680" s="157" t="s">
        <v>19</v>
      </c>
      <c r="F680" s="158" t="s">
        <v>196</v>
      </c>
      <c r="H680" s="159">
        <v>747.306</v>
      </c>
      <c r="I680" s="160"/>
      <c r="L680" s="156"/>
      <c r="M680" s="161"/>
      <c r="T680" s="162"/>
      <c r="AT680" s="157" t="s">
        <v>192</v>
      </c>
      <c r="AU680" s="157" t="s">
        <v>82</v>
      </c>
      <c r="AV680" s="13" t="s">
        <v>188</v>
      </c>
      <c r="AW680" s="13" t="s">
        <v>33</v>
      </c>
      <c r="AX680" s="13" t="s">
        <v>80</v>
      </c>
      <c r="AY680" s="157" t="s">
        <v>181</v>
      </c>
    </row>
    <row r="681" spans="2:65" s="1" customFormat="1" ht="16.5" customHeight="1">
      <c r="B681" s="32"/>
      <c r="C681" s="131" t="s">
        <v>1130</v>
      </c>
      <c r="D681" s="131" t="s">
        <v>183</v>
      </c>
      <c r="E681" s="132" t="s">
        <v>1131</v>
      </c>
      <c r="F681" s="133" t="s">
        <v>1132</v>
      </c>
      <c r="G681" s="134" t="s">
        <v>186</v>
      </c>
      <c r="H681" s="135">
        <v>23.043</v>
      </c>
      <c r="I681" s="136"/>
      <c r="J681" s="137">
        <f>ROUND(I681*H681,2)</f>
        <v>0</v>
      </c>
      <c r="K681" s="133" t="s">
        <v>1133</v>
      </c>
      <c r="L681" s="32"/>
      <c r="M681" s="138" t="s">
        <v>19</v>
      </c>
      <c r="N681" s="139" t="s">
        <v>43</v>
      </c>
      <c r="P681" s="140">
        <f>O681*H681</f>
        <v>0</v>
      </c>
      <c r="Q681" s="140">
        <v>0.00018</v>
      </c>
      <c r="R681" s="140">
        <f>Q681*H681</f>
        <v>0.0041477400000000005</v>
      </c>
      <c r="S681" s="140">
        <v>0</v>
      </c>
      <c r="T681" s="141">
        <f>S681*H681</f>
        <v>0</v>
      </c>
      <c r="AR681" s="142" t="s">
        <v>188</v>
      </c>
      <c r="AT681" s="142" t="s">
        <v>183</v>
      </c>
      <c r="AU681" s="142" t="s">
        <v>82</v>
      </c>
      <c r="AY681" s="17" t="s">
        <v>181</v>
      </c>
      <c r="BE681" s="143">
        <f>IF(N681="základní",J681,0)</f>
        <v>0</v>
      </c>
      <c r="BF681" s="143">
        <f>IF(N681="snížená",J681,0)</f>
        <v>0</v>
      </c>
      <c r="BG681" s="143">
        <f>IF(N681="zákl. přenesená",J681,0)</f>
        <v>0</v>
      </c>
      <c r="BH681" s="143">
        <f>IF(N681="sníž. přenesená",J681,0)</f>
        <v>0</v>
      </c>
      <c r="BI681" s="143">
        <f>IF(N681="nulová",J681,0)</f>
        <v>0</v>
      </c>
      <c r="BJ681" s="17" t="s">
        <v>80</v>
      </c>
      <c r="BK681" s="143">
        <f>ROUND(I681*H681,2)</f>
        <v>0</v>
      </c>
      <c r="BL681" s="17" t="s">
        <v>188</v>
      </c>
      <c r="BM681" s="142" t="s">
        <v>1134</v>
      </c>
    </row>
    <row r="682" spans="2:47" s="1" customFormat="1" ht="12">
      <c r="B682" s="32"/>
      <c r="D682" s="144" t="s">
        <v>190</v>
      </c>
      <c r="F682" s="145" t="s">
        <v>1135</v>
      </c>
      <c r="I682" s="146"/>
      <c r="L682" s="32"/>
      <c r="M682" s="147"/>
      <c r="T682" s="53"/>
      <c r="AT682" s="17" t="s">
        <v>190</v>
      </c>
      <c r="AU682" s="17" t="s">
        <v>82</v>
      </c>
    </row>
    <row r="683" spans="2:51" s="12" customFormat="1" ht="12">
      <c r="B683" s="148"/>
      <c r="D683" s="149" t="s">
        <v>192</v>
      </c>
      <c r="E683" s="150" t="s">
        <v>19</v>
      </c>
      <c r="F683" s="151" t="s">
        <v>1136</v>
      </c>
      <c r="H683" s="152">
        <v>8.721</v>
      </c>
      <c r="I683" s="153"/>
      <c r="L683" s="148"/>
      <c r="M683" s="154"/>
      <c r="T683" s="155"/>
      <c r="AT683" s="150" t="s">
        <v>192</v>
      </c>
      <c r="AU683" s="150" t="s">
        <v>82</v>
      </c>
      <c r="AV683" s="12" t="s">
        <v>82</v>
      </c>
      <c r="AW683" s="12" t="s">
        <v>33</v>
      </c>
      <c r="AX683" s="12" t="s">
        <v>72</v>
      </c>
      <c r="AY683" s="150" t="s">
        <v>181</v>
      </c>
    </row>
    <row r="684" spans="2:51" s="12" customFormat="1" ht="12">
      <c r="B684" s="148"/>
      <c r="D684" s="149" t="s">
        <v>192</v>
      </c>
      <c r="E684" s="150" t="s">
        <v>19</v>
      </c>
      <c r="F684" s="151" t="s">
        <v>1137</v>
      </c>
      <c r="H684" s="152">
        <v>2.574</v>
      </c>
      <c r="I684" s="153"/>
      <c r="L684" s="148"/>
      <c r="M684" s="154"/>
      <c r="T684" s="155"/>
      <c r="AT684" s="150" t="s">
        <v>192</v>
      </c>
      <c r="AU684" s="150" t="s">
        <v>82</v>
      </c>
      <c r="AV684" s="12" t="s">
        <v>82</v>
      </c>
      <c r="AW684" s="12" t="s">
        <v>33</v>
      </c>
      <c r="AX684" s="12" t="s">
        <v>72</v>
      </c>
      <c r="AY684" s="150" t="s">
        <v>181</v>
      </c>
    </row>
    <row r="685" spans="2:51" s="12" customFormat="1" ht="12">
      <c r="B685" s="148"/>
      <c r="D685" s="149" t="s">
        <v>192</v>
      </c>
      <c r="E685" s="150" t="s">
        <v>19</v>
      </c>
      <c r="F685" s="151" t="s">
        <v>1138</v>
      </c>
      <c r="H685" s="152">
        <v>3.702</v>
      </c>
      <c r="I685" s="153"/>
      <c r="L685" s="148"/>
      <c r="M685" s="154"/>
      <c r="T685" s="155"/>
      <c r="AT685" s="150" t="s">
        <v>192</v>
      </c>
      <c r="AU685" s="150" t="s">
        <v>82</v>
      </c>
      <c r="AV685" s="12" t="s">
        <v>82</v>
      </c>
      <c r="AW685" s="12" t="s">
        <v>33</v>
      </c>
      <c r="AX685" s="12" t="s">
        <v>72</v>
      </c>
      <c r="AY685" s="150" t="s">
        <v>181</v>
      </c>
    </row>
    <row r="686" spans="2:51" s="12" customFormat="1" ht="12">
      <c r="B686" s="148"/>
      <c r="D686" s="149" t="s">
        <v>192</v>
      </c>
      <c r="E686" s="150" t="s">
        <v>19</v>
      </c>
      <c r="F686" s="151" t="s">
        <v>1139</v>
      </c>
      <c r="H686" s="152">
        <v>4.224</v>
      </c>
      <c r="I686" s="153"/>
      <c r="L686" s="148"/>
      <c r="M686" s="154"/>
      <c r="T686" s="155"/>
      <c r="AT686" s="150" t="s">
        <v>192</v>
      </c>
      <c r="AU686" s="150" t="s">
        <v>82</v>
      </c>
      <c r="AV686" s="12" t="s">
        <v>82</v>
      </c>
      <c r="AW686" s="12" t="s">
        <v>33</v>
      </c>
      <c r="AX686" s="12" t="s">
        <v>72</v>
      </c>
      <c r="AY686" s="150" t="s">
        <v>181</v>
      </c>
    </row>
    <row r="687" spans="2:51" s="15" customFormat="1" ht="12">
      <c r="B687" s="173"/>
      <c r="D687" s="149" t="s">
        <v>192</v>
      </c>
      <c r="E687" s="174" t="s">
        <v>19</v>
      </c>
      <c r="F687" s="175" t="s">
        <v>554</v>
      </c>
      <c r="H687" s="176">
        <v>19.221</v>
      </c>
      <c r="I687" s="177"/>
      <c r="L687" s="173"/>
      <c r="M687" s="178"/>
      <c r="T687" s="179"/>
      <c r="AT687" s="174" t="s">
        <v>192</v>
      </c>
      <c r="AU687" s="174" t="s">
        <v>82</v>
      </c>
      <c r="AV687" s="15" t="s">
        <v>94</v>
      </c>
      <c r="AW687" s="15" t="s">
        <v>33</v>
      </c>
      <c r="AX687" s="15" t="s">
        <v>72</v>
      </c>
      <c r="AY687" s="174" t="s">
        <v>181</v>
      </c>
    </row>
    <row r="688" spans="2:51" s="12" customFormat="1" ht="12">
      <c r="B688" s="148"/>
      <c r="D688" s="149" t="s">
        <v>192</v>
      </c>
      <c r="E688" s="150" t="s">
        <v>19</v>
      </c>
      <c r="F688" s="151" t="s">
        <v>1140</v>
      </c>
      <c r="H688" s="152">
        <v>3.822</v>
      </c>
      <c r="I688" s="153"/>
      <c r="L688" s="148"/>
      <c r="M688" s="154"/>
      <c r="T688" s="155"/>
      <c r="AT688" s="150" t="s">
        <v>192</v>
      </c>
      <c r="AU688" s="150" t="s">
        <v>82</v>
      </c>
      <c r="AV688" s="12" t="s">
        <v>82</v>
      </c>
      <c r="AW688" s="12" t="s">
        <v>33</v>
      </c>
      <c r="AX688" s="12" t="s">
        <v>72</v>
      </c>
      <c r="AY688" s="150" t="s">
        <v>181</v>
      </c>
    </row>
    <row r="689" spans="2:51" s="15" customFormat="1" ht="12">
      <c r="B689" s="173"/>
      <c r="D689" s="149" t="s">
        <v>192</v>
      </c>
      <c r="E689" s="174" t="s">
        <v>19</v>
      </c>
      <c r="F689" s="175" t="s">
        <v>554</v>
      </c>
      <c r="H689" s="176">
        <v>3.822</v>
      </c>
      <c r="I689" s="177"/>
      <c r="L689" s="173"/>
      <c r="M689" s="178"/>
      <c r="T689" s="179"/>
      <c r="AT689" s="174" t="s">
        <v>192</v>
      </c>
      <c r="AU689" s="174" t="s">
        <v>82</v>
      </c>
      <c r="AV689" s="15" t="s">
        <v>94</v>
      </c>
      <c r="AW689" s="15" t="s">
        <v>33</v>
      </c>
      <c r="AX689" s="15" t="s">
        <v>72</v>
      </c>
      <c r="AY689" s="174" t="s">
        <v>181</v>
      </c>
    </row>
    <row r="690" spans="2:51" s="13" customFormat="1" ht="12">
      <c r="B690" s="156"/>
      <c r="D690" s="149" t="s">
        <v>192</v>
      </c>
      <c r="E690" s="157" t="s">
        <v>19</v>
      </c>
      <c r="F690" s="158" t="s">
        <v>196</v>
      </c>
      <c r="H690" s="159">
        <v>23.043</v>
      </c>
      <c r="I690" s="160"/>
      <c r="L690" s="156"/>
      <c r="M690" s="161"/>
      <c r="T690" s="162"/>
      <c r="AT690" s="157" t="s">
        <v>192</v>
      </c>
      <c r="AU690" s="157" t="s">
        <v>82</v>
      </c>
      <c r="AV690" s="13" t="s">
        <v>188</v>
      </c>
      <c r="AW690" s="13" t="s">
        <v>33</v>
      </c>
      <c r="AX690" s="13" t="s">
        <v>80</v>
      </c>
      <c r="AY690" s="157" t="s">
        <v>181</v>
      </c>
    </row>
    <row r="691" spans="2:65" s="1" customFormat="1" ht="37.85" customHeight="1">
      <c r="B691" s="32"/>
      <c r="C691" s="131" t="s">
        <v>1141</v>
      </c>
      <c r="D691" s="131" t="s">
        <v>183</v>
      </c>
      <c r="E691" s="132" t="s">
        <v>1142</v>
      </c>
      <c r="F691" s="133" t="s">
        <v>1143</v>
      </c>
      <c r="G691" s="134" t="s">
        <v>186</v>
      </c>
      <c r="H691" s="135">
        <v>617.739</v>
      </c>
      <c r="I691" s="136"/>
      <c r="J691" s="137">
        <f>ROUND(I691*H691,2)</f>
        <v>0</v>
      </c>
      <c r="K691" s="133" t="s">
        <v>187</v>
      </c>
      <c r="L691" s="32"/>
      <c r="M691" s="138" t="s">
        <v>19</v>
      </c>
      <c r="N691" s="139" t="s">
        <v>43</v>
      </c>
      <c r="P691" s="140">
        <f>O691*H691</f>
        <v>0</v>
      </c>
      <c r="Q691" s="140">
        <v>0.0086</v>
      </c>
      <c r="R691" s="140">
        <f>Q691*H691</f>
        <v>5.3125554</v>
      </c>
      <c r="S691" s="140">
        <v>0</v>
      </c>
      <c r="T691" s="141">
        <f>S691*H691</f>
        <v>0</v>
      </c>
      <c r="AR691" s="142" t="s">
        <v>188</v>
      </c>
      <c r="AT691" s="142" t="s">
        <v>183</v>
      </c>
      <c r="AU691" s="142" t="s">
        <v>82</v>
      </c>
      <c r="AY691" s="17" t="s">
        <v>181</v>
      </c>
      <c r="BE691" s="143">
        <f>IF(N691="základní",J691,0)</f>
        <v>0</v>
      </c>
      <c r="BF691" s="143">
        <f>IF(N691="snížená",J691,0)</f>
        <v>0</v>
      </c>
      <c r="BG691" s="143">
        <f>IF(N691="zákl. přenesená",J691,0)</f>
        <v>0</v>
      </c>
      <c r="BH691" s="143">
        <f>IF(N691="sníž. přenesená",J691,0)</f>
        <v>0</v>
      </c>
      <c r="BI691" s="143">
        <f>IF(N691="nulová",J691,0)</f>
        <v>0</v>
      </c>
      <c r="BJ691" s="17" t="s">
        <v>80</v>
      </c>
      <c r="BK691" s="143">
        <f>ROUND(I691*H691,2)</f>
        <v>0</v>
      </c>
      <c r="BL691" s="17" t="s">
        <v>188</v>
      </c>
      <c r="BM691" s="142" t="s">
        <v>1144</v>
      </c>
    </row>
    <row r="692" spans="2:47" s="1" customFormat="1" ht="12">
      <c r="B692" s="32"/>
      <c r="D692" s="144" t="s">
        <v>190</v>
      </c>
      <c r="F692" s="145" t="s">
        <v>1145</v>
      </c>
      <c r="I692" s="146"/>
      <c r="L692" s="32"/>
      <c r="M692" s="147"/>
      <c r="T692" s="53"/>
      <c r="AT692" s="17" t="s">
        <v>190</v>
      </c>
      <c r="AU692" s="17" t="s">
        <v>82</v>
      </c>
    </row>
    <row r="693" spans="2:51" s="12" customFormat="1" ht="12">
      <c r="B693" s="148"/>
      <c r="D693" s="149" t="s">
        <v>192</v>
      </c>
      <c r="E693" s="150" t="s">
        <v>19</v>
      </c>
      <c r="F693" s="151" t="s">
        <v>1146</v>
      </c>
      <c r="H693" s="152">
        <v>231.856</v>
      </c>
      <c r="I693" s="153"/>
      <c r="L693" s="148"/>
      <c r="M693" s="154"/>
      <c r="T693" s="155"/>
      <c r="AT693" s="150" t="s">
        <v>192</v>
      </c>
      <c r="AU693" s="150" t="s">
        <v>82</v>
      </c>
      <c r="AV693" s="12" t="s">
        <v>82</v>
      </c>
      <c r="AW693" s="12" t="s">
        <v>33</v>
      </c>
      <c r="AX693" s="12" t="s">
        <v>72</v>
      </c>
      <c r="AY693" s="150" t="s">
        <v>181</v>
      </c>
    </row>
    <row r="694" spans="2:51" s="12" customFormat="1" ht="12">
      <c r="B694" s="148"/>
      <c r="D694" s="149" t="s">
        <v>192</v>
      </c>
      <c r="E694" s="150" t="s">
        <v>19</v>
      </c>
      <c r="F694" s="151" t="s">
        <v>1147</v>
      </c>
      <c r="H694" s="152">
        <v>69.531</v>
      </c>
      <c r="I694" s="153"/>
      <c r="L694" s="148"/>
      <c r="M694" s="154"/>
      <c r="T694" s="155"/>
      <c r="AT694" s="150" t="s">
        <v>192</v>
      </c>
      <c r="AU694" s="150" t="s">
        <v>82</v>
      </c>
      <c r="AV694" s="12" t="s">
        <v>82</v>
      </c>
      <c r="AW694" s="12" t="s">
        <v>33</v>
      </c>
      <c r="AX694" s="12" t="s">
        <v>72</v>
      </c>
      <c r="AY694" s="150" t="s">
        <v>181</v>
      </c>
    </row>
    <row r="695" spans="2:51" s="12" customFormat="1" ht="12">
      <c r="B695" s="148"/>
      <c r="D695" s="149" t="s">
        <v>192</v>
      </c>
      <c r="E695" s="150" t="s">
        <v>19</v>
      </c>
      <c r="F695" s="151" t="s">
        <v>1104</v>
      </c>
      <c r="H695" s="152">
        <v>54</v>
      </c>
      <c r="I695" s="153"/>
      <c r="L695" s="148"/>
      <c r="M695" s="154"/>
      <c r="T695" s="155"/>
      <c r="AT695" s="150" t="s">
        <v>192</v>
      </c>
      <c r="AU695" s="150" t="s">
        <v>82</v>
      </c>
      <c r="AV695" s="12" t="s">
        <v>82</v>
      </c>
      <c r="AW695" s="12" t="s">
        <v>33</v>
      </c>
      <c r="AX695" s="12" t="s">
        <v>72</v>
      </c>
      <c r="AY695" s="150" t="s">
        <v>181</v>
      </c>
    </row>
    <row r="696" spans="2:51" s="12" customFormat="1" ht="12">
      <c r="B696" s="148"/>
      <c r="D696" s="149" t="s">
        <v>192</v>
      </c>
      <c r="E696" s="150" t="s">
        <v>19</v>
      </c>
      <c r="F696" s="151" t="s">
        <v>1148</v>
      </c>
      <c r="H696" s="152">
        <v>42.613</v>
      </c>
      <c r="I696" s="153"/>
      <c r="L696" s="148"/>
      <c r="M696" s="154"/>
      <c r="T696" s="155"/>
      <c r="AT696" s="150" t="s">
        <v>192</v>
      </c>
      <c r="AU696" s="150" t="s">
        <v>82</v>
      </c>
      <c r="AV696" s="12" t="s">
        <v>82</v>
      </c>
      <c r="AW696" s="12" t="s">
        <v>33</v>
      </c>
      <c r="AX696" s="12" t="s">
        <v>72</v>
      </c>
      <c r="AY696" s="150" t="s">
        <v>181</v>
      </c>
    </row>
    <row r="697" spans="2:51" s="12" customFormat="1" ht="12">
      <c r="B697" s="148"/>
      <c r="D697" s="149" t="s">
        <v>192</v>
      </c>
      <c r="E697" s="150" t="s">
        <v>19</v>
      </c>
      <c r="F697" s="151" t="s">
        <v>1149</v>
      </c>
      <c r="H697" s="152">
        <v>57.826</v>
      </c>
      <c r="I697" s="153"/>
      <c r="L697" s="148"/>
      <c r="M697" s="154"/>
      <c r="T697" s="155"/>
      <c r="AT697" s="150" t="s">
        <v>192</v>
      </c>
      <c r="AU697" s="150" t="s">
        <v>82</v>
      </c>
      <c r="AV697" s="12" t="s">
        <v>82</v>
      </c>
      <c r="AW697" s="12" t="s">
        <v>33</v>
      </c>
      <c r="AX697" s="12" t="s">
        <v>72</v>
      </c>
      <c r="AY697" s="150" t="s">
        <v>181</v>
      </c>
    </row>
    <row r="698" spans="2:51" s="12" customFormat="1" ht="12">
      <c r="B698" s="148"/>
      <c r="D698" s="149" t="s">
        <v>192</v>
      </c>
      <c r="E698" s="150" t="s">
        <v>19</v>
      </c>
      <c r="F698" s="151" t="s">
        <v>1150</v>
      </c>
      <c r="H698" s="152">
        <v>51.263</v>
      </c>
      <c r="I698" s="153"/>
      <c r="L698" s="148"/>
      <c r="M698" s="154"/>
      <c r="T698" s="155"/>
      <c r="AT698" s="150" t="s">
        <v>192</v>
      </c>
      <c r="AU698" s="150" t="s">
        <v>82</v>
      </c>
      <c r="AV698" s="12" t="s">
        <v>82</v>
      </c>
      <c r="AW698" s="12" t="s">
        <v>33</v>
      </c>
      <c r="AX698" s="12" t="s">
        <v>72</v>
      </c>
      <c r="AY698" s="150" t="s">
        <v>181</v>
      </c>
    </row>
    <row r="699" spans="2:51" s="12" customFormat="1" ht="12">
      <c r="B699" s="148"/>
      <c r="D699" s="149" t="s">
        <v>192</v>
      </c>
      <c r="E699" s="150" t="s">
        <v>19</v>
      </c>
      <c r="F699" s="151" t="s">
        <v>1151</v>
      </c>
      <c r="H699" s="152">
        <v>113.26</v>
      </c>
      <c r="I699" s="153"/>
      <c r="L699" s="148"/>
      <c r="M699" s="154"/>
      <c r="T699" s="155"/>
      <c r="AT699" s="150" t="s">
        <v>192</v>
      </c>
      <c r="AU699" s="150" t="s">
        <v>82</v>
      </c>
      <c r="AV699" s="12" t="s">
        <v>82</v>
      </c>
      <c r="AW699" s="12" t="s">
        <v>33</v>
      </c>
      <c r="AX699" s="12" t="s">
        <v>72</v>
      </c>
      <c r="AY699" s="150" t="s">
        <v>181</v>
      </c>
    </row>
    <row r="700" spans="2:51" s="12" customFormat="1" ht="12">
      <c r="B700" s="148"/>
      <c r="D700" s="149" t="s">
        <v>192</v>
      </c>
      <c r="E700" s="150" t="s">
        <v>19</v>
      </c>
      <c r="F700" s="151" t="s">
        <v>1152</v>
      </c>
      <c r="H700" s="152">
        <v>-2.61</v>
      </c>
      <c r="I700" s="153"/>
      <c r="L700" s="148"/>
      <c r="M700" s="154"/>
      <c r="T700" s="155"/>
      <c r="AT700" s="150" t="s">
        <v>192</v>
      </c>
      <c r="AU700" s="150" t="s">
        <v>82</v>
      </c>
      <c r="AV700" s="12" t="s">
        <v>82</v>
      </c>
      <c r="AW700" s="12" t="s">
        <v>33</v>
      </c>
      <c r="AX700" s="12" t="s">
        <v>72</v>
      </c>
      <c r="AY700" s="150" t="s">
        <v>181</v>
      </c>
    </row>
    <row r="701" spans="2:51" s="13" customFormat="1" ht="12">
      <c r="B701" s="156"/>
      <c r="D701" s="149" t="s">
        <v>192</v>
      </c>
      <c r="E701" s="157" t="s">
        <v>19</v>
      </c>
      <c r="F701" s="158" t="s">
        <v>196</v>
      </c>
      <c r="H701" s="159">
        <v>617.739</v>
      </c>
      <c r="I701" s="160"/>
      <c r="L701" s="156"/>
      <c r="M701" s="161"/>
      <c r="T701" s="162"/>
      <c r="AT701" s="157" t="s">
        <v>192</v>
      </c>
      <c r="AU701" s="157" t="s">
        <v>82</v>
      </c>
      <c r="AV701" s="13" t="s">
        <v>188</v>
      </c>
      <c r="AW701" s="13" t="s">
        <v>33</v>
      </c>
      <c r="AX701" s="13" t="s">
        <v>80</v>
      </c>
      <c r="AY701" s="157" t="s">
        <v>181</v>
      </c>
    </row>
    <row r="702" spans="2:65" s="1" customFormat="1" ht="16.5" customHeight="1">
      <c r="B702" s="32"/>
      <c r="C702" s="180" t="s">
        <v>1153</v>
      </c>
      <c r="D702" s="180" t="s">
        <v>561</v>
      </c>
      <c r="E702" s="181" t="s">
        <v>1154</v>
      </c>
      <c r="F702" s="182" t="s">
        <v>1155</v>
      </c>
      <c r="G702" s="183" t="s">
        <v>186</v>
      </c>
      <c r="H702" s="184">
        <v>600.369</v>
      </c>
      <c r="I702" s="185"/>
      <c r="J702" s="186">
        <f>ROUND(I702*H702,2)</f>
        <v>0</v>
      </c>
      <c r="K702" s="182" t="s">
        <v>187</v>
      </c>
      <c r="L702" s="187"/>
      <c r="M702" s="188" t="s">
        <v>19</v>
      </c>
      <c r="N702" s="189" t="s">
        <v>43</v>
      </c>
      <c r="P702" s="140">
        <f>O702*H702</f>
        <v>0</v>
      </c>
      <c r="Q702" s="140">
        <v>0.00224</v>
      </c>
      <c r="R702" s="140">
        <f>Q702*H702</f>
        <v>1.34482656</v>
      </c>
      <c r="S702" s="140">
        <v>0</v>
      </c>
      <c r="T702" s="141">
        <f>S702*H702</f>
        <v>0</v>
      </c>
      <c r="AR702" s="142" t="s">
        <v>229</v>
      </c>
      <c r="AT702" s="142" t="s">
        <v>561</v>
      </c>
      <c r="AU702" s="142" t="s">
        <v>82</v>
      </c>
      <c r="AY702" s="17" t="s">
        <v>181</v>
      </c>
      <c r="BE702" s="143">
        <f>IF(N702="základní",J702,0)</f>
        <v>0</v>
      </c>
      <c r="BF702" s="143">
        <f>IF(N702="snížená",J702,0)</f>
        <v>0</v>
      </c>
      <c r="BG702" s="143">
        <f>IF(N702="zákl. přenesená",J702,0)</f>
        <v>0</v>
      </c>
      <c r="BH702" s="143">
        <f>IF(N702="sníž. přenesená",J702,0)</f>
        <v>0</v>
      </c>
      <c r="BI702" s="143">
        <f>IF(N702="nulová",J702,0)</f>
        <v>0</v>
      </c>
      <c r="BJ702" s="17" t="s">
        <v>80</v>
      </c>
      <c r="BK702" s="143">
        <f>ROUND(I702*H702,2)</f>
        <v>0</v>
      </c>
      <c r="BL702" s="17" t="s">
        <v>188</v>
      </c>
      <c r="BM702" s="142" t="s">
        <v>1156</v>
      </c>
    </row>
    <row r="703" spans="2:51" s="12" customFormat="1" ht="12">
      <c r="B703" s="148"/>
      <c r="D703" s="149" t="s">
        <v>192</v>
      </c>
      <c r="E703" s="150" t="s">
        <v>19</v>
      </c>
      <c r="F703" s="151" t="s">
        <v>1157</v>
      </c>
      <c r="H703" s="152">
        <v>617.739</v>
      </c>
      <c r="I703" s="153"/>
      <c r="L703" s="148"/>
      <c r="M703" s="154"/>
      <c r="T703" s="155"/>
      <c r="AT703" s="150" t="s">
        <v>192</v>
      </c>
      <c r="AU703" s="150" t="s">
        <v>82</v>
      </c>
      <c r="AV703" s="12" t="s">
        <v>82</v>
      </c>
      <c r="AW703" s="12" t="s">
        <v>33</v>
      </c>
      <c r="AX703" s="12" t="s">
        <v>72</v>
      </c>
      <c r="AY703" s="150" t="s">
        <v>181</v>
      </c>
    </row>
    <row r="704" spans="2:51" s="12" customFormat="1" ht="12">
      <c r="B704" s="148"/>
      <c r="D704" s="149" t="s">
        <v>192</v>
      </c>
      <c r="E704" s="150" t="s">
        <v>19</v>
      </c>
      <c r="F704" s="151" t="s">
        <v>1158</v>
      </c>
      <c r="H704" s="152">
        <v>-45.959</v>
      </c>
      <c r="I704" s="153"/>
      <c r="L704" s="148"/>
      <c r="M704" s="154"/>
      <c r="T704" s="155"/>
      <c r="AT704" s="150" t="s">
        <v>192</v>
      </c>
      <c r="AU704" s="150" t="s">
        <v>82</v>
      </c>
      <c r="AV704" s="12" t="s">
        <v>82</v>
      </c>
      <c r="AW704" s="12" t="s">
        <v>33</v>
      </c>
      <c r="AX704" s="12" t="s">
        <v>72</v>
      </c>
      <c r="AY704" s="150" t="s">
        <v>181</v>
      </c>
    </row>
    <row r="705" spans="2:51" s="15" customFormat="1" ht="12">
      <c r="B705" s="173"/>
      <c r="D705" s="149" t="s">
        <v>192</v>
      </c>
      <c r="E705" s="174" t="s">
        <v>19</v>
      </c>
      <c r="F705" s="175" t="s">
        <v>554</v>
      </c>
      <c r="H705" s="176">
        <v>571.78</v>
      </c>
      <c r="I705" s="177"/>
      <c r="L705" s="173"/>
      <c r="M705" s="178"/>
      <c r="T705" s="179"/>
      <c r="AT705" s="174" t="s">
        <v>192</v>
      </c>
      <c r="AU705" s="174" t="s">
        <v>82</v>
      </c>
      <c r="AV705" s="15" t="s">
        <v>94</v>
      </c>
      <c r="AW705" s="15" t="s">
        <v>33</v>
      </c>
      <c r="AX705" s="15" t="s">
        <v>72</v>
      </c>
      <c r="AY705" s="174" t="s">
        <v>181</v>
      </c>
    </row>
    <row r="706" spans="2:51" s="12" customFormat="1" ht="12">
      <c r="B706" s="148"/>
      <c r="D706" s="149" t="s">
        <v>192</v>
      </c>
      <c r="E706" s="150" t="s">
        <v>19</v>
      </c>
      <c r="F706" s="151" t="s">
        <v>1159</v>
      </c>
      <c r="H706" s="152">
        <v>28.589</v>
      </c>
      <c r="I706" s="153"/>
      <c r="L706" s="148"/>
      <c r="M706" s="154"/>
      <c r="T706" s="155"/>
      <c r="AT706" s="150" t="s">
        <v>192</v>
      </c>
      <c r="AU706" s="150" t="s">
        <v>82</v>
      </c>
      <c r="AV706" s="12" t="s">
        <v>82</v>
      </c>
      <c r="AW706" s="12" t="s">
        <v>33</v>
      </c>
      <c r="AX706" s="12" t="s">
        <v>72</v>
      </c>
      <c r="AY706" s="150" t="s">
        <v>181</v>
      </c>
    </row>
    <row r="707" spans="2:51" s="13" customFormat="1" ht="12">
      <c r="B707" s="156"/>
      <c r="D707" s="149" t="s">
        <v>192</v>
      </c>
      <c r="E707" s="157" t="s">
        <v>19</v>
      </c>
      <c r="F707" s="158" t="s">
        <v>196</v>
      </c>
      <c r="H707" s="159">
        <v>600.369</v>
      </c>
      <c r="I707" s="160"/>
      <c r="L707" s="156"/>
      <c r="M707" s="161"/>
      <c r="T707" s="162"/>
      <c r="AT707" s="157" t="s">
        <v>192</v>
      </c>
      <c r="AU707" s="157" t="s">
        <v>82</v>
      </c>
      <c r="AV707" s="13" t="s">
        <v>188</v>
      </c>
      <c r="AW707" s="13" t="s">
        <v>33</v>
      </c>
      <c r="AX707" s="13" t="s">
        <v>80</v>
      </c>
      <c r="AY707" s="157" t="s">
        <v>181</v>
      </c>
    </row>
    <row r="708" spans="2:65" s="1" customFormat="1" ht="16.5" customHeight="1">
      <c r="B708" s="32"/>
      <c r="C708" s="180" t="s">
        <v>1160</v>
      </c>
      <c r="D708" s="180" t="s">
        <v>561</v>
      </c>
      <c r="E708" s="181" t="s">
        <v>1161</v>
      </c>
      <c r="F708" s="182" t="s">
        <v>1162</v>
      </c>
      <c r="G708" s="183" t="s">
        <v>186</v>
      </c>
      <c r="H708" s="184">
        <v>48.257</v>
      </c>
      <c r="I708" s="185"/>
      <c r="J708" s="186">
        <f>ROUND(I708*H708,2)</f>
        <v>0</v>
      </c>
      <c r="K708" s="182" t="s">
        <v>187</v>
      </c>
      <c r="L708" s="187"/>
      <c r="M708" s="188" t="s">
        <v>19</v>
      </c>
      <c r="N708" s="189" t="s">
        <v>43</v>
      </c>
      <c r="P708" s="140">
        <f>O708*H708</f>
        <v>0</v>
      </c>
      <c r="Q708" s="140">
        <v>0.0056</v>
      </c>
      <c r="R708" s="140">
        <f>Q708*H708</f>
        <v>0.2702392</v>
      </c>
      <c r="S708" s="140">
        <v>0</v>
      </c>
      <c r="T708" s="141">
        <f>S708*H708</f>
        <v>0</v>
      </c>
      <c r="AR708" s="142" t="s">
        <v>229</v>
      </c>
      <c r="AT708" s="142" t="s">
        <v>561</v>
      </c>
      <c r="AU708" s="142" t="s">
        <v>82</v>
      </c>
      <c r="AY708" s="17" t="s">
        <v>181</v>
      </c>
      <c r="BE708" s="143">
        <f>IF(N708="základní",J708,0)</f>
        <v>0</v>
      </c>
      <c r="BF708" s="143">
        <f>IF(N708="snížená",J708,0)</f>
        <v>0</v>
      </c>
      <c r="BG708" s="143">
        <f>IF(N708="zákl. přenesená",J708,0)</f>
        <v>0</v>
      </c>
      <c r="BH708" s="143">
        <f>IF(N708="sníž. přenesená",J708,0)</f>
        <v>0</v>
      </c>
      <c r="BI708" s="143">
        <f>IF(N708="nulová",J708,0)</f>
        <v>0</v>
      </c>
      <c r="BJ708" s="17" t="s">
        <v>80</v>
      </c>
      <c r="BK708" s="143">
        <f>ROUND(I708*H708,2)</f>
        <v>0</v>
      </c>
      <c r="BL708" s="17" t="s">
        <v>188</v>
      </c>
      <c r="BM708" s="142" t="s">
        <v>1163</v>
      </c>
    </row>
    <row r="709" spans="2:51" s="12" customFormat="1" ht="12">
      <c r="B709" s="148"/>
      <c r="D709" s="149" t="s">
        <v>192</v>
      </c>
      <c r="E709" s="150" t="s">
        <v>19</v>
      </c>
      <c r="F709" s="151" t="s">
        <v>1164</v>
      </c>
      <c r="H709" s="152">
        <v>23.786</v>
      </c>
      <c r="I709" s="153"/>
      <c r="L709" s="148"/>
      <c r="M709" s="154"/>
      <c r="T709" s="155"/>
      <c r="AT709" s="150" t="s">
        <v>192</v>
      </c>
      <c r="AU709" s="150" t="s">
        <v>82</v>
      </c>
      <c r="AV709" s="12" t="s">
        <v>82</v>
      </c>
      <c r="AW709" s="12" t="s">
        <v>33</v>
      </c>
      <c r="AX709" s="12" t="s">
        <v>72</v>
      </c>
      <c r="AY709" s="150" t="s">
        <v>181</v>
      </c>
    </row>
    <row r="710" spans="2:51" s="12" customFormat="1" ht="12">
      <c r="B710" s="148"/>
      <c r="D710" s="149" t="s">
        <v>192</v>
      </c>
      <c r="E710" s="150" t="s">
        <v>19</v>
      </c>
      <c r="F710" s="151" t="s">
        <v>1165</v>
      </c>
      <c r="H710" s="152">
        <v>3.861</v>
      </c>
      <c r="I710" s="153"/>
      <c r="L710" s="148"/>
      <c r="M710" s="154"/>
      <c r="T710" s="155"/>
      <c r="AT710" s="150" t="s">
        <v>192</v>
      </c>
      <c r="AU710" s="150" t="s">
        <v>82</v>
      </c>
      <c r="AV710" s="12" t="s">
        <v>82</v>
      </c>
      <c r="AW710" s="12" t="s">
        <v>33</v>
      </c>
      <c r="AX710" s="12" t="s">
        <v>72</v>
      </c>
      <c r="AY710" s="150" t="s">
        <v>181</v>
      </c>
    </row>
    <row r="711" spans="2:51" s="12" customFormat="1" ht="12">
      <c r="B711" s="148"/>
      <c r="D711" s="149" t="s">
        <v>192</v>
      </c>
      <c r="E711" s="150" t="s">
        <v>19</v>
      </c>
      <c r="F711" s="151" t="s">
        <v>1166</v>
      </c>
      <c r="H711" s="152">
        <v>5.598</v>
      </c>
      <c r="I711" s="153"/>
      <c r="L711" s="148"/>
      <c r="M711" s="154"/>
      <c r="T711" s="155"/>
      <c r="AT711" s="150" t="s">
        <v>192</v>
      </c>
      <c r="AU711" s="150" t="s">
        <v>82</v>
      </c>
      <c r="AV711" s="12" t="s">
        <v>82</v>
      </c>
      <c r="AW711" s="12" t="s">
        <v>33</v>
      </c>
      <c r="AX711" s="12" t="s">
        <v>72</v>
      </c>
      <c r="AY711" s="150" t="s">
        <v>181</v>
      </c>
    </row>
    <row r="712" spans="2:51" s="12" customFormat="1" ht="12">
      <c r="B712" s="148"/>
      <c r="D712" s="149" t="s">
        <v>192</v>
      </c>
      <c r="E712" s="150" t="s">
        <v>19</v>
      </c>
      <c r="F712" s="151" t="s">
        <v>1167</v>
      </c>
      <c r="H712" s="152">
        <v>6.981</v>
      </c>
      <c r="I712" s="153"/>
      <c r="L712" s="148"/>
      <c r="M712" s="154"/>
      <c r="T712" s="155"/>
      <c r="AT712" s="150" t="s">
        <v>192</v>
      </c>
      <c r="AU712" s="150" t="s">
        <v>82</v>
      </c>
      <c r="AV712" s="12" t="s">
        <v>82</v>
      </c>
      <c r="AW712" s="12" t="s">
        <v>33</v>
      </c>
      <c r="AX712" s="12" t="s">
        <v>72</v>
      </c>
      <c r="AY712" s="150" t="s">
        <v>181</v>
      </c>
    </row>
    <row r="713" spans="2:51" s="12" customFormat="1" ht="12">
      <c r="B713" s="148"/>
      <c r="D713" s="149" t="s">
        <v>192</v>
      </c>
      <c r="E713" s="150" t="s">
        <v>19</v>
      </c>
      <c r="F713" s="151" t="s">
        <v>1168</v>
      </c>
      <c r="H713" s="152">
        <v>5.733</v>
      </c>
      <c r="I713" s="153"/>
      <c r="L713" s="148"/>
      <c r="M713" s="154"/>
      <c r="T713" s="155"/>
      <c r="AT713" s="150" t="s">
        <v>192</v>
      </c>
      <c r="AU713" s="150" t="s">
        <v>82</v>
      </c>
      <c r="AV713" s="12" t="s">
        <v>82</v>
      </c>
      <c r="AW713" s="12" t="s">
        <v>33</v>
      </c>
      <c r="AX713" s="12" t="s">
        <v>72</v>
      </c>
      <c r="AY713" s="150" t="s">
        <v>181</v>
      </c>
    </row>
    <row r="714" spans="2:51" s="15" customFormat="1" ht="12">
      <c r="B714" s="173"/>
      <c r="D714" s="149" t="s">
        <v>192</v>
      </c>
      <c r="E714" s="174" t="s">
        <v>19</v>
      </c>
      <c r="F714" s="175" t="s">
        <v>554</v>
      </c>
      <c r="H714" s="176">
        <v>45.959</v>
      </c>
      <c r="I714" s="177"/>
      <c r="L714" s="173"/>
      <c r="M714" s="178"/>
      <c r="T714" s="179"/>
      <c r="AT714" s="174" t="s">
        <v>192</v>
      </c>
      <c r="AU714" s="174" t="s">
        <v>82</v>
      </c>
      <c r="AV714" s="15" t="s">
        <v>94</v>
      </c>
      <c r="AW714" s="15" t="s">
        <v>33</v>
      </c>
      <c r="AX714" s="15" t="s">
        <v>72</v>
      </c>
      <c r="AY714" s="174" t="s">
        <v>181</v>
      </c>
    </row>
    <row r="715" spans="2:51" s="12" customFormat="1" ht="12">
      <c r="B715" s="148"/>
      <c r="D715" s="149" t="s">
        <v>192</v>
      </c>
      <c r="E715" s="150" t="s">
        <v>19</v>
      </c>
      <c r="F715" s="151" t="s">
        <v>1169</v>
      </c>
      <c r="H715" s="152">
        <v>2.298</v>
      </c>
      <c r="I715" s="153"/>
      <c r="L715" s="148"/>
      <c r="M715" s="154"/>
      <c r="T715" s="155"/>
      <c r="AT715" s="150" t="s">
        <v>192</v>
      </c>
      <c r="AU715" s="150" t="s">
        <v>82</v>
      </c>
      <c r="AV715" s="12" t="s">
        <v>82</v>
      </c>
      <c r="AW715" s="12" t="s">
        <v>33</v>
      </c>
      <c r="AX715" s="12" t="s">
        <v>72</v>
      </c>
      <c r="AY715" s="150" t="s">
        <v>181</v>
      </c>
    </row>
    <row r="716" spans="2:51" s="13" customFormat="1" ht="12">
      <c r="B716" s="156"/>
      <c r="D716" s="149" t="s">
        <v>192</v>
      </c>
      <c r="E716" s="157" t="s">
        <v>19</v>
      </c>
      <c r="F716" s="158" t="s">
        <v>196</v>
      </c>
      <c r="H716" s="159">
        <v>48.257</v>
      </c>
      <c r="I716" s="160"/>
      <c r="L716" s="156"/>
      <c r="M716" s="161"/>
      <c r="T716" s="162"/>
      <c r="AT716" s="157" t="s">
        <v>192</v>
      </c>
      <c r="AU716" s="157" t="s">
        <v>82</v>
      </c>
      <c r="AV716" s="13" t="s">
        <v>188</v>
      </c>
      <c r="AW716" s="13" t="s">
        <v>33</v>
      </c>
      <c r="AX716" s="13" t="s">
        <v>80</v>
      </c>
      <c r="AY716" s="157" t="s">
        <v>181</v>
      </c>
    </row>
    <row r="717" spans="2:65" s="1" customFormat="1" ht="16.5" customHeight="1">
      <c r="B717" s="32"/>
      <c r="C717" s="180" t="s">
        <v>1170</v>
      </c>
      <c r="D717" s="180" t="s">
        <v>561</v>
      </c>
      <c r="E717" s="181" t="s">
        <v>1171</v>
      </c>
      <c r="F717" s="182" t="s">
        <v>1172</v>
      </c>
      <c r="G717" s="183" t="s">
        <v>186</v>
      </c>
      <c r="H717" s="184">
        <v>67.304</v>
      </c>
      <c r="I717" s="185"/>
      <c r="J717" s="186">
        <f>ROUND(I717*H717,2)</f>
        <v>0</v>
      </c>
      <c r="K717" s="182" t="s">
        <v>345</v>
      </c>
      <c r="L717" s="187"/>
      <c r="M717" s="188" t="s">
        <v>19</v>
      </c>
      <c r="N717" s="189" t="s">
        <v>43</v>
      </c>
      <c r="P717" s="140">
        <f>O717*H717</f>
        <v>0</v>
      </c>
      <c r="Q717" s="140">
        <v>0.00056</v>
      </c>
      <c r="R717" s="140">
        <f>Q717*H717</f>
        <v>0.03769024</v>
      </c>
      <c r="S717" s="140">
        <v>0</v>
      </c>
      <c r="T717" s="141">
        <f>S717*H717</f>
        <v>0</v>
      </c>
      <c r="AR717" s="142" t="s">
        <v>229</v>
      </c>
      <c r="AT717" s="142" t="s">
        <v>561</v>
      </c>
      <c r="AU717" s="142" t="s">
        <v>82</v>
      </c>
      <c r="AY717" s="17" t="s">
        <v>181</v>
      </c>
      <c r="BE717" s="143">
        <f>IF(N717="základní",J717,0)</f>
        <v>0</v>
      </c>
      <c r="BF717" s="143">
        <f>IF(N717="snížená",J717,0)</f>
        <v>0</v>
      </c>
      <c r="BG717" s="143">
        <f>IF(N717="zákl. přenesená",J717,0)</f>
        <v>0</v>
      </c>
      <c r="BH717" s="143">
        <f>IF(N717="sníž. přenesená",J717,0)</f>
        <v>0</v>
      </c>
      <c r="BI717" s="143">
        <f>IF(N717="nulová",J717,0)</f>
        <v>0</v>
      </c>
      <c r="BJ717" s="17" t="s">
        <v>80</v>
      </c>
      <c r="BK717" s="143">
        <f>ROUND(I717*H717,2)</f>
        <v>0</v>
      </c>
      <c r="BL717" s="17" t="s">
        <v>188</v>
      </c>
      <c r="BM717" s="142" t="s">
        <v>1173</v>
      </c>
    </row>
    <row r="718" spans="2:51" s="12" customFormat="1" ht="12">
      <c r="B718" s="148"/>
      <c r="D718" s="149" t="s">
        <v>192</v>
      </c>
      <c r="E718" s="150" t="s">
        <v>19</v>
      </c>
      <c r="F718" s="151" t="s">
        <v>1174</v>
      </c>
      <c r="H718" s="152">
        <v>23.375</v>
      </c>
      <c r="I718" s="153"/>
      <c r="L718" s="148"/>
      <c r="M718" s="154"/>
      <c r="T718" s="155"/>
      <c r="AT718" s="150" t="s">
        <v>192</v>
      </c>
      <c r="AU718" s="150" t="s">
        <v>82</v>
      </c>
      <c r="AV718" s="12" t="s">
        <v>82</v>
      </c>
      <c r="AW718" s="12" t="s">
        <v>33</v>
      </c>
      <c r="AX718" s="12" t="s">
        <v>72</v>
      </c>
      <c r="AY718" s="150" t="s">
        <v>181</v>
      </c>
    </row>
    <row r="719" spans="2:51" s="12" customFormat="1" ht="12">
      <c r="B719" s="148"/>
      <c r="D719" s="149" t="s">
        <v>192</v>
      </c>
      <c r="E719" s="150" t="s">
        <v>19</v>
      </c>
      <c r="F719" s="151" t="s">
        <v>1175</v>
      </c>
      <c r="H719" s="152">
        <v>13.243</v>
      </c>
      <c r="I719" s="153"/>
      <c r="L719" s="148"/>
      <c r="M719" s="154"/>
      <c r="T719" s="155"/>
      <c r="AT719" s="150" t="s">
        <v>192</v>
      </c>
      <c r="AU719" s="150" t="s">
        <v>82</v>
      </c>
      <c r="AV719" s="12" t="s">
        <v>82</v>
      </c>
      <c r="AW719" s="12" t="s">
        <v>33</v>
      </c>
      <c r="AX719" s="12" t="s">
        <v>72</v>
      </c>
      <c r="AY719" s="150" t="s">
        <v>181</v>
      </c>
    </row>
    <row r="720" spans="2:51" s="12" customFormat="1" ht="12">
      <c r="B720" s="148"/>
      <c r="D720" s="149" t="s">
        <v>192</v>
      </c>
      <c r="E720" s="150" t="s">
        <v>19</v>
      </c>
      <c r="F720" s="151" t="s">
        <v>1176</v>
      </c>
      <c r="H720" s="152">
        <v>24.525</v>
      </c>
      <c r="I720" s="153"/>
      <c r="L720" s="148"/>
      <c r="M720" s="154"/>
      <c r="T720" s="155"/>
      <c r="AT720" s="150" t="s">
        <v>192</v>
      </c>
      <c r="AU720" s="150" t="s">
        <v>82</v>
      </c>
      <c r="AV720" s="12" t="s">
        <v>82</v>
      </c>
      <c r="AW720" s="12" t="s">
        <v>33</v>
      </c>
      <c r="AX720" s="12" t="s">
        <v>72</v>
      </c>
      <c r="AY720" s="150" t="s">
        <v>181</v>
      </c>
    </row>
    <row r="721" spans="2:51" s="15" customFormat="1" ht="12">
      <c r="B721" s="173"/>
      <c r="D721" s="149" t="s">
        <v>192</v>
      </c>
      <c r="E721" s="174" t="s">
        <v>19</v>
      </c>
      <c r="F721" s="175" t="s">
        <v>554</v>
      </c>
      <c r="H721" s="176">
        <v>61.143</v>
      </c>
      <c r="I721" s="177"/>
      <c r="L721" s="173"/>
      <c r="M721" s="178"/>
      <c r="T721" s="179"/>
      <c r="AT721" s="174" t="s">
        <v>192</v>
      </c>
      <c r="AU721" s="174" t="s">
        <v>82</v>
      </c>
      <c r="AV721" s="15" t="s">
        <v>94</v>
      </c>
      <c r="AW721" s="15" t="s">
        <v>33</v>
      </c>
      <c r="AX721" s="15" t="s">
        <v>72</v>
      </c>
      <c r="AY721" s="174" t="s">
        <v>181</v>
      </c>
    </row>
    <row r="722" spans="2:51" s="12" customFormat="1" ht="12">
      <c r="B722" s="148"/>
      <c r="D722" s="149" t="s">
        <v>192</v>
      </c>
      <c r="E722" s="150" t="s">
        <v>19</v>
      </c>
      <c r="F722" s="151" t="s">
        <v>1177</v>
      </c>
      <c r="H722" s="152">
        <v>6.161</v>
      </c>
      <c r="I722" s="153"/>
      <c r="L722" s="148"/>
      <c r="M722" s="154"/>
      <c r="T722" s="155"/>
      <c r="AT722" s="150" t="s">
        <v>192</v>
      </c>
      <c r="AU722" s="150" t="s">
        <v>82</v>
      </c>
      <c r="AV722" s="12" t="s">
        <v>82</v>
      </c>
      <c r="AW722" s="12" t="s">
        <v>33</v>
      </c>
      <c r="AX722" s="12" t="s">
        <v>72</v>
      </c>
      <c r="AY722" s="150" t="s">
        <v>181</v>
      </c>
    </row>
    <row r="723" spans="2:51" s="13" customFormat="1" ht="12">
      <c r="B723" s="156"/>
      <c r="D723" s="149" t="s">
        <v>192</v>
      </c>
      <c r="E723" s="157" t="s">
        <v>19</v>
      </c>
      <c r="F723" s="158" t="s">
        <v>1178</v>
      </c>
      <c r="H723" s="159">
        <v>67.304</v>
      </c>
      <c r="I723" s="160"/>
      <c r="L723" s="156"/>
      <c r="M723" s="161"/>
      <c r="T723" s="162"/>
      <c r="AT723" s="157" t="s">
        <v>192</v>
      </c>
      <c r="AU723" s="157" t="s">
        <v>82</v>
      </c>
      <c r="AV723" s="13" t="s">
        <v>188</v>
      </c>
      <c r="AW723" s="13" t="s">
        <v>33</v>
      </c>
      <c r="AX723" s="13" t="s">
        <v>80</v>
      </c>
      <c r="AY723" s="157" t="s">
        <v>181</v>
      </c>
    </row>
    <row r="724" spans="2:65" s="1" customFormat="1" ht="33.05" customHeight="1">
      <c r="B724" s="32"/>
      <c r="C724" s="131" t="s">
        <v>1179</v>
      </c>
      <c r="D724" s="131" t="s">
        <v>183</v>
      </c>
      <c r="E724" s="132" t="s">
        <v>1180</v>
      </c>
      <c r="F724" s="133" t="s">
        <v>1181</v>
      </c>
      <c r="G724" s="134" t="s">
        <v>186</v>
      </c>
      <c r="H724" s="135">
        <v>73.71</v>
      </c>
      <c r="I724" s="136"/>
      <c r="J724" s="137">
        <f>ROUND(I724*H724,2)</f>
        <v>0</v>
      </c>
      <c r="K724" s="133" t="s">
        <v>187</v>
      </c>
      <c r="L724" s="32"/>
      <c r="M724" s="138" t="s">
        <v>19</v>
      </c>
      <c r="N724" s="139" t="s">
        <v>43</v>
      </c>
      <c r="P724" s="140">
        <f>O724*H724</f>
        <v>0</v>
      </c>
      <c r="Q724" s="140">
        <v>0.01119</v>
      </c>
      <c r="R724" s="140">
        <f>Q724*H724</f>
        <v>0.8248148999999999</v>
      </c>
      <c r="S724" s="140">
        <v>0</v>
      </c>
      <c r="T724" s="141">
        <f>S724*H724</f>
        <v>0</v>
      </c>
      <c r="AR724" s="142" t="s">
        <v>188</v>
      </c>
      <c r="AT724" s="142" t="s">
        <v>183</v>
      </c>
      <c r="AU724" s="142" t="s">
        <v>82</v>
      </c>
      <c r="AY724" s="17" t="s">
        <v>181</v>
      </c>
      <c r="BE724" s="143">
        <f>IF(N724="základní",J724,0)</f>
        <v>0</v>
      </c>
      <c r="BF724" s="143">
        <f>IF(N724="snížená",J724,0)</f>
        <v>0</v>
      </c>
      <c r="BG724" s="143">
        <f>IF(N724="zákl. přenesená",J724,0)</f>
        <v>0</v>
      </c>
      <c r="BH724" s="143">
        <f>IF(N724="sníž. přenesená",J724,0)</f>
        <v>0</v>
      </c>
      <c r="BI724" s="143">
        <f>IF(N724="nulová",J724,0)</f>
        <v>0</v>
      </c>
      <c r="BJ724" s="17" t="s">
        <v>80</v>
      </c>
      <c r="BK724" s="143">
        <f>ROUND(I724*H724,2)</f>
        <v>0</v>
      </c>
      <c r="BL724" s="17" t="s">
        <v>188</v>
      </c>
      <c r="BM724" s="142" t="s">
        <v>1182</v>
      </c>
    </row>
    <row r="725" spans="2:47" s="1" customFormat="1" ht="12">
      <c r="B725" s="32"/>
      <c r="D725" s="144" t="s">
        <v>190</v>
      </c>
      <c r="F725" s="145" t="s">
        <v>1183</v>
      </c>
      <c r="I725" s="146"/>
      <c r="L725" s="32"/>
      <c r="M725" s="147"/>
      <c r="T725" s="53"/>
      <c r="AT725" s="17" t="s">
        <v>190</v>
      </c>
      <c r="AU725" s="17" t="s">
        <v>82</v>
      </c>
    </row>
    <row r="726" spans="2:51" s="14" customFormat="1" ht="12">
      <c r="B726" s="163"/>
      <c r="D726" s="149" t="s">
        <v>192</v>
      </c>
      <c r="E726" s="164" t="s">
        <v>19</v>
      </c>
      <c r="F726" s="165" t="s">
        <v>1184</v>
      </c>
      <c r="H726" s="164" t="s">
        <v>19</v>
      </c>
      <c r="I726" s="166"/>
      <c r="L726" s="163"/>
      <c r="M726" s="167"/>
      <c r="T726" s="168"/>
      <c r="AT726" s="164" t="s">
        <v>192</v>
      </c>
      <c r="AU726" s="164" t="s">
        <v>82</v>
      </c>
      <c r="AV726" s="14" t="s">
        <v>80</v>
      </c>
      <c r="AW726" s="14" t="s">
        <v>33</v>
      </c>
      <c r="AX726" s="14" t="s">
        <v>72</v>
      </c>
      <c r="AY726" s="164" t="s">
        <v>181</v>
      </c>
    </row>
    <row r="727" spans="2:51" s="12" customFormat="1" ht="12">
      <c r="B727" s="148"/>
      <c r="D727" s="149" t="s">
        <v>192</v>
      </c>
      <c r="E727" s="150" t="s">
        <v>19</v>
      </c>
      <c r="F727" s="151" t="s">
        <v>1185</v>
      </c>
      <c r="H727" s="152">
        <v>73.71</v>
      </c>
      <c r="I727" s="153"/>
      <c r="L727" s="148"/>
      <c r="M727" s="154"/>
      <c r="T727" s="155"/>
      <c r="AT727" s="150" t="s">
        <v>192</v>
      </c>
      <c r="AU727" s="150" t="s">
        <v>82</v>
      </c>
      <c r="AV727" s="12" t="s">
        <v>82</v>
      </c>
      <c r="AW727" s="12" t="s">
        <v>33</v>
      </c>
      <c r="AX727" s="12" t="s">
        <v>80</v>
      </c>
      <c r="AY727" s="150" t="s">
        <v>181</v>
      </c>
    </row>
    <row r="728" spans="2:65" s="1" customFormat="1" ht="16.5" customHeight="1">
      <c r="B728" s="32"/>
      <c r="C728" s="180" t="s">
        <v>1186</v>
      </c>
      <c r="D728" s="180" t="s">
        <v>561</v>
      </c>
      <c r="E728" s="181" t="s">
        <v>1187</v>
      </c>
      <c r="F728" s="182" t="s">
        <v>1188</v>
      </c>
      <c r="G728" s="183" t="s">
        <v>186</v>
      </c>
      <c r="H728" s="184">
        <v>77.396</v>
      </c>
      <c r="I728" s="185"/>
      <c r="J728" s="186">
        <f>ROUND(I728*H728,2)</f>
        <v>0</v>
      </c>
      <c r="K728" s="182" t="s">
        <v>187</v>
      </c>
      <c r="L728" s="187"/>
      <c r="M728" s="188" t="s">
        <v>19</v>
      </c>
      <c r="N728" s="189" t="s">
        <v>43</v>
      </c>
      <c r="P728" s="140">
        <f>O728*H728</f>
        <v>0</v>
      </c>
      <c r="Q728" s="140">
        <v>0.00194</v>
      </c>
      <c r="R728" s="140">
        <f>Q728*H728</f>
        <v>0.15014824000000002</v>
      </c>
      <c r="S728" s="140">
        <v>0</v>
      </c>
      <c r="T728" s="141">
        <f>S728*H728</f>
        <v>0</v>
      </c>
      <c r="AR728" s="142" t="s">
        <v>229</v>
      </c>
      <c r="AT728" s="142" t="s">
        <v>561</v>
      </c>
      <c r="AU728" s="142" t="s">
        <v>82</v>
      </c>
      <c r="AY728" s="17" t="s">
        <v>181</v>
      </c>
      <c r="BE728" s="143">
        <f>IF(N728="základní",J728,0)</f>
        <v>0</v>
      </c>
      <c r="BF728" s="143">
        <f>IF(N728="snížená",J728,0)</f>
        <v>0</v>
      </c>
      <c r="BG728" s="143">
        <f>IF(N728="zákl. přenesená",J728,0)</f>
        <v>0</v>
      </c>
      <c r="BH728" s="143">
        <f>IF(N728="sníž. přenesená",J728,0)</f>
        <v>0</v>
      </c>
      <c r="BI728" s="143">
        <f>IF(N728="nulová",J728,0)</f>
        <v>0</v>
      </c>
      <c r="BJ728" s="17" t="s">
        <v>80</v>
      </c>
      <c r="BK728" s="143">
        <f>ROUND(I728*H728,2)</f>
        <v>0</v>
      </c>
      <c r="BL728" s="17" t="s">
        <v>188</v>
      </c>
      <c r="BM728" s="142" t="s">
        <v>1189</v>
      </c>
    </row>
    <row r="729" spans="2:51" s="12" customFormat="1" ht="12">
      <c r="B729" s="148"/>
      <c r="D729" s="149" t="s">
        <v>192</v>
      </c>
      <c r="F729" s="151" t="s">
        <v>1190</v>
      </c>
      <c r="H729" s="152">
        <v>77.396</v>
      </c>
      <c r="I729" s="153"/>
      <c r="L729" s="148"/>
      <c r="M729" s="154"/>
      <c r="T729" s="155"/>
      <c r="AT729" s="150" t="s">
        <v>192</v>
      </c>
      <c r="AU729" s="150" t="s">
        <v>82</v>
      </c>
      <c r="AV729" s="12" t="s">
        <v>82</v>
      </c>
      <c r="AW729" s="12" t="s">
        <v>4</v>
      </c>
      <c r="AX729" s="12" t="s">
        <v>80</v>
      </c>
      <c r="AY729" s="150" t="s">
        <v>181</v>
      </c>
    </row>
    <row r="730" spans="2:65" s="1" customFormat="1" ht="37.85" customHeight="1">
      <c r="B730" s="32"/>
      <c r="C730" s="131" t="s">
        <v>1191</v>
      </c>
      <c r="D730" s="131" t="s">
        <v>183</v>
      </c>
      <c r="E730" s="132" t="s">
        <v>1192</v>
      </c>
      <c r="F730" s="133" t="s">
        <v>1193</v>
      </c>
      <c r="G730" s="134" t="s">
        <v>186</v>
      </c>
      <c r="H730" s="135">
        <v>97.002</v>
      </c>
      <c r="I730" s="136"/>
      <c r="J730" s="137">
        <f>ROUND(I730*H730,2)</f>
        <v>0</v>
      </c>
      <c r="K730" s="133" t="s">
        <v>345</v>
      </c>
      <c r="L730" s="32"/>
      <c r="M730" s="138" t="s">
        <v>19</v>
      </c>
      <c r="N730" s="139" t="s">
        <v>43</v>
      </c>
      <c r="P730" s="140">
        <f>O730*H730</f>
        <v>0</v>
      </c>
      <c r="Q730" s="140">
        <v>0.0116</v>
      </c>
      <c r="R730" s="140">
        <f>Q730*H730</f>
        <v>1.1252232</v>
      </c>
      <c r="S730" s="140">
        <v>0</v>
      </c>
      <c r="T730" s="141">
        <f>S730*H730</f>
        <v>0</v>
      </c>
      <c r="AR730" s="142" t="s">
        <v>188</v>
      </c>
      <c r="AT730" s="142" t="s">
        <v>183</v>
      </c>
      <c r="AU730" s="142" t="s">
        <v>82</v>
      </c>
      <c r="AY730" s="17" t="s">
        <v>181</v>
      </c>
      <c r="BE730" s="143">
        <f>IF(N730="základní",J730,0)</f>
        <v>0</v>
      </c>
      <c r="BF730" s="143">
        <f>IF(N730="snížená",J730,0)</f>
        <v>0</v>
      </c>
      <c r="BG730" s="143">
        <f>IF(N730="zákl. přenesená",J730,0)</f>
        <v>0</v>
      </c>
      <c r="BH730" s="143">
        <f>IF(N730="sníž. přenesená",J730,0)</f>
        <v>0</v>
      </c>
      <c r="BI730" s="143">
        <f>IF(N730="nulová",J730,0)</f>
        <v>0</v>
      </c>
      <c r="BJ730" s="17" t="s">
        <v>80</v>
      </c>
      <c r="BK730" s="143">
        <f>ROUND(I730*H730,2)</f>
        <v>0</v>
      </c>
      <c r="BL730" s="17" t="s">
        <v>188</v>
      </c>
      <c r="BM730" s="142" t="s">
        <v>1194</v>
      </c>
    </row>
    <row r="731" spans="2:47" s="1" customFormat="1" ht="12">
      <c r="B731" s="32"/>
      <c r="D731" s="144" t="s">
        <v>190</v>
      </c>
      <c r="F731" s="145" t="s">
        <v>1195</v>
      </c>
      <c r="I731" s="146"/>
      <c r="L731" s="32"/>
      <c r="M731" s="147"/>
      <c r="T731" s="53"/>
      <c r="AT731" s="17" t="s">
        <v>190</v>
      </c>
      <c r="AU731" s="17" t="s">
        <v>82</v>
      </c>
    </row>
    <row r="732" spans="2:51" s="14" customFormat="1" ht="12">
      <c r="B732" s="163"/>
      <c r="D732" s="149" t="s">
        <v>192</v>
      </c>
      <c r="E732" s="164" t="s">
        <v>19</v>
      </c>
      <c r="F732" s="165" t="s">
        <v>1196</v>
      </c>
      <c r="H732" s="164" t="s">
        <v>19</v>
      </c>
      <c r="I732" s="166"/>
      <c r="L732" s="163"/>
      <c r="M732" s="167"/>
      <c r="T732" s="168"/>
      <c r="AT732" s="164" t="s">
        <v>192</v>
      </c>
      <c r="AU732" s="164" t="s">
        <v>82</v>
      </c>
      <c r="AV732" s="14" t="s">
        <v>80</v>
      </c>
      <c r="AW732" s="14" t="s">
        <v>33</v>
      </c>
      <c r="AX732" s="14" t="s">
        <v>72</v>
      </c>
      <c r="AY732" s="164" t="s">
        <v>181</v>
      </c>
    </row>
    <row r="733" spans="2:51" s="12" customFormat="1" ht="12">
      <c r="B733" s="148"/>
      <c r="D733" s="149" t="s">
        <v>192</v>
      </c>
      <c r="E733" s="150" t="s">
        <v>19</v>
      </c>
      <c r="F733" s="151" t="s">
        <v>1197</v>
      </c>
      <c r="H733" s="152">
        <v>63.248</v>
      </c>
      <c r="I733" s="153"/>
      <c r="L733" s="148"/>
      <c r="M733" s="154"/>
      <c r="T733" s="155"/>
      <c r="AT733" s="150" t="s">
        <v>192</v>
      </c>
      <c r="AU733" s="150" t="s">
        <v>82</v>
      </c>
      <c r="AV733" s="12" t="s">
        <v>82</v>
      </c>
      <c r="AW733" s="12" t="s">
        <v>33</v>
      </c>
      <c r="AX733" s="12" t="s">
        <v>72</v>
      </c>
      <c r="AY733" s="150" t="s">
        <v>181</v>
      </c>
    </row>
    <row r="734" spans="2:51" s="12" customFormat="1" ht="12">
      <c r="B734" s="148"/>
      <c r="D734" s="149" t="s">
        <v>192</v>
      </c>
      <c r="E734" s="150" t="s">
        <v>19</v>
      </c>
      <c r="F734" s="151" t="s">
        <v>1198</v>
      </c>
      <c r="H734" s="152">
        <v>-5.733</v>
      </c>
      <c r="I734" s="153"/>
      <c r="L734" s="148"/>
      <c r="M734" s="154"/>
      <c r="T734" s="155"/>
      <c r="AT734" s="150" t="s">
        <v>192</v>
      </c>
      <c r="AU734" s="150" t="s">
        <v>82</v>
      </c>
      <c r="AV734" s="12" t="s">
        <v>82</v>
      </c>
      <c r="AW734" s="12" t="s">
        <v>33</v>
      </c>
      <c r="AX734" s="12" t="s">
        <v>72</v>
      </c>
      <c r="AY734" s="150" t="s">
        <v>181</v>
      </c>
    </row>
    <row r="735" spans="2:51" s="12" customFormat="1" ht="12">
      <c r="B735" s="148"/>
      <c r="D735" s="149" t="s">
        <v>192</v>
      </c>
      <c r="E735" s="150" t="s">
        <v>19</v>
      </c>
      <c r="F735" s="151" t="s">
        <v>1199</v>
      </c>
      <c r="H735" s="152">
        <v>30.172</v>
      </c>
      <c r="I735" s="153"/>
      <c r="L735" s="148"/>
      <c r="M735" s="154"/>
      <c r="T735" s="155"/>
      <c r="AT735" s="150" t="s">
        <v>192</v>
      </c>
      <c r="AU735" s="150" t="s">
        <v>82</v>
      </c>
      <c r="AV735" s="12" t="s">
        <v>82</v>
      </c>
      <c r="AW735" s="12" t="s">
        <v>33</v>
      </c>
      <c r="AX735" s="12" t="s">
        <v>72</v>
      </c>
      <c r="AY735" s="150" t="s">
        <v>181</v>
      </c>
    </row>
    <row r="736" spans="2:51" s="12" customFormat="1" ht="12">
      <c r="B736" s="148"/>
      <c r="D736" s="149" t="s">
        <v>192</v>
      </c>
      <c r="E736" s="150" t="s">
        <v>19</v>
      </c>
      <c r="F736" s="151" t="s">
        <v>1200</v>
      </c>
      <c r="H736" s="152">
        <v>4.095</v>
      </c>
      <c r="I736" s="153"/>
      <c r="L736" s="148"/>
      <c r="M736" s="154"/>
      <c r="T736" s="155"/>
      <c r="AT736" s="150" t="s">
        <v>192</v>
      </c>
      <c r="AU736" s="150" t="s">
        <v>82</v>
      </c>
      <c r="AV736" s="12" t="s">
        <v>82</v>
      </c>
      <c r="AW736" s="12" t="s">
        <v>33</v>
      </c>
      <c r="AX736" s="12" t="s">
        <v>72</v>
      </c>
      <c r="AY736" s="150" t="s">
        <v>181</v>
      </c>
    </row>
    <row r="737" spans="2:51" s="12" customFormat="1" ht="12">
      <c r="B737" s="148"/>
      <c r="D737" s="149" t="s">
        <v>192</v>
      </c>
      <c r="E737" s="150" t="s">
        <v>19</v>
      </c>
      <c r="F737" s="151" t="s">
        <v>1201</v>
      </c>
      <c r="H737" s="152">
        <v>5.22</v>
      </c>
      <c r="I737" s="153"/>
      <c r="L737" s="148"/>
      <c r="M737" s="154"/>
      <c r="T737" s="155"/>
      <c r="AT737" s="150" t="s">
        <v>192</v>
      </c>
      <c r="AU737" s="150" t="s">
        <v>82</v>
      </c>
      <c r="AV737" s="12" t="s">
        <v>82</v>
      </c>
      <c r="AW737" s="12" t="s">
        <v>33</v>
      </c>
      <c r="AX737" s="12" t="s">
        <v>72</v>
      </c>
      <c r="AY737" s="150" t="s">
        <v>181</v>
      </c>
    </row>
    <row r="738" spans="2:51" s="13" customFormat="1" ht="12">
      <c r="B738" s="156"/>
      <c r="D738" s="149" t="s">
        <v>192</v>
      </c>
      <c r="E738" s="157" t="s">
        <v>19</v>
      </c>
      <c r="F738" s="158" t="s">
        <v>196</v>
      </c>
      <c r="H738" s="159">
        <v>97.002</v>
      </c>
      <c r="I738" s="160"/>
      <c r="L738" s="156"/>
      <c r="M738" s="161"/>
      <c r="T738" s="162"/>
      <c r="AT738" s="157" t="s">
        <v>192</v>
      </c>
      <c r="AU738" s="157" t="s">
        <v>82</v>
      </c>
      <c r="AV738" s="13" t="s">
        <v>188</v>
      </c>
      <c r="AW738" s="13" t="s">
        <v>33</v>
      </c>
      <c r="AX738" s="13" t="s">
        <v>80</v>
      </c>
      <c r="AY738" s="157" t="s">
        <v>181</v>
      </c>
    </row>
    <row r="739" spans="2:65" s="1" customFormat="1" ht="16.5" customHeight="1">
      <c r="B739" s="32"/>
      <c r="C739" s="180" t="s">
        <v>1202</v>
      </c>
      <c r="D739" s="180" t="s">
        <v>561</v>
      </c>
      <c r="E739" s="181" t="s">
        <v>1203</v>
      </c>
      <c r="F739" s="182" t="s">
        <v>1204</v>
      </c>
      <c r="G739" s="183" t="s">
        <v>186</v>
      </c>
      <c r="H739" s="184">
        <v>106.945</v>
      </c>
      <c r="I739" s="185"/>
      <c r="J739" s="186">
        <f>ROUND(I739*H739,2)</f>
        <v>0</v>
      </c>
      <c r="K739" s="182" t="s">
        <v>187</v>
      </c>
      <c r="L739" s="187"/>
      <c r="M739" s="188" t="s">
        <v>19</v>
      </c>
      <c r="N739" s="189" t="s">
        <v>43</v>
      </c>
      <c r="P739" s="140">
        <f>O739*H739</f>
        <v>0</v>
      </c>
      <c r="Q739" s="140">
        <v>0.016</v>
      </c>
      <c r="R739" s="140">
        <f>Q739*H739</f>
        <v>1.71112</v>
      </c>
      <c r="S739" s="140">
        <v>0</v>
      </c>
      <c r="T739" s="141">
        <f>S739*H739</f>
        <v>0</v>
      </c>
      <c r="AR739" s="142" t="s">
        <v>229</v>
      </c>
      <c r="AT739" s="142" t="s">
        <v>561</v>
      </c>
      <c r="AU739" s="142" t="s">
        <v>82</v>
      </c>
      <c r="AY739" s="17" t="s">
        <v>181</v>
      </c>
      <c r="BE739" s="143">
        <f>IF(N739="základní",J739,0)</f>
        <v>0</v>
      </c>
      <c r="BF739" s="143">
        <f>IF(N739="snížená",J739,0)</f>
        <v>0</v>
      </c>
      <c r="BG739" s="143">
        <f>IF(N739="zákl. přenesená",J739,0)</f>
        <v>0</v>
      </c>
      <c r="BH739" s="143">
        <f>IF(N739="sníž. přenesená",J739,0)</f>
        <v>0</v>
      </c>
      <c r="BI739" s="143">
        <f>IF(N739="nulová",J739,0)</f>
        <v>0</v>
      </c>
      <c r="BJ739" s="17" t="s">
        <v>80</v>
      </c>
      <c r="BK739" s="143">
        <f>ROUND(I739*H739,2)</f>
        <v>0</v>
      </c>
      <c r="BL739" s="17" t="s">
        <v>188</v>
      </c>
      <c r="BM739" s="142" t="s">
        <v>1205</v>
      </c>
    </row>
    <row r="740" spans="2:51" s="12" customFormat="1" ht="12">
      <c r="B740" s="148"/>
      <c r="D740" s="149" t="s">
        <v>192</v>
      </c>
      <c r="E740" s="150" t="s">
        <v>19</v>
      </c>
      <c r="F740" s="151" t="s">
        <v>1206</v>
      </c>
      <c r="H740" s="152">
        <v>101.852</v>
      </c>
      <c r="I740" s="153"/>
      <c r="L740" s="148"/>
      <c r="M740" s="154"/>
      <c r="T740" s="155"/>
      <c r="AT740" s="150" t="s">
        <v>192</v>
      </c>
      <c r="AU740" s="150" t="s">
        <v>82</v>
      </c>
      <c r="AV740" s="12" t="s">
        <v>82</v>
      </c>
      <c r="AW740" s="12" t="s">
        <v>33</v>
      </c>
      <c r="AX740" s="12" t="s">
        <v>80</v>
      </c>
      <c r="AY740" s="150" t="s">
        <v>181</v>
      </c>
    </row>
    <row r="741" spans="2:51" s="12" customFormat="1" ht="12">
      <c r="B741" s="148"/>
      <c r="D741" s="149" t="s">
        <v>192</v>
      </c>
      <c r="F741" s="151" t="s">
        <v>1207</v>
      </c>
      <c r="H741" s="152">
        <v>106.945</v>
      </c>
      <c r="I741" s="153"/>
      <c r="L741" s="148"/>
      <c r="M741" s="154"/>
      <c r="T741" s="155"/>
      <c r="AT741" s="150" t="s">
        <v>192</v>
      </c>
      <c r="AU741" s="150" t="s">
        <v>82</v>
      </c>
      <c r="AV741" s="12" t="s">
        <v>82</v>
      </c>
      <c r="AW741" s="12" t="s">
        <v>4</v>
      </c>
      <c r="AX741" s="12" t="s">
        <v>80</v>
      </c>
      <c r="AY741" s="150" t="s">
        <v>181</v>
      </c>
    </row>
    <row r="742" spans="2:65" s="1" customFormat="1" ht="16.5" customHeight="1">
      <c r="B742" s="32"/>
      <c r="C742" s="180" t="s">
        <v>1208</v>
      </c>
      <c r="D742" s="180" t="s">
        <v>561</v>
      </c>
      <c r="E742" s="181" t="s">
        <v>1209</v>
      </c>
      <c r="F742" s="182" t="s">
        <v>1210</v>
      </c>
      <c r="G742" s="183" t="s">
        <v>186</v>
      </c>
      <c r="H742" s="184">
        <v>3.025</v>
      </c>
      <c r="I742" s="185"/>
      <c r="J742" s="186">
        <f>ROUND(I742*H742,2)</f>
        <v>0</v>
      </c>
      <c r="K742" s="182" t="s">
        <v>187</v>
      </c>
      <c r="L742" s="187"/>
      <c r="M742" s="188" t="s">
        <v>19</v>
      </c>
      <c r="N742" s="189" t="s">
        <v>43</v>
      </c>
      <c r="P742" s="140">
        <f>O742*H742</f>
        <v>0</v>
      </c>
      <c r="Q742" s="140">
        <v>0.006</v>
      </c>
      <c r="R742" s="140">
        <f>Q742*H742</f>
        <v>0.01815</v>
      </c>
      <c r="S742" s="140">
        <v>0</v>
      </c>
      <c r="T742" s="141">
        <f>S742*H742</f>
        <v>0</v>
      </c>
      <c r="AR742" s="142" t="s">
        <v>229</v>
      </c>
      <c r="AT742" s="142" t="s">
        <v>561</v>
      </c>
      <c r="AU742" s="142" t="s">
        <v>82</v>
      </c>
      <c r="AY742" s="17" t="s">
        <v>181</v>
      </c>
      <c r="BE742" s="143">
        <f>IF(N742="základní",J742,0)</f>
        <v>0</v>
      </c>
      <c r="BF742" s="143">
        <f>IF(N742="snížená",J742,0)</f>
        <v>0</v>
      </c>
      <c r="BG742" s="143">
        <f>IF(N742="zákl. přenesená",J742,0)</f>
        <v>0</v>
      </c>
      <c r="BH742" s="143">
        <f>IF(N742="sníž. přenesená",J742,0)</f>
        <v>0</v>
      </c>
      <c r="BI742" s="143">
        <f>IF(N742="nulová",J742,0)</f>
        <v>0</v>
      </c>
      <c r="BJ742" s="17" t="s">
        <v>80</v>
      </c>
      <c r="BK742" s="143">
        <f>ROUND(I742*H742,2)</f>
        <v>0</v>
      </c>
      <c r="BL742" s="17" t="s">
        <v>188</v>
      </c>
      <c r="BM742" s="142" t="s">
        <v>1211</v>
      </c>
    </row>
    <row r="743" spans="2:51" s="12" customFormat="1" ht="12">
      <c r="B743" s="148"/>
      <c r="D743" s="149" t="s">
        <v>192</v>
      </c>
      <c r="E743" s="150" t="s">
        <v>19</v>
      </c>
      <c r="F743" s="151" t="s">
        <v>1212</v>
      </c>
      <c r="H743" s="152">
        <v>2.75</v>
      </c>
      <c r="I743" s="153"/>
      <c r="L743" s="148"/>
      <c r="M743" s="154"/>
      <c r="T743" s="155"/>
      <c r="AT743" s="150" t="s">
        <v>192</v>
      </c>
      <c r="AU743" s="150" t="s">
        <v>82</v>
      </c>
      <c r="AV743" s="12" t="s">
        <v>82</v>
      </c>
      <c r="AW743" s="12" t="s">
        <v>33</v>
      </c>
      <c r="AX743" s="12" t="s">
        <v>72</v>
      </c>
      <c r="AY743" s="150" t="s">
        <v>181</v>
      </c>
    </row>
    <row r="744" spans="2:51" s="12" customFormat="1" ht="12">
      <c r="B744" s="148"/>
      <c r="D744" s="149" t="s">
        <v>192</v>
      </c>
      <c r="E744" s="150" t="s">
        <v>19</v>
      </c>
      <c r="F744" s="151" t="s">
        <v>1213</v>
      </c>
      <c r="H744" s="152">
        <v>0.275</v>
      </c>
      <c r="I744" s="153"/>
      <c r="L744" s="148"/>
      <c r="M744" s="154"/>
      <c r="T744" s="155"/>
      <c r="AT744" s="150" t="s">
        <v>192</v>
      </c>
      <c r="AU744" s="150" t="s">
        <v>82</v>
      </c>
      <c r="AV744" s="12" t="s">
        <v>82</v>
      </c>
      <c r="AW744" s="12" t="s">
        <v>33</v>
      </c>
      <c r="AX744" s="12" t="s">
        <v>72</v>
      </c>
      <c r="AY744" s="150" t="s">
        <v>181</v>
      </c>
    </row>
    <row r="745" spans="2:51" s="13" customFormat="1" ht="12">
      <c r="B745" s="156"/>
      <c r="D745" s="149" t="s">
        <v>192</v>
      </c>
      <c r="E745" s="157" t="s">
        <v>19</v>
      </c>
      <c r="F745" s="158" t="s">
        <v>196</v>
      </c>
      <c r="H745" s="159">
        <v>3.025</v>
      </c>
      <c r="I745" s="160"/>
      <c r="L745" s="156"/>
      <c r="M745" s="161"/>
      <c r="T745" s="162"/>
      <c r="AT745" s="157" t="s">
        <v>192</v>
      </c>
      <c r="AU745" s="157" t="s">
        <v>82</v>
      </c>
      <c r="AV745" s="13" t="s">
        <v>188</v>
      </c>
      <c r="AW745" s="13" t="s">
        <v>33</v>
      </c>
      <c r="AX745" s="13" t="s">
        <v>80</v>
      </c>
      <c r="AY745" s="157" t="s">
        <v>181</v>
      </c>
    </row>
    <row r="746" spans="2:65" s="1" customFormat="1" ht="24.1" customHeight="1">
      <c r="B746" s="32"/>
      <c r="C746" s="131" t="s">
        <v>1214</v>
      </c>
      <c r="D746" s="131" t="s">
        <v>183</v>
      </c>
      <c r="E746" s="132" t="s">
        <v>1215</v>
      </c>
      <c r="F746" s="133" t="s">
        <v>1216</v>
      </c>
      <c r="G746" s="134" t="s">
        <v>186</v>
      </c>
      <c r="H746" s="135">
        <v>617.739</v>
      </c>
      <c r="I746" s="136"/>
      <c r="J746" s="137">
        <f>ROUND(I746*H746,2)</f>
        <v>0</v>
      </c>
      <c r="K746" s="133" t="s">
        <v>1133</v>
      </c>
      <c r="L746" s="32"/>
      <c r="M746" s="138" t="s">
        <v>19</v>
      </c>
      <c r="N746" s="139" t="s">
        <v>43</v>
      </c>
      <c r="P746" s="140">
        <f>O746*H746</f>
        <v>0</v>
      </c>
      <c r="Q746" s="140">
        <v>8E-05</v>
      </c>
      <c r="R746" s="140">
        <f>Q746*H746</f>
        <v>0.049419120000000004</v>
      </c>
      <c r="S746" s="140">
        <v>0</v>
      </c>
      <c r="T746" s="141">
        <f>S746*H746</f>
        <v>0</v>
      </c>
      <c r="AR746" s="142" t="s">
        <v>188</v>
      </c>
      <c r="AT746" s="142" t="s">
        <v>183</v>
      </c>
      <c r="AU746" s="142" t="s">
        <v>82</v>
      </c>
      <c r="AY746" s="17" t="s">
        <v>181</v>
      </c>
      <c r="BE746" s="143">
        <f>IF(N746="základní",J746,0)</f>
        <v>0</v>
      </c>
      <c r="BF746" s="143">
        <f>IF(N746="snížená",J746,0)</f>
        <v>0</v>
      </c>
      <c r="BG746" s="143">
        <f>IF(N746="zákl. přenesená",J746,0)</f>
        <v>0</v>
      </c>
      <c r="BH746" s="143">
        <f>IF(N746="sníž. přenesená",J746,0)</f>
        <v>0</v>
      </c>
      <c r="BI746" s="143">
        <f>IF(N746="nulová",J746,0)</f>
        <v>0</v>
      </c>
      <c r="BJ746" s="17" t="s">
        <v>80</v>
      </c>
      <c r="BK746" s="143">
        <f>ROUND(I746*H746,2)</f>
        <v>0</v>
      </c>
      <c r="BL746" s="17" t="s">
        <v>188</v>
      </c>
      <c r="BM746" s="142" t="s">
        <v>1217</v>
      </c>
    </row>
    <row r="747" spans="2:47" s="1" customFormat="1" ht="12">
      <c r="B747" s="32"/>
      <c r="D747" s="144" t="s">
        <v>190</v>
      </c>
      <c r="F747" s="145" t="s">
        <v>1218</v>
      </c>
      <c r="I747" s="146"/>
      <c r="L747" s="32"/>
      <c r="M747" s="147"/>
      <c r="T747" s="53"/>
      <c r="AT747" s="17" t="s">
        <v>190</v>
      </c>
      <c r="AU747" s="17" t="s">
        <v>82</v>
      </c>
    </row>
    <row r="748" spans="2:51" s="12" customFormat="1" ht="12">
      <c r="B748" s="148"/>
      <c r="D748" s="149" t="s">
        <v>192</v>
      </c>
      <c r="E748" s="150" t="s">
        <v>19</v>
      </c>
      <c r="F748" s="151" t="s">
        <v>1219</v>
      </c>
      <c r="H748" s="152">
        <v>617.739</v>
      </c>
      <c r="I748" s="153"/>
      <c r="L748" s="148"/>
      <c r="M748" s="154"/>
      <c r="T748" s="155"/>
      <c r="AT748" s="150" t="s">
        <v>192</v>
      </c>
      <c r="AU748" s="150" t="s">
        <v>82</v>
      </c>
      <c r="AV748" s="12" t="s">
        <v>82</v>
      </c>
      <c r="AW748" s="12" t="s">
        <v>33</v>
      </c>
      <c r="AX748" s="12" t="s">
        <v>80</v>
      </c>
      <c r="AY748" s="150" t="s">
        <v>181</v>
      </c>
    </row>
    <row r="749" spans="2:65" s="1" customFormat="1" ht="24.1" customHeight="1">
      <c r="B749" s="32"/>
      <c r="C749" s="131" t="s">
        <v>309</v>
      </c>
      <c r="D749" s="131" t="s">
        <v>183</v>
      </c>
      <c r="E749" s="132" t="s">
        <v>1220</v>
      </c>
      <c r="F749" s="133" t="s">
        <v>1221</v>
      </c>
      <c r="G749" s="134" t="s">
        <v>186</v>
      </c>
      <c r="H749" s="135">
        <v>97.002</v>
      </c>
      <c r="I749" s="136"/>
      <c r="J749" s="137">
        <f>ROUND(I749*H749,2)</f>
        <v>0</v>
      </c>
      <c r="K749" s="133" t="s">
        <v>187</v>
      </c>
      <c r="L749" s="32"/>
      <c r="M749" s="138" t="s">
        <v>19</v>
      </c>
      <c r="N749" s="139" t="s">
        <v>43</v>
      </c>
      <c r="P749" s="140">
        <f>O749*H749</f>
        <v>0</v>
      </c>
      <c r="Q749" s="140">
        <v>8E-05</v>
      </c>
      <c r="R749" s="140">
        <f>Q749*H749</f>
        <v>0.00776016</v>
      </c>
      <c r="S749" s="140">
        <v>0</v>
      </c>
      <c r="T749" s="141">
        <f>S749*H749</f>
        <v>0</v>
      </c>
      <c r="AR749" s="142" t="s">
        <v>188</v>
      </c>
      <c r="AT749" s="142" t="s">
        <v>183</v>
      </c>
      <c r="AU749" s="142" t="s">
        <v>82</v>
      </c>
      <c r="AY749" s="17" t="s">
        <v>181</v>
      </c>
      <c r="BE749" s="143">
        <f>IF(N749="základní",J749,0)</f>
        <v>0</v>
      </c>
      <c r="BF749" s="143">
        <f>IF(N749="snížená",J749,0)</f>
        <v>0</v>
      </c>
      <c r="BG749" s="143">
        <f>IF(N749="zákl. přenesená",J749,0)</f>
        <v>0</v>
      </c>
      <c r="BH749" s="143">
        <f>IF(N749="sníž. přenesená",J749,0)</f>
        <v>0</v>
      </c>
      <c r="BI749" s="143">
        <f>IF(N749="nulová",J749,0)</f>
        <v>0</v>
      </c>
      <c r="BJ749" s="17" t="s">
        <v>80</v>
      </c>
      <c r="BK749" s="143">
        <f>ROUND(I749*H749,2)</f>
        <v>0</v>
      </c>
      <c r="BL749" s="17" t="s">
        <v>188</v>
      </c>
      <c r="BM749" s="142" t="s">
        <v>1222</v>
      </c>
    </row>
    <row r="750" spans="2:47" s="1" customFormat="1" ht="12">
      <c r="B750" s="32"/>
      <c r="D750" s="144" t="s">
        <v>190</v>
      </c>
      <c r="F750" s="145" t="s">
        <v>1223</v>
      </c>
      <c r="I750" s="146"/>
      <c r="L750" s="32"/>
      <c r="M750" s="147"/>
      <c r="T750" s="53"/>
      <c r="AT750" s="17" t="s">
        <v>190</v>
      </c>
      <c r="AU750" s="17" t="s">
        <v>82</v>
      </c>
    </row>
    <row r="751" spans="2:51" s="12" customFormat="1" ht="12">
      <c r="B751" s="148"/>
      <c r="D751" s="149" t="s">
        <v>192</v>
      </c>
      <c r="E751" s="150" t="s">
        <v>19</v>
      </c>
      <c r="F751" s="151" t="s">
        <v>1224</v>
      </c>
      <c r="H751" s="152">
        <v>97.002</v>
      </c>
      <c r="I751" s="153"/>
      <c r="L751" s="148"/>
      <c r="M751" s="154"/>
      <c r="T751" s="155"/>
      <c r="AT751" s="150" t="s">
        <v>192</v>
      </c>
      <c r="AU751" s="150" t="s">
        <v>82</v>
      </c>
      <c r="AV751" s="12" t="s">
        <v>82</v>
      </c>
      <c r="AW751" s="12" t="s">
        <v>33</v>
      </c>
      <c r="AX751" s="12" t="s">
        <v>80</v>
      </c>
      <c r="AY751" s="150" t="s">
        <v>181</v>
      </c>
    </row>
    <row r="752" spans="2:65" s="1" customFormat="1" ht="16.5" customHeight="1">
      <c r="B752" s="32"/>
      <c r="C752" s="131" t="s">
        <v>1225</v>
      </c>
      <c r="D752" s="131" t="s">
        <v>183</v>
      </c>
      <c r="E752" s="132" t="s">
        <v>1226</v>
      </c>
      <c r="F752" s="133" t="s">
        <v>1227</v>
      </c>
      <c r="G752" s="134" t="s">
        <v>305</v>
      </c>
      <c r="H752" s="135">
        <v>145.19</v>
      </c>
      <c r="I752" s="136"/>
      <c r="J752" s="137">
        <f>ROUND(I752*H752,2)</f>
        <v>0</v>
      </c>
      <c r="K752" s="133" t="s">
        <v>187</v>
      </c>
      <c r="L752" s="32"/>
      <c r="M752" s="138" t="s">
        <v>19</v>
      </c>
      <c r="N752" s="139" t="s">
        <v>43</v>
      </c>
      <c r="P752" s="140">
        <f>O752*H752</f>
        <v>0</v>
      </c>
      <c r="Q752" s="140">
        <v>3E-05</v>
      </c>
      <c r="R752" s="140">
        <f>Q752*H752</f>
        <v>0.0043557</v>
      </c>
      <c r="S752" s="140">
        <v>0</v>
      </c>
      <c r="T752" s="141">
        <f>S752*H752</f>
        <v>0</v>
      </c>
      <c r="AR752" s="142" t="s">
        <v>188</v>
      </c>
      <c r="AT752" s="142" t="s">
        <v>183</v>
      </c>
      <c r="AU752" s="142" t="s">
        <v>82</v>
      </c>
      <c r="AY752" s="17" t="s">
        <v>181</v>
      </c>
      <c r="BE752" s="143">
        <f>IF(N752="základní",J752,0)</f>
        <v>0</v>
      </c>
      <c r="BF752" s="143">
        <f>IF(N752="snížená",J752,0)</f>
        <v>0</v>
      </c>
      <c r="BG752" s="143">
        <f>IF(N752="zákl. přenesená",J752,0)</f>
        <v>0</v>
      </c>
      <c r="BH752" s="143">
        <f>IF(N752="sníž. přenesená",J752,0)</f>
        <v>0</v>
      </c>
      <c r="BI752" s="143">
        <f>IF(N752="nulová",J752,0)</f>
        <v>0</v>
      </c>
      <c r="BJ752" s="17" t="s">
        <v>80</v>
      </c>
      <c r="BK752" s="143">
        <f>ROUND(I752*H752,2)</f>
        <v>0</v>
      </c>
      <c r="BL752" s="17" t="s">
        <v>188</v>
      </c>
      <c r="BM752" s="142" t="s">
        <v>1228</v>
      </c>
    </row>
    <row r="753" spans="2:47" s="1" customFormat="1" ht="12">
      <c r="B753" s="32"/>
      <c r="D753" s="144" t="s">
        <v>190</v>
      </c>
      <c r="F753" s="145" t="s">
        <v>1229</v>
      </c>
      <c r="I753" s="146"/>
      <c r="L753" s="32"/>
      <c r="M753" s="147"/>
      <c r="T753" s="53"/>
      <c r="AT753" s="17" t="s">
        <v>190</v>
      </c>
      <c r="AU753" s="17" t="s">
        <v>82</v>
      </c>
    </row>
    <row r="754" spans="2:51" s="14" customFormat="1" ht="12">
      <c r="B754" s="163"/>
      <c r="D754" s="149" t="s">
        <v>192</v>
      </c>
      <c r="E754" s="164" t="s">
        <v>19</v>
      </c>
      <c r="F754" s="165" t="s">
        <v>1230</v>
      </c>
      <c r="H754" s="164" t="s">
        <v>19</v>
      </c>
      <c r="I754" s="166"/>
      <c r="L754" s="163"/>
      <c r="M754" s="167"/>
      <c r="T754" s="168"/>
      <c r="AT754" s="164" t="s">
        <v>192</v>
      </c>
      <c r="AU754" s="164" t="s">
        <v>82</v>
      </c>
      <c r="AV754" s="14" t="s">
        <v>80</v>
      </c>
      <c r="AW754" s="14" t="s">
        <v>33</v>
      </c>
      <c r="AX754" s="14" t="s">
        <v>72</v>
      </c>
      <c r="AY754" s="164" t="s">
        <v>181</v>
      </c>
    </row>
    <row r="755" spans="2:51" s="12" customFormat="1" ht="12">
      <c r="B755" s="148"/>
      <c r="D755" s="149" t="s">
        <v>192</v>
      </c>
      <c r="E755" s="150" t="s">
        <v>19</v>
      </c>
      <c r="F755" s="151" t="s">
        <v>1231</v>
      </c>
      <c r="H755" s="152">
        <v>29.67</v>
      </c>
      <c r="I755" s="153"/>
      <c r="L755" s="148"/>
      <c r="M755" s="154"/>
      <c r="T755" s="155"/>
      <c r="AT755" s="150" t="s">
        <v>192</v>
      </c>
      <c r="AU755" s="150" t="s">
        <v>82</v>
      </c>
      <c r="AV755" s="12" t="s">
        <v>82</v>
      </c>
      <c r="AW755" s="12" t="s">
        <v>33</v>
      </c>
      <c r="AX755" s="12" t="s">
        <v>72</v>
      </c>
      <c r="AY755" s="150" t="s">
        <v>181</v>
      </c>
    </row>
    <row r="756" spans="2:51" s="12" customFormat="1" ht="12">
      <c r="B756" s="148"/>
      <c r="D756" s="149" t="s">
        <v>192</v>
      </c>
      <c r="E756" s="150" t="s">
        <v>19</v>
      </c>
      <c r="F756" s="151" t="s">
        <v>1232</v>
      </c>
      <c r="H756" s="152">
        <v>21.18</v>
      </c>
      <c r="I756" s="153"/>
      <c r="L756" s="148"/>
      <c r="M756" s="154"/>
      <c r="T756" s="155"/>
      <c r="AT756" s="150" t="s">
        <v>192</v>
      </c>
      <c r="AU756" s="150" t="s">
        <v>82</v>
      </c>
      <c r="AV756" s="12" t="s">
        <v>82</v>
      </c>
      <c r="AW756" s="12" t="s">
        <v>33</v>
      </c>
      <c r="AX756" s="12" t="s">
        <v>72</v>
      </c>
      <c r="AY756" s="150" t="s">
        <v>181</v>
      </c>
    </row>
    <row r="757" spans="2:51" s="12" customFormat="1" ht="12">
      <c r="B757" s="148"/>
      <c r="D757" s="149" t="s">
        <v>192</v>
      </c>
      <c r="E757" s="150" t="s">
        <v>19</v>
      </c>
      <c r="F757" s="151" t="s">
        <v>1233</v>
      </c>
      <c r="H757" s="152">
        <v>18</v>
      </c>
      <c r="I757" s="153"/>
      <c r="L757" s="148"/>
      <c r="M757" s="154"/>
      <c r="T757" s="155"/>
      <c r="AT757" s="150" t="s">
        <v>192</v>
      </c>
      <c r="AU757" s="150" t="s">
        <v>82</v>
      </c>
      <c r="AV757" s="12" t="s">
        <v>82</v>
      </c>
      <c r="AW757" s="12" t="s">
        <v>33</v>
      </c>
      <c r="AX757" s="12" t="s">
        <v>72</v>
      </c>
      <c r="AY757" s="150" t="s">
        <v>181</v>
      </c>
    </row>
    <row r="758" spans="2:51" s="12" customFormat="1" ht="12">
      <c r="B758" s="148"/>
      <c r="D758" s="149" t="s">
        <v>192</v>
      </c>
      <c r="E758" s="150" t="s">
        <v>19</v>
      </c>
      <c r="F758" s="151" t="s">
        <v>1234</v>
      </c>
      <c r="H758" s="152">
        <v>24.88</v>
      </c>
      <c r="I758" s="153"/>
      <c r="L758" s="148"/>
      <c r="M758" s="154"/>
      <c r="T758" s="155"/>
      <c r="AT758" s="150" t="s">
        <v>192</v>
      </c>
      <c r="AU758" s="150" t="s">
        <v>82</v>
      </c>
      <c r="AV758" s="12" t="s">
        <v>82</v>
      </c>
      <c r="AW758" s="12" t="s">
        <v>33</v>
      </c>
      <c r="AX758" s="12" t="s">
        <v>72</v>
      </c>
      <c r="AY758" s="150" t="s">
        <v>181</v>
      </c>
    </row>
    <row r="759" spans="2:51" s="12" customFormat="1" ht="12">
      <c r="B759" s="148"/>
      <c r="D759" s="149" t="s">
        <v>192</v>
      </c>
      <c r="E759" s="150" t="s">
        <v>19</v>
      </c>
      <c r="F759" s="151" t="s">
        <v>1235</v>
      </c>
      <c r="H759" s="152">
        <v>24.88</v>
      </c>
      <c r="I759" s="153"/>
      <c r="L759" s="148"/>
      <c r="M759" s="154"/>
      <c r="T759" s="155"/>
      <c r="AT759" s="150" t="s">
        <v>192</v>
      </c>
      <c r="AU759" s="150" t="s">
        <v>82</v>
      </c>
      <c r="AV759" s="12" t="s">
        <v>82</v>
      </c>
      <c r="AW759" s="12" t="s">
        <v>33</v>
      </c>
      <c r="AX759" s="12" t="s">
        <v>72</v>
      </c>
      <c r="AY759" s="150" t="s">
        <v>181</v>
      </c>
    </row>
    <row r="760" spans="2:51" s="12" customFormat="1" ht="12">
      <c r="B760" s="148"/>
      <c r="D760" s="149" t="s">
        <v>192</v>
      </c>
      <c r="E760" s="150" t="s">
        <v>19</v>
      </c>
      <c r="F760" s="151" t="s">
        <v>1236</v>
      </c>
      <c r="H760" s="152">
        <v>26.58</v>
      </c>
      <c r="I760" s="153"/>
      <c r="L760" s="148"/>
      <c r="M760" s="154"/>
      <c r="T760" s="155"/>
      <c r="AT760" s="150" t="s">
        <v>192</v>
      </c>
      <c r="AU760" s="150" t="s">
        <v>82</v>
      </c>
      <c r="AV760" s="12" t="s">
        <v>82</v>
      </c>
      <c r="AW760" s="12" t="s">
        <v>33</v>
      </c>
      <c r="AX760" s="12" t="s">
        <v>72</v>
      </c>
      <c r="AY760" s="150" t="s">
        <v>181</v>
      </c>
    </row>
    <row r="761" spans="2:51" s="13" customFormat="1" ht="12">
      <c r="B761" s="156"/>
      <c r="D761" s="149" t="s">
        <v>192</v>
      </c>
      <c r="E761" s="157" t="s">
        <v>19</v>
      </c>
      <c r="F761" s="158" t="s">
        <v>196</v>
      </c>
      <c r="H761" s="159">
        <v>145.19</v>
      </c>
      <c r="I761" s="160"/>
      <c r="L761" s="156"/>
      <c r="M761" s="161"/>
      <c r="T761" s="162"/>
      <c r="AT761" s="157" t="s">
        <v>192</v>
      </c>
      <c r="AU761" s="157" t="s">
        <v>82</v>
      </c>
      <c r="AV761" s="13" t="s">
        <v>188</v>
      </c>
      <c r="AW761" s="13" t="s">
        <v>33</v>
      </c>
      <c r="AX761" s="13" t="s">
        <v>80</v>
      </c>
      <c r="AY761" s="157" t="s">
        <v>181</v>
      </c>
    </row>
    <row r="762" spans="2:65" s="1" customFormat="1" ht="16.5" customHeight="1">
      <c r="B762" s="32"/>
      <c r="C762" s="180" t="s">
        <v>216</v>
      </c>
      <c r="D762" s="180" t="s">
        <v>561</v>
      </c>
      <c r="E762" s="181" t="s">
        <v>1237</v>
      </c>
      <c r="F762" s="182" t="s">
        <v>1238</v>
      </c>
      <c r="G762" s="183" t="s">
        <v>305</v>
      </c>
      <c r="H762" s="184">
        <v>152.45</v>
      </c>
      <c r="I762" s="185"/>
      <c r="J762" s="186">
        <f>ROUND(I762*H762,2)</f>
        <v>0</v>
      </c>
      <c r="K762" s="182" t="s">
        <v>187</v>
      </c>
      <c r="L762" s="187"/>
      <c r="M762" s="188" t="s">
        <v>19</v>
      </c>
      <c r="N762" s="189" t="s">
        <v>43</v>
      </c>
      <c r="P762" s="140">
        <f>O762*H762</f>
        <v>0</v>
      </c>
      <c r="Q762" s="140">
        <v>0.0005</v>
      </c>
      <c r="R762" s="140">
        <f>Q762*H762</f>
        <v>0.076225</v>
      </c>
      <c r="S762" s="140">
        <v>0</v>
      </c>
      <c r="T762" s="141">
        <f>S762*H762</f>
        <v>0</v>
      </c>
      <c r="AR762" s="142" t="s">
        <v>229</v>
      </c>
      <c r="AT762" s="142" t="s">
        <v>561</v>
      </c>
      <c r="AU762" s="142" t="s">
        <v>82</v>
      </c>
      <c r="AY762" s="17" t="s">
        <v>181</v>
      </c>
      <c r="BE762" s="143">
        <f>IF(N762="základní",J762,0)</f>
        <v>0</v>
      </c>
      <c r="BF762" s="143">
        <f>IF(N762="snížená",J762,0)</f>
        <v>0</v>
      </c>
      <c r="BG762" s="143">
        <f>IF(N762="zákl. přenesená",J762,0)</f>
        <v>0</v>
      </c>
      <c r="BH762" s="143">
        <f>IF(N762="sníž. přenesená",J762,0)</f>
        <v>0</v>
      </c>
      <c r="BI762" s="143">
        <f>IF(N762="nulová",J762,0)</f>
        <v>0</v>
      </c>
      <c r="BJ762" s="17" t="s">
        <v>80</v>
      </c>
      <c r="BK762" s="143">
        <f>ROUND(I762*H762,2)</f>
        <v>0</v>
      </c>
      <c r="BL762" s="17" t="s">
        <v>188</v>
      </c>
      <c r="BM762" s="142" t="s">
        <v>1239</v>
      </c>
    </row>
    <row r="763" spans="2:51" s="12" customFormat="1" ht="12">
      <c r="B763" s="148"/>
      <c r="D763" s="149" t="s">
        <v>192</v>
      </c>
      <c r="F763" s="151" t="s">
        <v>1240</v>
      </c>
      <c r="H763" s="152">
        <v>152.45</v>
      </c>
      <c r="I763" s="153"/>
      <c r="L763" s="148"/>
      <c r="M763" s="154"/>
      <c r="T763" s="155"/>
      <c r="AT763" s="150" t="s">
        <v>192</v>
      </c>
      <c r="AU763" s="150" t="s">
        <v>82</v>
      </c>
      <c r="AV763" s="12" t="s">
        <v>82</v>
      </c>
      <c r="AW763" s="12" t="s">
        <v>4</v>
      </c>
      <c r="AX763" s="12" t="s">
        <v>80</v>
      </c>
      <c r="AY763" s="150" t="s">
        <v>181</v>
      </c>
    </row>
    <row r="764" spans="2:65" s="1" customFormat="1" ht="16.5" customHeight="1">
      <c r="B764" s="32"/>
      <c r="C764" s="131" t="s">
        <v>1241</v>
      </c>
      <c r="D764" s="131" t="s">
        <v>183</v>
      </c>
      <c r="E764" s="132" t="s">
        <v>1242</v>
      </c>
      <c r="F764" s="133" t="s">
        <v>1243</v>
      </c>
      <c r="G764" s="134" t="s">
        <v>305</v>
      </c>
      <c r="H764" s="135">
        <v>280.745</v>
      </c>
      <c r="I764" s="136"/>
      <c r="J764" s="137">
        <f>ROUND(I764*H764,2)</f>
        <v>0</v>
      </c>
      <c r="K764" s="133" t="s">
        <v>187</v>
      </c>
      <c r="L764" s="32"/>
      <c r="M764" s="138" t="s">
        <v>19</v>
      </c>
      <c r="N764" s="139" t="s">
        <v>43</v>
      </c>
      <c r="P764" s="140">
        <f>O764*H764</f>
        <v>0</v>
      </c>
      <c r="Q764" s="140">
        <v>0</v>
      </c>
      <c r="R764" s="140">
        <f>Q764*H764</f>
        <v>0</v>
      </c>
      <c r="S764" s="140">
        <v>0</v>
      </c>
      <c r="T764" s="141">
        <f>S764*H764</f>
        <v>0</v>
      </c>
      <c r="AR764" s="142" t="s">
        <v>188</v>
      </c>
      <c r="AT764" s="142" t="s">
        <v>183</v>
      </c>
      <c r="AU764" s="142" t="s">
        <v>82</v>
      </c>
      <c r="AY764" s="17" t="s">
        <v>181</v>
      </c>
      <c r="BE764" s="143">
        <f>IF(N764="základní",J764,0)</f>
        <v>0</v>
      </c>
      <c r="BF764" s="143">
        <f>IF(N764="snížená",J764,0)</f>
        <v>0</v>
      </c>
      <c r="BG764" s="143">
        <f>IF(N764="zákl. přenesená",J764,0)</f>
        <v>0</v>
      </c>
      <c r="BH764" s="143">
        <f>IF(N764="sníž. přenesená",J764,0)</f>
        <v>0</v>
      </c>
      <c r="BI764" s="143">
        <f>IF(N764="nulová",J764,0)</f>
        <v>0</v>
      </c>
      <c r="BJ764" s="17" t="s">
        <v>80</v>
      </c>
      <c r="BK764" s="143">
        <f>ROUND(I764*H764,2)</f>
        <v>0</v>
      </c>
      <c r="BL764" s="17" t="s">
        <v>188</v>
      </c>
      <c r="BM764" s="142" t="s">
        <v>1244</v>
      </c>
    </row>
    <row r="765" spans="2:47" s="1" customFormat="1" ht="12">
      <c r="B765" s="32"/>
      <c r="D765" s="144" t="s">
        <v>190</v>
      </c>
      <c r="F765" s="145" t="s">
        <v>1245</v>
      </c>
      <c r="I765" s="146"/>
      <c r="L765" s="32"/>
      <c r="M765" s="147"/>
      <c r="T765" s="53"/>
      <c r="AT765" s="17" t="s">
        <v>190</v>
      </c>
      <c r="AU765" s="17" t="s">
        <v>82</v>
      </c>
    </row>
    <row r="766" spans="2:51" s="12" customFormat="1" ht="12">
      <c r="B766" s="148"/>
      <c r="D766" s="149" t="s">
        <v>192</v>
      </c>
      <c r="E766" s="150" t="s">
        <v>19</v>
      </c>
      <c r="F766" s="151" t="s">
        <v>1246</v>
      </c>
      <c r="H766" s="152">
        <v>39.735</v>
      </c>
      <c r="I766" s="153"/>
      <c r="L766" s="148"/>
      <c r="M766" s="154"/>
      <c r="T766" s="155"/>
      <c r="AT766" s="150" t="s">
        <v>192</v>
      </c>
      <c r="AU766" s="150" t="s">
        <v>82</v>
      </c>
      <c r="AV766" s="12" t="s">
        <v>82</v>
      </c>
      <c r="AW766" s="12" t="s">
        <v>33</v>
      </c>
      <c r="AX766" s="12" t="s">
        <v>72</v>
      </c>
      <c r="AY766" s="150" t="s">
        <v>181</v>
      </c>
    </row>
    <row r="767" spans="2:51" s="15" customFormat="1" ht="12">
      <c r="B767" s="173"/>
      <c r="D767" s="149" t="s">
        <v>192</v>
      </c>
      <c r="E767" s="174" t="s">
        <v>19</v>
      </c>
      <c r="F767" s="175" t="s">
        <v>554</v>
      </c>
      <c r="H767" s="176">
        <v>39.735</v>
      </c>
      <c r="I767" s="177"/>
      <c r="L767" s="173"/>
      <c r="M767" s="178"/>
      <c r="T767" s="179"/>
      <c r="AT767" s="174" t="s">
        <v>192</v>
      </c>
      <c r="AU767" s="174" t="s">
        <v>82</v>
      </c>
      <c r="AV767" s="15" t="s">
        <v>94</v>
      </c>
      <c r="AW767" s="15" t="s">
        <v>33</v>
      </c>
      <c r="AX767" s="15" t="s">
        <v>72</v>
      </c>
      <c r="AY767" s="174" t="s">
        <v>181</v>
      </c>
    </row>
    <row r="768" spans="2:51" s="14" customFormat="1" ht="12">
      <c r="B768" s="163"/>
      <c r="D768" s="149" t="s">
        <v>192</v>
      </c>
      <c r="E768" s="164" t="s">
        <v>19</v>
      </c>
      <c r="F768" s="165" t="s">
        <v>1247</v>
      </c>
      <c r="H768" s="164" t="s">
        <v>19</v>
      </c>
      <c r="I768" s="166"/>
      <c r="L768" s="163"/>
      <c r="M768" s="167"/>
      <c r="T768" s="168"/>
      <c r="AT768" s="164" t="s">
        <v>192</v>
      </c>
      <c r="AU768" s="164" t="s">
        <v>82</v>
      </c>
      <c r="AV768" s="14" t="s">
        <v>80</v>
      </c>
      <c r="AW768" s="14" t="s">
        <v>33</v>
      </c>
      <c r="AX768" s="14" t="s">
        <v>72</v>
      </c>
      <c r="AY768" s="164" t="s">
        <v>181</v>
      </c>
    </row>
    <row r="769" spans="2:51" s="12" customFormat="1" ht="12">
      <c r="B769" s="148"/>
      <c r="D769" s="149" t="s">
        <v>192</v>
      </c>
      <c r="E769" s="150" t="s">
        <v>19</v>
      </c>
      <c r="F769" s="151" t="s">
        <v>1248</v>
      </c>
      <c r="H769" s="152">
        <v>93.5</v>
      </c>
      <c r="I769" s="153"/>
      <c r="L769" s="148"/>
      <c r="M769" s="154"/>
      <c r="T769" s="155"/>
      <c r="AT769" s="150" t="s">
        <v>192</v>
      </c>
      <c r="AU769" s="150" t="s">
        <v>82</v>
      </c>
      <c r="AV769" s="12" t="s">
        <v>82</v>
      </c>
      <c r="AW769" s="12" t="s">
        <v>33</v>
      </c>
      <c r="AX769" s="12" t="s">
        <v>72</v>
      </c>
      <c r="AY769" s="150" t="s">
        <v>181</v>
      </c>
    </row>
    <row r="770" spans="2:51" s="12" customFormat="1" ht="12">
      <c r="B770" s="148"/>
      <c r="D770" s="149" t="s">
        <v>192</v>
      </c>
      <c r="E770" s="150" t="s">
        <v>19</v>
      </c>
      <c r="F770" s="151" t="s">
        <v>1249</v>
      </c>
      <c r="H770" s="152">
        <v>38.41</v>
      </c>
      <c r="I770" s="153"/>
      <c r="L770" s="148"/>
      <c r="M770" s="154"/>
      <c r="T770" s="155"/>
      <c r="AT770" s="150" t="s">
        <v>192</v>
      </c>
      <c r="AU770" s="150" t="s">
        <v>82</v>
      </c>
      <c r="AV770" s="12" t="s">
        <v>82</v>
      </c>
      <c r="AW770" s="12" t="s">
        <v>33</v>
      </c>
      <c r="AX770" s="12" t="s">
        <v>72</v>
      </c>
      <c r="AY770" s="150" t="s">
        <v>181</v>
      </c>
    </row>
    <row r="771" spans="2:51" s="12" customFormat="1" ht="12">
      <c r="B771" s="148"/>
      <c r="D771" s="149" t="s">
        <v>192</v>
      </c>
      <c r="E771" s="150" t="s">
        <v>19</v>
      </c>
      <c r="F771" s="151" t="s">
        <v>1250</v>
      </c>
      <c r="H771" s="152">
        <v>98.1</v>
      </c>
      <c r="I771" s="153"/>
      <c r="L771" s="148"/>
      <c r="M771" s="154"/>
      <c r="T771" s="155"/>
      <c r="AT771" s="150" t="s">
        <v>192</v>
      </c>
      <c r="AU771" s="150" t="s">
        <v>82</v>
      </c>
      <c r="AV771" s="12" t="s">
        <v>82</v>
      </c>
      <c r="AW771" s="12" t="s">
        <v>33</v>
      </c>
      <c r="AX771" s="12" t="s">
        <v>72</v>
      </c>
      <c r="AY771" s="150" t="s">
        <v>181</v>
      </c>
    </row>
    <row r="772" spans="2:51" s="12" customFormat="1" ht="12">
      <c r="B772" s="148"/>
      <c r="D772" s="149" t="s">
        <v>192</v>
      </c>
      <c r="E772" s="150" t="s">
        <v>19</v>
      </c>
      <c r="F772" s="151" t="s">
        <v>1251</v>
      </c>
      <c r="H772" s="152">
        <v>11</v>
      </c>
      <c r="I772" s="153"/>
      <c r="L772" s="148"/>
      <c r="M772" s="154"/>
      <c r="T772" s="155"/>
      <c r="AT772" s="150" t="s">
        <v>192</v>
      </c>
      <c r="AU772" s="150" t="s">
        <v>82</v>
      </c>
      <c r="AV772" s="12" t="s">
        <v>82</v>
      </c>
      <c r="AW772" s="12" t="s">
        <v>33</v>
      </c>
      <c r="AX772" s="12" t="s">
        <v>72</v>
      </c>
      <c r="AY772" s="150" t="s">
        <v>181</v>
      </c>
    </row>
    <row r="773" spans="2:51" s="15" customFormat="1" ht="12">
      <c r="B773" s="173"/>
      <c r="D773" s="149" t="s">
        <v>192</v>
      </c>
      <c r="E773" s="174" t="s">
        <v>19</v>
      </c>
      <c r="F773" s="175" t="s">
        <v>554</v>
      </c>
      <c r="H773" s="176">
        <v>241.01</v>
      </c>
      <c r="I773" s="177"/>
      <c r="L773" s="173"/>
      <c r="M773" s="178"/>
      <c r="T773" s="179"/>
      <c r="AT773" s="174" t="s">
        <v>192</v>
      </c>
      <c r="AU773" s="174" t="s">
        <v>82</v>
      </c>
      <c r="AV773" s="15" t="s">
        <v>94</v>
      </c>
      <c r="AW773" s="15" t="s">
        <v>33</v>
      </c>
      <c r="AX773" s="15" t="s">
        <v>72</v>
      </c>
      <c r="AY773" s="174" t="s">
        <v>181</v>
      </c>
    </row>
    <row r="774" spans="2:51" s="13" customFormat="1" ht="12">
      <c r="B774" s="156"/>
      <c r="D774" s="149" t="s">
        <v>192</v>
      </c>
      <c r="E774" s="157" t="s">
        <v>19</v>
      </c>
      <c r="F774" s="158" t="s">
        <v>196</v>
      </c>
      <c r="H774" s="159">
        <v>280.745</v>
      </c>
      <c r="I774" s="160"/>
      <c r="L774" s="156"/>
      <c r="M774" s="161"/>
      <c r="T774" s="162"/>
      <c r="AT774" s="157" t="s">
        <v>192</v>
      </c>
      <c r="AU774" s="157" t="s">
        <v>82</v>
      </c>
      <c r="AV774" s="13" t="s">
        <v>188</v>
      </c>
      <c r="AW774" s="13" t="s">
        <v>33</v>
      </c>
      <c r="AX774" s="13" t="s">
        <v>80</v>
      </c>
      <c r="AY774" s="157" t="s">
        <v>181</v>
      </c>
    </row>
    <row r="775" spans="2:65" s="1" customFormat="1" ht="16.5" customHeight="1">
      <c r="B775" s="32"/>
      <c r="C775" s="180" t="s">
        <v>1252</v>
      </c>
      <c r="D775" s="180" t="s">
        <v>561</v>
      </c>
      <c r="E775" s="181" t="s">
        <v>1253</v>
      </c>
      <c r="F775" s="182" t="s">
        <v>1254</v>
      </c>
      <c r="G775" s="183" t="s">
        <v>305</v>
      </c>
      <c r="H775" s="184">
        <v>41.722</v>
      </c>
      <c r="I775" s="185"/>
      <c r="J775" s="186">
        <f>ROUND(I775*H775,2)</f>
        <v>0</v>
      </c>
      <c r="K775" s="182" t="s">
        <v>187</v>
      </c>
      <c r="L775" s="187"/>
      <c r="M775" s="188" t="s">
        <v>19</v>
      </c>
      <c r="N775" s="189" t="s">
        <v>43</v>
      </c>
      <c r="P775" s="140">
        <f>O775*H775</f>
        <v>0</v>
      </c>
      <c r="Q775" s="140">
        <v>0.00012</v>
      </c>
      <c r="R775" s="140">
        <f>Q775*H775</f>
        <v>0.005006640000000001</v>
      </c>
      <c r="S775" s="140">
        <v>0</v>
      </c>
      <c r="T775" s="141">
        <f>S775*H775</f>
        <v>0</v>
      </c>
      <c r="AR775" s="142" t="s">
        <v>229</v>
      </c>
      <c r="AT775" s="142" t="s">
        <v>561</v>
      </c>
      <c r="AU775" s="142" t="s">
        <v>82</v>
      </c>
      <c r="AY775" s="17" t="s">
        <v>181</v>
      </c>
      <c r="BE775" s="143">
        <f>IF(N775="základní",J775,0)</f>
        <v>0</v>
      </c>
      <c r="BF775" s="143">
        <f>IF(N775="snížená",J775,0)</f>
        <v>0</v>
      </c>
      <c r="BG775" s="143">
        <f>IF(N775="zákl. přenesená",J775,0)</f>
        <v>0</v>
      </c>
      <c r="BH775" s="143">
        <f>IF(N775="sníž. přenesená",J775,0)</f>
        <v>0</v>
      </c>
      <c r="BI775" s="143">
        <f>IF(N775="nulová",J775,0)</f>
        <v>0</v>
      </c>
      <c r="BJ775" s="17" t="s">
        <v>80</v>
      </c>
      <c r="BK775" s="143">
        <f>ROUND(I775*H775,2)</f>
        <v>0</v>
      </c>
      <c r="BL775" s="17" t="s">
        <v>188</v>
      </c>
      <c r="BM775" s="142" t="s">
        <v>1255</v>
      </c>
    </row>
    <row r="776" spans="2:51" s="12" customFormat="1" ht="12">
      <c r="B776" s="148"/>
      <c r="D776" s="149" t="s">
        <v>192</v>
      </c>
      <c r="E776" s="150" t="s">
        <v>19</v>
      </c>
      <c r="F776" s="151" t="s">
        <v>1256</v>
      </c>
      <c r="H776" s="152">
        <v>41.722</v>
      </c>
      <c r="I776" s="153"/>
      <c r="L776" s="148"/>
      <c r="M776" s="154"/>
      <c r="T776" s="155"/>
      <c r="AT776" s="150" t="s">
        <v>192</v>
      </c>
      <c r="AU776" s="150" t="s">
        <v>82</v>
      </c>
      <c r="AV776" s="12" t="s">
        <v>82</v>
      </c>
      <c r="AW776" s="12" t="s">
        <v>33</v>
      </c>
      <c r="AX776" s="12" t="s">
        <v>80</v>
      </c>
      <c r="AY776" s="150" t="s">
        <v>181</v>
      </c>
    </row>
    <row r="777" spans="2:65" s="1" customFormat="1" ht="16.5" customHeight="1">
      <c r="B777" s="32"/>
      <c r="C777" s="180" t="s">
        <v>1257</v>
      </c>
      <c r="D777" s="180" t="s">
        <v>561</v>
      </c>
      <c r="E777" s="181" t="s">
        <v>1258</v>
      </c>
      <c r="F777" s="182" t="s">
        <v>1259</v>
      </c>
      <c r="G777" s="183" t="s">
        <v>305</v>
      </c>
      <c r="H777" s="184">
        <v>253.061</v>
      </c>
      <c r="I777" s="185"/>
      <c r="J777" s="186">
        <f>ROUND(I777*H777,2)</f>
        <v>0</v>
      </c>
      <c r="K777" s="182" t="s">
        <v>187</v>
      </c>
      <c r="L777" s="187"/>
      <c r="M777" s="188" t="s">
        <v>19</v>
      </c>
      <c r="N777" s="189" t="s">
        <v>43</v>
      </c>
      <c r="P777" s="140">
        <f>O777*H777</f>
        <v>0</v>
      </c>
      <c r="Q777" s="140">
        <v>4E-05</v>
      </c>
      <c r="R777" s="140">
        <f>Q777*H777</f>
        <v>0.010122440000000002</v>
      </c>
      <c r="S777" s="140">
        <v>0</v>
      </c>
      <c r="T777" s="141">
        <f>S777*H777</f>
        <v>0</v>
      </c>
      <c r="AR777" s="142" t="s">
        <v>229</v>
      </c>
      <c r="AT777" s="142" t="s">
        <v>561</v>
      </c>
      <c r="AU777" s="142" t="s">
        <v>82</v>
      </c>
      <c r="AY777" s="17" t="s">
        <v>181</v>
      </c>
      <c r="BE777" s="143">
        <f>IF(N777="základní",J777,0)</f>
        <v>0</v>
      </c>
      <c r="BF777" s="143">
        <f>IF(N777="snížená",J777,0)</f>
        <v>0</v>
      </c>
      <c r="BG777" s="143">
        <f>IF(N777="zákl. přenesená",J777,0)</f>
        <v>0</v>
      </c>
      <c r="BH777" s="143">
        <f>IF(N777="sníž. přenesená",J777,0)</f>
        <v>0</v>
      </c>
      <c r="BI777" s="143">
        <f>IF(N777="nulová",J777,0)</f>
        <v>0</v>
      </c>
      <c r="BJ777" s="17" t="s">
        <v>80</v>
      </c>
      <c r="BK777" s="143">
        <f>ROUND(I777*H777,2)</f>
        <v>0</v>
      </c>
      <c r="BL777" s="17" t="s">
        <v>188</v>
      </c>
      <c r="BM777" s="142" t="s">
        <v>1260</v>
      </c>
    </row>
    <row r="778" spans="2:51" s="12" customFormat="1" ht="12">
      <c r="B778" s="148"/>
      <c r="D778" s="149" t="s">
        <v>192</v>
      </c>
      <c r="E778" s="150" t="s">
        <v>19</v>
      </c>
      <c r="F778" s="151" t="s">
        <v>1261</v>
      </c>
      <c r="H778" s="152">
        <v>253.061</v>
      </c>
      <c r="I778" s="153"/>
      <c r="L778" s="148"/>
      <c r="M778" s="154"/>
      <c r="T778" s="155"/>
      <c r="AT778" s="150" t="s">
        <v>192</v>
      </c>
      <c r="AU778" s="150" t="s">
        <v>82</v>
      </c>
      <c r="AV778" s="12" t="s">
        <v>82</v>
      </c>
      <c r="AW778" s="12" t="s">
        <v>33</v>
      </c>
      <c r="AX778" s="12" t="s">
        <v>80</v>
      </c>
      <c r="AY778" s="150" t="s">
        <v>181</v>
      </c>
    </row>
    <row r="779" spans="2:65" s="1" customFormat="1" ht="21.75" customHeight="1">
      <c r="B779" s="32"/>
      <c r="C779" s="131" t="s">
        <v>1262</v>
      </c>
      <c r="D779" s="131" t="s">
        <v>183</v>
      </c>
      <c r="E779" s="132" t="s">
        <v>1263</v>
      </c>
      <c r="F779" s="133" t="s">
        <v>1264</v>
      </c>
      <c r="G779" s="134" t="s">
        <v>186</v>
      </c>
      <c r="H779" s="135">
        <v>621.324</v>
      </c>
      <c r="I779" s="136"/>
      <c r="J779" s="137">
        <f>ROUND(I779*H779,2)</f>
        <v>0</v>
      </c>
      <c r="K779" s="133" t="s">
        <v>187</v>
      </c>
      <c r="L779" s="32"/>
      <c r="M779" s="138" t="s">
        <v>19</v>
      </c>
      <c r="N779" s="139" t="s">
        <v>43</v>
      </c>
      <c r="P779" s="140">
        <f>O779*H779</f>
        <v>0</v>
      </c>
      <c r="Q779" s="140">
        <v>0.0231</v>
      </c>
      <c r="R779" s="140">
        <f>Q779*H779</f>
        <v>14.352584399999998</v>
      </c>
      <c r="S779" s="140">
        <v>0</v>
      </c>
      <c r="T779" s="141">
        <f>S779*H779</f>
        <v>0</v>
      </c>
      <c r="AR779" s="142" t="s">
        <v>188</v>
      </c>
      <c r="AT779" s="142" t="s">
        <v>183</v>
      </c>
      <c r="AU779" s="142" t="s">
        <v>82</v>
      </c>
      <c r="AY779" s="17" t="s">
        <v>181</v>
      </c>
      <c r="BE779" s="143">
        <f>IF(N779="základní",J779,0)</f>
        <v>0</v>
      </c>
      <c r="BF779" s="143">
        <f>IF(N779="snížená",J779,0)</f>
        <v>0</v>
      </c>
      <c r="BG779" s="143">
        <f>IF(N779="zákl. přenesená",J779,0)</f>
        <v>0</v>
      </c>
      <c r="BH779" s="143">
        <f>IF(N779="sníž. přenesená",J779,0)</f>
        <v>0</v>
      </c>
      <c r="BI779" s="143">
        <f>IF(N779="nulová",J779,0)</f>
        <v>0</v>
      </c>
      <c r="BJ779" s="17" t="s">
        <v>80</v>
      </c>
      <c r="BK779" s="143">
        <f>ROUND(I779*H779,2)</f>
        <v>0</v>
      </c>
      <c r="BL779" s="17" t="s">
        <v>188</v>
      </c>
      <c r="BM779" s="142" t="s">
        <v>1265</v>
      </c>
    </row>
    <row r="780" spans="2:47" s="1" customFormat="1" ht="12">
      <c r="B780" s="32"/>
      <c r="D780" s="144" t="s">
        <v>190</v>
      </c>
      <c r="F780" s="145" t="s">
        <v>1266</v>
      </c>
      <c r="I780" s="146"/>
      <c r="L780" s="32"/>
      <c r="M780" s="147"/>
      <c r="T780" s="53"/>
      <c r="AT780" s="17" t="s">
        <v>190</v>
      </c>
      <c r="AU780" s="17" t="s">
        <v>82</v>
      </c>
    </row>
    <row r="781" spans="2:51" s="12" customFormat="1" ht="12">
      <c r="B781" s="148"/>
      <c r="D781" s="149" t="s">
        <v>192</v>
      </c>
      <c r="E781" s="150" t="s">
        <v>19</v>
      </c>
      <c r="F781" s="151" t="s">
        <v>1267</v>
      </c>
      <c r="H781" s="152">
        <v>621.324</v>
      </c>
      <c r="I781" s="153"/>
      <c r="L781" s="148"/>
      <c r="M781" s="154"/>
      <c r="T781" s="155"/>
      <c r="AT781" s="150" t="s">
        <v>192</v>
      </c>
      <c r="AU781" s="150" t="s">
        <v>82</v>
      </c>
      <c r="AV781" s="12" t="s">
        <v>82</v>
      </c>
      <c r="AW781" s="12" t="s">
        <v>33</v>
      </c>
      <c r="AX781" s="12" t="s">
        <v>80</v>
      </c>
      <c r="AY781" s="150" t="s">
        <v>181</v>
      </c>
    </row>
    <row r="782" spans="2:65" s="1" customFormat="1" ht="21.75" customHeight="1">
      <c r="B782" s="32"/>
      <c r="C782" s="131" t="s">
        <v>1268</v>
      </c>
      <c r="D782" s="131" t="s">
        <v>183</v>
      </c>
      <c r="E782" s="132" t="s">
        <v>1269</v>
      </c>
      <c r="F782" s="133" t="s">
        <v>1270</v>
      </c>
      <c r="G782" s="134" t="s">
        <v>186</v>
      </c>
      <c r="H782" s="135">
        <v>23.043</v>
      </c>
      <c r="I782" s="136"/>
      <c r="J782" s="137">
        <f>ROUND(I782*H782,2)</f>
        <v>0</v>
      </c>
      <c r="K782" s="133" t="s">
        <v>187</v>
      </c>
      <c r="L782" s="32"/>
      <c r="M782" s="138" t="s">
        <v>19</v>
      </c>
      <c r="N782" s="139" t="s">
        <v>43</v>
      </c>
      <c r="P782" s="140">
        <f>O782*H782</f>
        <v>0</v>
      </c>
      <c r="Q782" s="140">
        <v>0.0057</v>
      </c>
      <c r="R782" s="140">
        <f>Q782*H782</f>
        <v>0.1313451</v>
      </c>
      <c r="S782" s="140">
        <v>0</v>
      </c>
      <c r="T782" s="141">
        <f>S782*H782</f>
        <v>0</v>
      </c>
      <c r="AR782" s="142" t="s">
        <v>188</v>
      </c>
      <c r="AT782" s="142" t="s">
        <v>183</v>
      </c>
      <c r="AU782" s="142" t="s">
        <v>82</v>
      </c>
      <c r="AY782" s="17" t="s">
        <v>181</v>
      </c>
      <c r="BE782" s="143">
        <f>IF(N782="základní",J782,0)</f>
        <v>0</v>
      </c>
      <c r="BF782" s="143">
        <f>IF(N782="snížená",J782,0)</f>
        <v>0</v>
      </c>
      <c r="BG782" s="143">
        <f>IF(N782="zákl. přenesená",J782,0)</f>
        <v>0</v>
      </c>
      <c r="BH782" s="143">
        <f>IF(N782="sníž. přenesená",J782,0)</f>
        <v>0</v>
      </c>
      <c r="BI782" s="143">
        <f>IF(N782="nulová",J782,0)</f>
        <v>0</v>
      </c>
      <c r="BJ782" s="17" t="s">
        <v>80</v>
      </c>
      <c r="BK782" s="143">
        <f>ROUND(I782*H782,2)</f>
        <v>0</v>
      </c>
      <c r="BL782" s="17" t="s">
        <v>188</v>
      </c>
      <c r="BM782" s="142" t="s">
        <v>1271</v>
      </c>
    </row>
    <row r="783" spans="2:47" s="1" customFormat="1" ht="12">
      <c r="B783" s="32"/>
      <c r="D783" s="144" t="s">
        <v>190</v>
      </c>
      <c r="F783" s="145" t="s">
        <v>1272</v>
      </c>
      <c r="I783" s="146"/>
      <c r="L783" s="32"/>
      <c r="M783" s="147"/>
      <c r="T783" s="53"/>
      <c r="AT783" s="17" t="s">
        <v>190</v>
      </c>
      <c r="AU783" s="17" t="s">
        <v>82</v>
      </c>
    </row>
    <row r="784" spans="2:51" s="12" customFormat="1" ht="12">
      <c r="B784" s="148"/>
      <c r="D784" s="149" t="s">
        <v>192</v>
      </c>
      <c r="E784" s="150" t="s">
        <v>19</v>
      </c>
      <c r="F784" s="151" t="s">
        <v>1273</v>
      </c>
      <c r="H784" s="152">
        <v>23.043</v>
      </c>
      <c r="I784" s="153"/>
      <c r="L784" s="148"/>
      <c r="M784" s="154"/>
      <c r="T784" s="155"/>
      <c r="AT784" s="150" t="s">
        <v>192</v>
      </c>
      <c r="AU784" s="150" t="s">
        <v>82</v>
      </c>
      <c r="AV784" s="12" t="s">
        <v>82</v>
      </c>
      <c r="AW784" s="12" t="s">
        <v>33</v>
      </c>
      <c r="AX784" s="12" t="s">
        <v>80</v>
      </c>
      <c r="AY784" s="150" t="s">
        <v>181</v>
      </c>
    </row>
    <row r="785" spans="2:65" s="1" customFormat="1" ht="24.1" customHeight="1">
      <c r="B785" s="32"/>
      <c r="C785" s="131" t="s">
        <v>1274</v>
      </c>
      <c r="D785" s="131" t="s">
        <v>183</v>
      </c>
      <c r="E785" s="132" t="s">
        <v>1275</v>
      </c>
      <c r="F785" s="133" t="s">
        <v>1276</v>
      </c>
      <c r="G785" s="134" t="s">
        <v>186</v>
      </c>
      <c r="H785" s="135">
        <v>747.306</v>
      </c>
      <c r="I785" s="136"/>
      <c r="J785" s="137">
        <f>ROUND(I785*H785,2)</f>
        <v>0</v>
      </c>
      <c r="K785" s="133" t="s">
        <v>187</v>
      </c>
      <c r="L785" s="32"/>
      <c r="M785" s="138" t="s">
        <v>19</v>
      </c>
      <c r="N785" s="139" t="s">
        <v>43</v>
      </c>
      <c r="P785" s="140">
        <f>O785*H785</f>
        <v>0</v>
      </c>
      <c r="Q785" s="140">
        <v>0.00363</v>
      </c>
      <c r="R785" s="140">
        <f>Q785*H785</f>
        <v>2.71272078</v>
      </c>
      <c r="S785" s="140">
        <v>0</v>
      </c>
      <c r="T785" s="141">
        <f>S785*H785</f>
        <v>0</v>
      </c>
      <c r="AR785" s="142" t="s">
        <v>188</v>
      </c>
      <c r="AT785" s="142" t="s">
        <v>183</v>
      </c>
      <c r="AU785" s="142" t="s">
        <v>82</v>
      </c>
      <c r="AY785" s="17" t="s">
        <v>181</v>
      </c>
      <c r="BE785" s="143">
        <f>IF(N785="základní",J785,0)</f>
        <v>0</v>
      </c>
      <c r="BF785" s="143">
        <f>IF(N785="snížená",J785,0)</f>
        <v>0</v>
      </c>
      <c r="BG785" s="143">
        <f>IF(N785="zákl. přenesená",J785,0)</f>
        <v>0</v>
      </c>
      <c r="BH785" s="143">
        <f>IF(N785="sníž. přenesená",J785,0)</f>
        <v>0</v>
      </c>
      <c r="BI785" s="143">
        <f>IF(N785="nulová",J785,0)</f>
        <v>0</v>
      </c>
      <c r="BJ785" s="17" t="s">
        <v>80</v>
      </c>
      <c r="BK785" s="143">
        <f>ROUND(I785*H785,2)</f>
        <v>0</v>
      </c>
      <c r="BL785" s="17" t="s">
        <v>188</v>
      </c>
      <c r="BM785" s="142" t="s">
        <v>1277</v>
      </c>
    </row>
    <row r="786" spans="2:47" s="1" customFormat="1" ht="12">
      <c r="B786" s="32"/>
      <c r="D786" s="144" t="s">
        <v>190</v>
      </c>
      <c r="F786" s="145" t="s">
        <v>1278</v>
      </c>
      <c r="I786" s="146"/>
      <c r="L786" s="32"/>
      <c r="M786" s="147"/>
      <c r="T786" s="53"/>
      <c r="AT786" s="17" t="s">
        <v>190</v>
      </c>
      <c r="AU786" s="17" t="s">
        <v>82</v>
      </c>
    </row>
    <row r="787" spans="2:51" s="12" customFormat="1" ht="12">
      <c r="B787" s="148"/>
      <c r="D787" s="149" t="s">
        <v>192</v>
      </c>
      <c r="E787" s="150" t="s">
        <v>19</v>
      </c>
      <c r="F787" s="151" t="s">
        <v>1279</v>
      </c>
      <c r="H787" s="152">
        <v>747.306</v>
      </c>
      <c r="I787" s="153"/>
      <c r="L787" s="148"/>
      <c r="M787" s="154"/>
      <c r="T787" s="155"/>
      <c r="AT787" s="150" t="s">
        <v>192</v>
      </c>
      <c r="AU787" s="150" t="s">
        <v>82</v>
      </c>
      <c r="AV787" s="12" t="s">
        <v>82</v>
      </c>
      <c r="AW787" s="12" t="s">
        <v>33</v>
      </c>
      <c r="AX787" s="12" t="s">
        <v>80</v>
      </c>
      <c r="AY787" s="150" t="s">
        <v>181</v>
      </c>
    </row>
    <row r="788" spans="2:65" s="1" customFormat="1" ht="24.1" customHeight="1">
      <c r="B788" s="32"/>
      <c r="C788" s="131" t="s">
        <v>1280</v>
      </c>
      <c r="D788" s="131" t="s">
        <v>183</v>
      </c>
      <c r="E788" s="132" t="s">
        <v>1281</v>
      </c>
      <c r="F788" s="133" t="s">
        <v>1282</v>
      </c>
      <c r="G788" s="134" t="s">
        <v>186</v>
      </c>
      <c r="H788" s="135">
        <v>119.874</v>
      </c>
      <c r="I788" s="136"/>
      <c r="J788" s="137">
        <f>ROUND(I788*H788,2)</f>
        <v>0</v>
      </c>
      <c r="K788" s="133" t="s">
        <v>187</v>
      </c>
      <c r="L788" s="32"/>
      <c r="M788" s="138" t="s">
        <v>19</v>
      </c>
      <c r="N788" s="139" t="s">
        <v>43</v>
      </c>
      <c r="P788" s="140">
        <f>O788*H788</f>
        <v>0</v>
      </c>
      <c r="Q788" s="140">
        <v>0</v>
      </c>
      <c r="R788" s="140">
        <f>Q788*H788</f>
        <v>0</v>
      </c>
      <c r="S788" s="140">
        <v>1E-05</v>
      </c>
      <c r="T788" s="141">
        <f>S788*H788</f>
        <v>0.00119874</v>
      </c>
      <c r="AR788" s="142" t="s">
        <v>188</v>
      </c>
      <c r="AT788" s="142" t="s">
        <v>183</v>
      </c>
      <c r="AU788" s="142" t="s">
        <v>82</v>
      </c>
      <c r="AY788" s="17" t="s">
        <v>181</v>
      </c>
      <c r="BE788" s="143">
        <f>IF(N788="základní",J788,0)</f>
        <v>0</v>
      </c>
      <c r="BF788" s="143">
        <f>IF(N788="snížená",J788,0)</f>
        <v>0</v>
      </c>
      <c r="BG788" s="143">
        <f>IF(N788="zákl. přenesená",J788,0)</f>
        <v>0</v>
      </c>
      <c r="BH788" s="143">
        <f>IF(N788="sníž. přenesená",J788,0)</f>
        <v>0</v>
      </c>
      <c r="BI788" s="143">
        <f>IF(N788="nulová",J788,0)</f>
        <v>0</v>
      </c>
      <c r="BJ788" s="17" t="s">
        <v>80</v>
      </c>
      <c r="BK788" s="143">
        <f>ROUND(I788*H788,2)</f>
        <v>0</v>
      </c>
      <c r="BL788" s="17" t="s">
        <v>188</v>
      </c>
      <c r="BM788" s="142" t="s">
        <v>1283</v>
      </c>
    </row>
    <row r="789" spans="2:47" s="1" customFormat="1" ht="12">
      <c r="B789" s="32"/>
      <c r="D789" s="144" t="s">
        <v>190</v>
      </c>
      <c r="F789" s="145" t="s">
        <v>1284</v>
      </c>
      <c r="I789" s="146"/>
      <c r="L789" s="32"/>
      <c r="M789" s="147"/>
      <c r="T789" s="53"/>
      <c r="AT789" s="17" t="s">
        <v>190</v>
      </c>
      <c r="AU789" s="17" t="s">
        <v>82</v>
      </c>
    </row>
    <row r="790" spans="2:51" s="12" customFormat="1" ht="12">
      <c r="B790" s="148"/>
      <c r="D790" s="149" t="s">
        <v>192</v>
      </c>
      <c r="E790" s="150" t="s">
        <v>19</v>
      </c>
      <c r="F790" s="151" t="s">
        <v>1285</v>
      </c>
      <c r="H790" s="152">
        <v>46.975</v>
      </c>
      <c r="I790" s="153"/>
      <c r="L790" s="148"/>
      <c r="M790" s="154"/>
      <c r="T790" s="155"/>
      <c r="AT790" s="150" t="s">
        <v>192</v>
      </c>
      <c r="AU790" s="150" t="s">
        <v>82</v>
      </c>
      <c r="AV790" s="12" t="s">
        <v>82</v>
      </c>
      <c r="AW790" s="12" t="s">
        <v>33</v>
      </c>
      <c r="AX790" s="12" t="s">
        <v>72</v>
      </c>
      <c r="AY790" s="150" t="s">
        <v>181</v>
      </c>
    </row>
    <row r="791" spans="2:51" s="12" customFormat="1" ht="12">
      <c r="B791" s="148"/>
      <c r="D791" s="149" t="s">
        <v>192</v>
      </c>
      <c r="E791" s="150" t="s">
        <v>19</v>
      </c>
      <c r="F791" s="151" t="s">
        <v>1076</v>
      </c>
      <c r="H791" s="152">
        <v>23.459</v>
      </c>
      <c r="I791" s="153"/>
      <c r="L791" s="148"/>
      <c r="M791" s="154"/>
      <c r="T791" s="155"/>
      <c r="AT791" s="150" t="s">
        <v>192</v>
      </c>
      <c r="AU791" s="150" t="s">
        <v>82</v>
      </c>
      <c r="AV791" s="12" t="s">
        <v>82</v>
      </c>
      <c r="AW791" s="12" t="s">
        <v>33</v>
      </c>
      <c r="AX791" s="12" t="s">
        <v>72</v>
      </c>
      <c r="AY791" s="150" t="s">
        <v>181</v>
      </c>
    </row>
    <row r="792" spans="2:51" s="12" customFormat="1" ht="12">
      <c r="B792" s="148"/>
      <c r="D792" s="149" t="s">
        <v>192</v>
      </c>
      <c r="E792" s="150" t="s">
        <v>19</v>
      </c>
      <c r="F792" s="151" t="s">
        <v>1286</v>
      </c>
      <c r="H792" s="152">
        <v>49.44</v>
      </c>
      <c r="I792" s="153"/>
      <c r="L792" s="148"/>
      <c r="M792" s="154"/>
      <c r="T792" s="155"/>
      <c r="AT792" s="150" t="s">
        <v>192</v>
      </c>
      <c r="AU792" s="150" t="s">
        <v>82</v>
      </c>
      <c r="AV792" s="12" t="s">
        <v>82</v>
      </c>
      <c r="AW792" s="12" t="s">
        <v>33</v>
      </c>
      <c r="AX792" s="12" t="s">
        <v>72</v>
      </c>
      <c r="AY792" s="150" t="s">
        <v>181</v>
      </c>
    </row>
    <row r="793" spans="2:51" s="13" customFormat="1" ht="12">
      <c r="B793" s="156"/>
      <c r="D793" s="149" t="s">
        <v>192</v>
      </c>
      <c r="E793" s="157" t="s">
        <v>19</v>
      </c>
      <c r="F793" s="158" t="s">
        <v>196</v>
      </c>
      <c r="H793" s="159">
        <v>119.874</v>
      </c>
      <c r="I793" s="160"/>
      <c r="L793" s="156"/>
      <c r="M793" s="161"/>
      <c r="T793" s="162"/>
      <c r="AT793" s="157" t="s">
        <v>192</v>
      </c>
      <c r="AU793" s="157" t="s">
        <v>82</v>
      </c>
      <c r="AV793" s="13" t="s">
        <v>188</v>
      </c>
      <c r="AW793" s="13" t="s">
        <v>33</v>
      </c>
      <c r="AX793" s="13" t="s">
        <v>80</v>
      </c>
      <c r="AY793" s="157" t="s">
        <v>181</v>
      </c>
    </row>
    <row r="794" spans="2:65" s="1" customFormat="1" ht="16.5" customHeight="1">
      <c r="B794" s="32"/>
      <c r="C794" s="131" t="s">
        <v>1287</v>
      </c>
      <c r="D794" s="131" t="s">
        <v>183</v>
      </c>
      <c r="E794" s="132" t="s">
        <v>1288</v>
      </c>
      <c r="F794" s="133" t="s">
        <v>1289</v>
      </c>
      <c r="G794" s="134" t="s">
        <v>186</v>
      </c>
      <c r="H794" s="135">
        <v>235.15</v>
      </c>
      <c r="I794" s="136"/>
      <c r="J794" s="137">
        <f>ROUND(I794*H794,2)</f>
        <v>0</v>
      </c>
      <c r="K794" s="133" t="s">
        <v>187</v>
      </c>
      <c r="L794" s="32"/>
      <c r="M794" s="138" t="s">
        <v>19</v>
      </c>
      <c r="N794" s="139" t="s">
        <v>43</v>
      </c>
      <c r="P794" s="140">
        <f>O794*H794</f>
        <v>0</v>
      </c>
      <c r="Q794" s="140">
        <v>0</v>
      </c>
      <c r="R794" s="140">
        <f>Q794*H794</f>
        <v>0</v>
      </c>
      <c r="S794" s="140">
        <v>0</v>
      </c>
      <c r="T794" s="141">
        <f>S794*H794</f>
        <v>0</v>
      </c>
      <c r="AR794" s="142" t="s">
        <v>188</v>
      </c>
      <c r="AT794" s="142" t="s">
        <v>183</v>
      </c>
      <c r="AU794" s="142" t="s">
        <v>82</v>
      </c>
      <c r="AY794" s="17" t="s">
        <v>181</v>
      </c>
      <c r="BE794" s="143">
        <f>IF(N794="základní",J794,0)</f>
        <v>0</v>
      </c>
      <c r="BF794" s="143">
        <f>IF(N794="snížená",J794,0)</f>
        <v>0</v>
      </c>
      <c r="BG794" s="143">
        <f>IF(N794="zákl. přenesená",J794,0)</f>
        <v>0</v>
      </c>
      <c r="BH794" s="143">
        <f>IF(N794="sníž. přenesená",J794,0)</f>
        <v>0</v>
      </c>
      <c r="BI794" s="143">
        <f>IF(N794="nulová",J794,0)</f>
        <v>0</v>
      </c>
      <c r="BJ794" s="17" t="s">
        <v>80</v>
      </c>
      <c r="BK794" s="143">
        <f>ROUND(I794*H794,2)</f>
        <v>0</v>
      </c>
      <c r="BL794" s="17" t="s">
        <v>188</v>
      </c>
      <c r="BM794" s="142" t="s">
        <v>1290</v>
      </c>
    </row>
    <row r="795" spans="2:47" s="1" customFormat="1" ht="12">
      <c r="B795" s="32"/>
      <c r="D795" s="144" t="s">
        <v>190</v>
      </c>
      <c r="F795" s="145" t="s">
        <v>1291</v>
      </c>
      <c r="I795" s="146"/>
      <c r="L795" s="32"/>
      <c r="M795" s="147"/>
      <c r="T795" s="53"/>
      <c r="AT795" s="17" t="s">
        <v>190</v>
      </c>
      <c r="AU795" s="17" t="s">
        <v>82</v>
      </c>
    </row>
    <row r="796" spans="2:51" s="14" customFormat="1" ht="12">
      <c r="B796" s="163"/>
      <c r="D796" s="149" t="s">
        <v>192</v>
      </c>
      <c r="E796" s="164" t="s">
        <v>19</v>
      </c>
      <c r="F796" s="165" t="s">
        <v>1292</v>
      </c>
      <c r="H796" s="164" t="s">
        <v>19</v>
      </c>
      <c r="I796" s="166"/>
      <c r="L796" s="163"/>
      <c r="M796" s="167"/>
      <c r="T796" s="168"/>
      <c r="AT796" s="164" t="s">
        <v>192</v>
      </c>
      <c r="AU796" s="164" t="s">
        <v>82</v>
      </c>
      <c r="AV796" s="14" t="s">
        <v>80</v>
      </c>
      <c r="AW796" s="14" t="s">
        <v>33</v>
      </c>
      <c r="AX796" s="14" t="s">
        <v>72</v>
      </c>
      <c r="AY796" s="164" t="s">
        <v>181</v>
      </c>
    </row>
    <row r="797" spans="2:51" s="12" customFormat="1" ht="12">
      <c r="B797" s="148"/>
      <c r="D797" s="149" t="s">
        <v>192</v>
      </c>
      <c r="E797" s="150" t="s">
        <v>19</v>
      </c>
      <c r="F797" s="151" t="s">
        <v>1293</v>
      </c>
      <c r="H797" s="152">
        <v>146.95</v>
      </c>
      <c r="I797" s="153"/>
      <c r="L797" s="148"/>
      <c r="M797" s="154"/>
      <c r="T797" s="155"/>
      <c r="AT797" s="150" t="s">
        <v>192</v>
      </c>
      <c r="AU797" s="150" t="s">
        <v>82</v>
      </c>
      <c r="AV797" s="12" t="s">
        <v>82</v>
      </c>
      <c r="AW797" s="12" t="s">
        <v>33</v>
      </c>
      <c r="AX797" s="12" t="s">
        <v>72</v>
      </c>
      <c r="AY797" s="150" t="s">
        <v>181</v>
      </c>
    </row>
    <row r="798" spans="2:51" s="12" customFormat="1" ht="12">
      <c r="B798" s="148"/>
      <c r="D798" s="149" t="s">
        <v>192</v>
      </c>
      <c r="E798" s="150" t="s">
        <v>19</v>
      </c>
      <c r="F798" s="151" t="s">
        <v>1294</v>
      </c>
      <c r="H798" s="152">
        <v>9.9</v>
      </c>
      <c r="I798" s="153"/>
      <c r="L798" s="148"/>
      <c r="M798" s="154"/>
      <c r="T798" s="155"/>
      <c r="AT798" s="150" t="s">
        <v>192</v>
      </c>
      <c r="AU798" s="150" t="s">
        <v>82</v>
      </c>
      <c r="AV798" s="12" t="s">
        <v>82</v>
      </c>
      <c r="AW798" s="12" t="s">
        <v>33</v>
      </c>
      <c r="AX798" s="12" t="s">
        <v>72</v>
      </c>
      <c r="AY798" s="150" t="s">
        <v>181</v>
      </c>
    </row>
    <row r="799" spans="2:51" s="15" customFormat="1" ht="12">
      <c r="B799" s="173"/>
      <c r="D799" s="149" t="s">
        <v>192</v>
      </c>
      <c r="E799" s="174" t="s">
        <v>19</v>
      </c>
      <c r="F799" s="175" t="s">
        <v>554</v>
      </c>
      <c r="H799" s="176">
        <v>156.85</v>
      </c>
      <c r="I799" s="177"/>
      <c r="L799" s="173"/>
      <c r="M799" s="178"/>
      <c r="T799" s="179"/>
      <c r="AT799" s="174" t="s">
        <v>192</v>
      </c>
      <c r="AU799" s="174" t="s">
        <v>82</v>
      </c>
      <c r="AV799" s="15" t="s">
        <v>94</v>
      </c>
      <c r="AW799" s="15" t="s">
        <v>33</v>
      </c>
      <c r="AX799" s="15" t="s">
        <v>72</v>
      </c>
      <c r="AY799" s="174" t="s">
        <v>181</v>
      </c>
    </row>
    <row r="800" spans="2:51" s="12" customFormat="1" ht="12">
      <c r="B800" s="148"/>
      <c r="D800" s="149" t="s">
        <v>192</v>
      </c>
      <c r="E800" s="150" t="s">
        <v>19</v>
      </c>
      <c r="F800" s="151" t="s">
        <v>1104</v>
      </c>
      <c r="H800" s="152">
        <v>54</v>
      </c>
      <c r="I800" s="153"/>
      <c r="L800" s="148"/>
      <c r="M800" s="154"/>
      <c r="T800" s="155"/>
      <c r="AT800" s="150" t="s">
        <v>192</v>
      </c>
      <c r="AU800" s="150" t="s">
        <v>82</v>
      </c>
      <c r="AV800" s="12" t="s">
        <v>82</v>
      </c>
      <c r="AW800" s="12" t="s">
        <v>33</v>
      </c>
      <c r="AX800" s="12" t="s">
        <v>72</v>
      </c>
      <c r="AY800" s="150" t="s">
        <v>181</v>
      </c>
    </row>
    <row r="801" spans="2:51" s="14" customFormat="1" ht="12">
      <c r="B801" s="163"/>
      <c r="D801" s="149" t="s">
        <v>192</v>
      </c>
      <c r="E801" s="164" t="s">
        <v>19</v>
      </c>
      <c r="F801" s="165" t="s">
        <v>1295</v>
      </c>
      <c r="H801" s="164" t="s">
        <v>19</v>
      </c>
      <c r="I801" s="166"/>
      <c r="L801" s="163"/>
      <c r="M801" s="167"/>
      <c r="T801" s="168"/>
      <c r="AT801" s="164" t="s">
        <v>192</v>
      </c>
      <c r="AU801" s="164" t="s">
        <v>82</v>
      </c>
      <c r="AV801" s="14" t="s">
        <v>80</v>
      </c>
      <c r="AW801" s="14" t="s">
        <v>33</v>
      </c>
      <c r="AX801" s="14" t="s">
        <v>72</v>
      </c>
      <c r="AY801" s="164" t="s">
        <v>181</v>
      </c>
    </row>
    <row r="802" spans="2:51" s="14" customFormat="1" ht="12">
      <c r="B802" s="163"/>
      <c r="D802" s="149" t="s">
        <v>192</v>
      </c>
      <c r="E802" s="164" t="s">
        <v>19</v>
      </c>
      <c r="F802" s="165" t="s">
        <v>1296</v>
      </c>
      <c r="H802" s="164" t="s">
        <v>19</v>
      </c>
      <c r="I802" s="166"/>
      <c r="L802" s="163"/>
      <c r="M802" s="167"/>
      <c r="T802" s="168"/>
      <c r="AT802" s="164" t="s">
        <v>192</v>
      </c>
      <c r="AU802" s="164" t="s">
        <v>82</v>
      </c>
      <c r="AV802" s="14" t="s">
        <v>80</v>
      </c>
      <c r="AW802" s="14" t="s">
        <v>33</v>
      </c>
      <c r="AX802" s="14" t="s">
        <v>72</v>
      </c>
      <c r="AY802" s="164" t="s">
        <v>181</v>
      </c>
    </row>
    <row r="803" spans="2:51" s="12" customFormat="1" ht="12">
      <c r="B803" s="148"/>
      <c r="D803" s="149" t="s">
        <v>192</v>
      </c>
      <c r="E803" s="150" t="s">
        <v>19</v>
      </c>
      <c r="F803" s="151" t="s">
        <v>1106</v>
      </c>
      <c r="H803" s="152">
        <v>24.3</v>
      </c>
      <c r="I803" s="153"/>
      <c r="L803" s="148"/>
      <c r="M803" s="154"/>
      <c r="T803" s="155"/>
      <c r="AT803" s="150" t="s">
        <v>192</v>
      </c>
      <c r="AU803" s="150" t="s">
        <v>82</v>
      </c>
      <c r="AV803" s="12" t="s">
        <v>82</v>
      </c>
      <c r="AW803" s="12" t="s">
        <v>33</v>
      </c>
      <c r="AX803" s="12" t="s">
        <v>72</v>
      </c>
      <c r="AY803" s="150" t="s">
        <v>181</v>
      </c>
    </row>
    <row r="804" spans="2:51" s="13" customFormat="1" ht="12">
      <c r="B804" s="156"/>
      <c r="D804" s="149" t="s">
        <v>192</v>
      </c>
      <c r="E804" s="157" t="s">
        <v>19</v>
      </c>
      <c r="F804" s="158" t="s">
        <v>196</v>
      </c>
      <c r="H804" s="159">
        <v>235.15</v>
      </c>
      <c r="I804" s="160"/>
      <c r="L804" s="156"/>
      <c r="M804" s="161"/>
      <c r="T804" s="162"/>
      <c r="AT804" s="157" t="s">
        <v>192</v>
      </c>
      <c r="AU804" s="157" t="s">
        <v>82</v>
      </c>
      <c r="AV804" s="13" t="s">
        <v>188</v>
      </c>
      <c r="AW804" s="13" t="s">
        <v>33</v>
      </c>
      <c r="AX804" s="13" t="s">
        <v>80</v>
      </c>
      <c r="AY804" s="157" t="s">
        <v>181</v>
      </c>
    </row>
    <row r="805" spans="2:65" s="1" customFormat="1" ht="21.75" customHeight="1">
      <c r="B805" s="32"/>
      <c r="C805" s="131" t="s">
        <v>1297</v>
      </c>
      <c r="D805" s="131" t="s">
        <v>183</v>
      </c>
      <c r="E805" s="132" t="s">
        <v>1298</v>
      </c>
      <c r="F805" s="133" t="s">
        <v>1299</v>
      </c>
      <c r="G805" s="134" t="s">
        <v>225</v>
      </c>
      <c r="H805" s="135">
        <v>22.991</v>
      </c>
      <c r="I805" s="136"/>
      <c r="J805" s="137">
        <f>ROUND(I805*H805,2)</f>
        <v>0</v>
      </c>
      <c r="K805" s="133" t="s">
        <v>187</v>
      </c>
      <c r="L805" s="32"/>
      <c r="M805" s="138" t="s">
        <v>19</v>
      </c>
      <c r="N805" s="139" t="s">
        <v>43</v>
      </c>
      <c r="P805" s="140">
        <f>O805*H805</f>
        <v>0</v>
      </c>
      <c r="Q805" s="140">
        <v>2.30102</v>
      </c>
      <c r="R805" s="140">
        <f>Q805*H805</f>
        <v>52.902750819999994</v>
      </c>
      <c r="S805" s="140">
        <v>0</v>
      </c>
      <c r="T805" s="141">
        <f>S805*H805</f>
        <v>0</v>
      </c>
      <c r="AR805" s="142" t="s">
        <v>188</v>
      </c>
      <c r="AT805" s="142" t="s">
        <v>183</v>
      </c>
      <c r="AU805" s="142" t="s">
        <v>82</v>
      </c>
      <c r="AY805" s="17" t="s">
        <v>181</v>
      </c>
      <c r="BE805" s="143">
        <f>IF(N805="základní",J805,0)</f>
        <v>0</v>
      </c>
      <c r="BF805" s="143">
        <f>IF(N805="snížená",J805,0)</f>
        <v>0</v>
      </c>
      <c r="BG805" s="143">
        <f>IF(N805="zákl. přenesená",J805,0)</f>
        <v>0</v>
      </c>
      <c r="BH805" s="143">
        <f>IF(N805="sníž. přenesená",J805,0)</f>
        <v>0</v>
      </c>
      <c r="BI805" s="143">
        <f>IF(N805="nulová",J805,0)</f>
        <v>0</v>
      </c>
      <c r="BJ805" s="17" t="s">
        <v>80</v>
      </c>
      <c r="BK805" s="143">
        <f>ROUND(I805*H805,2)</f>
        <v>0</v>
      </c>
      <c r="BL805" s="17" t="s">
        <v>188</v>
      </c>
      <c r="BM805" s="142" t="s">
        <v>1300</v>
      </c>
    </row>
    <row r="806" spans="2:47" s="1" customFormat="1" ht="12">
      <c r="B806" s="32"/>
      <c r="D806" s="144" t="s">
        <v>190</v>
      </c>
      <c r="F806" s="145" t="s">
        <v>1301</v>
      </c>
      <c r="I806" s="146"/>
      <c r="L806" s="32"/>
      <c r="M806" s="147"/>
      <c r="T806" s="53"/>
      <c r="AT806" s="17" t="s">
        <v>190</v>
      </c>
      <c r="AU806" s="17" t="s">
        <v>82</v>
      </c>
    </row>
    <row r="807" spans="2:51" s="14" customFormat="1" ht="12">
      <c r="B807" s="163"/>
      <c r="D807" s="149" t="s">
        <v>192</v>
      </c>
      <c r="E807" s="164" t="s">
        <v>19</v>
      </c>
      <c r="F807" s="165" t="s">
        <v>1302</v>
      </c>
      <c r="H807" s="164" t="s">
        <v>19</v>
      </c>
      <c r="I807" s="166"/>
      <c r="L807" s="163"/>
      <c r="M807" s="167"/>
      <c r="T807" s="168"/>
      <c r="AT807" s="164" t="s">
        <v>192</v>
      </c>
      <c r="AU807" s="164" t="s">
        <v>82</v>
      </c>
      <c r="AV807" s="14" t="s">
        <v>80</v>
      </c>
      <c r="AW807" s="14" t="s">
        <v>33</v>
      </c>
      <c r="AX807" s="14" t="s">
        <v>72</v>
      </c>
      <c r="AY807" s="164" t="s">
        <v>181</v>
      </c>
    </row>
    <row r="808" spans="2:51" s="12" customFormat="1" ht="12">
      <c r="B808" s="148"/>
      <c r="D808" s="149" t="s">
        <v>192</v>
      </c>
      <c r="E808" s="150" t="s">
        <v>19</v>
      </c>
      <c r="F808" s="151" t="s">
        <v>1303</v>
      </c>
      <c r="H808" s="152">
        <v>22.991</v>
      </c>
      <c r="I808" s="153"/>
      <c r="L808" s="148"/>
      <c r="M808" s="154"/>
      <c r="T808" s="155"/>
      <c r="AT808" s="150" t="s">
        <v>192</v>
      </c>
      <c r="AU808" s="150" t="s">
        <v>82</v>
      </c>
      <c r="AV808" s="12" t="s">
        <v>82</v>
      </c>
      <c r="AW808" s="12" t="s">
        <v>33</v>
      </c>
      <c r="AX808" s="12" t="s">
        <v>80</v>
      </c>
      <c r="AY808" s="150" t="s">
        <v>181</v>
      </c>
    </row>
    <row r="809" spans="2:65" s="1" customFormat="1" ht="24.1" customHeight="1">
      <c r="B809" s="32"/>
      <c r="C809" s="131" t="s">
        <v>1304</v>
      </c>
      <c r="D809" s="131" t="s">
        <v>183</v>
      </c>
      <c r="E809" s="132" t="s">
        <v>1305</v>
      </c>
      <c r="F809" s="133" t="s">
        <v>1306</v>
      </c>
      <c r="G809" s="134" t="s">
        <v>186</v>
      </c>
      <c r="H809" s="135">
        <v>803.36</v>
      </c>
      <c r="I809" s="136"/>
      <c r="J809" s="137">
        <f>ROUND(I809*H809,2)</f>
        <v>0</v>
      </c>
      <c r="K809" s="133" t="s">
        <v>187</v>
      </c>
      <c r="L809" s="32"/>
      <c r="M809" s="138" t="s">
        <v>19</v>
      </c>
      <c r="N809" s="139" t="s">
        <v>43</v>
      </c>
      <c r="P809" s="140">
        <f>O809*H809</f>
        <v>0</v>
      </c>
      <c r="Q809" s="140">
        <v>0.102</v>
      </c>
      <c r="R809" s="140">
        <f>Q809*H809</f>
        <v>81.94272</v>
      </c>
      <c r="S809" s="140">
        <v>0</v>
      </c>
      <c r="T809" s="141">
        <f>S809*H809</f>
        <v>0</v>
      </c>
      <c r="AR809" s="142" t="s">
        <v>188</v>
      </c>
      <c r="AT809" s="142" t="s">
        <v>183</v>
      </c>
      <c r="AU809" s="142" t="s">
        <v>82</v>
      </c>
      <c r="AY809" s="17" t="s">
        <v>181</v>
      </c>
      <c r="BE809" s="143">
        <f>IF(N809="základní",J809,0)</f>
        <v>0</v>
      </c>
      <c r="BF809" s="143">
        <f>IF(N809="snížená",J809,0)</f>
        <v>0</v>
      </c>
      <c r="BG809" s="143">
        <f>IF(N809="zákl. přenesená",J809,0)</f>
        <v>0</v>
      </c>
      <c r="BH809" s="143">
        <f>IF(N809="sníž. přenesená",J809,0)</f>
        <v>0</v>
      </c>
      <c r="BI809" s="143">
        <f>IF(N809="nulová",J809,0)</f>
        <v>0</v>
      </c>
      <c r="BJ809" s="17" t="s">
        <v>80</v>
      </c>
      <c r="BK809" s="143">
        <f>ROUND(I809*H809,2)</f>
        <v>0</v>
      </c>
      <c r="BL809" s="17" t="s">
        <v>188</v>
      </c>
      <c r="BM809" s="142" t="s">
        <v>1307</v>
      </c>
    </row>
    <row r="810" spans="2:47" s="1" customFormat="1" ht="12">
      <c r="B810" s="32"/>
      <c r="D810" s="144" t="s">
        <v>190</v>
      </c>
      <c r="F810" s="145" t="s">
        <v>1308</v>
      </c>
      <c r="I810" s="146"/>
      <c r="L810" s="32"/>
      <c r="M810" s="147"/>
      <c r="T810" s="53"/>
      <c r="AT810" s="17" t="s">
        <v>190</v>
      </c>
      <c r="AU810" s="17" t="s">
        <v>82</v>
      </c>
    </row>
    <row r="811" spans="2:51" s="14" customFormat="1" ht="12">
      <c r="B811" s="163"/>
      <c r="D811" s="149" t="s">
        <v>192</v>
      </c>
      <c r="E811" s="164" t="s">
        <v>19</v>
      </c>
      <c r="F811" s="165" t="s">
        <v>1309</v>
      </c>
      <c r="H811" s="164" t="s">
        <v>19</v>
      </c>
      <c r="I811" s="166"/>
      <c r="L811" s="163"/>
      <c r="M811" s="167"/>
      <c r="T811" s="168"/>
      <c r="AT811" s="164" t="s">
        <v>192</v>
      </c>
      <c r="AU811" s="164" t="s">
        <v>82</v>
      </c>
      <c r="AV811" s="14" t="s">
        <v>80</v>
      </c>
      <c r="AW811" s="14" t="s">
        <v>33</v>
      </c>
      <c r="AX811" s="14" t="s">
        <v>72</v>
      </c>
      <c r="AY811" s="164" t="s">
        <v>181</v>
      </c>
    </row>
    <row r="812" spans="2:51" s="12" customFormat="1" ht="12">
      <c r="B812" s="148"/>
      <c r="D812" s="149" t="s">
        <v>192</v>
      </c>
      <c r="E812" s="150" t="s">
        <v>19</v>
      </c>
      <c r="F812" s="151" t="s">
        <v>1310</v>
      </c>
      <c r="H812" s="152">
        <v>424.64</v>
      </c>
      <c r="I812" s="153"/>
      <c r="L812" s="148"/>
      <c r="M812" s="154"/>
      <c r="T812" s="155"/>
      <c r="AT812" s="150" t="s">
        <v>192</v>
      </c>
      <c r="AU812" s="150" t="s">
        <v>82</v>
      </c>
      <c r="AV812" s="12" t="s">
        <v>82</v>
      </c>
      <c r="AW812" s="12" t="s">
        <v>33</v>
      </c>
      <c r="AX812" s="12" t="s">
        <v>72</v>
      </c>
      <c r="AY812" s="150" t="s">
        <v>181</v>
      </c>
    </row>
    <row r="813" spans="2:51" s="12" customFormat="1" ht="12">
      <c r="B813" s="148"/>
      <c r="D813" s="149" t="s">
        <v>192</v>
      </c>
      <c r="E813" s="150" t="s">
        <v>19</v>
      </c>
      <c r="F813" s="151" t="s">
        <v>1311</v>
      </c>
      <c r="H813" s="152">
        <v>213.23</v>
      </c>
      <c r="I813" s="153"/>
      <c r="L813" s="148"/>
      <c r="M813" s="154"/>
      <c r="T813" s="155"/>
      <c r="AT813" s="150" t="s">
        <v>192</v>
      </c>
      <c r="AU813" s="150" t="s">
        <v>82</v>
      </c>
      <c r="AV813" s="12" t="s">
        <v>82</v>
      </c>
      <c r="AW813" s="12" t="s">
        <v>33</v>
      </c>
      <c r="AX813" s="12" t="s">
        <v>72</v>
      </c>
      <c r="AY813" s="150" t="s">
        <v>181</v>
      </c>
    </row>
    <row r="814" spans="2:51" s="15" customFormat="1" ht="12">
      <c r="B814" s="173"/>
      <c r="D814" s="149" t="s">
        <v>192</v>
      </c>
      <c r="E814" s="174" t="s">
        <v>19</v>
      </c>
      <c r="F814" s="175" t="s">
        <v>554</v>
      </c>
      <c r="H814" s="176">
        <v>637.87</v>
      </c>
      <c r="I814" s="177"/>
      <c r="L814" s="173"/>
      <c r="M814" s="178"/>
      <c r="T814" s="179"/>
      <c r="AT814" s="174" t="s">
        <v>192</v>
      </c>
      <c r="AU814" s="174" t="s">
        <v>82</v>
      </c>
      <c r="AV814" s="15" t="s">
        <v>94</v>
      </c>
      <c r="AW814" s="15" t="s">
        <v>33</v>
      </c>
      <c r="AX814" s="15" t="s">
        <v>72</v>
      </c>
      <c r="AY814" s="174" t="s">
        <v>181</v>
      </c>
    </row>
    <row r="815" spans="2:51" s="14" customFormat="1" ht="12">
      <c r="B815" s="163"/>
      <c r="D815" s="149" t="s">
        <v>192</v>
      </c>
      <c r="E815" s="164" t="s">
        <v>19</v>
      </c>
      <c r="F815" s="165" t="s">
        <v>1312</v>
      </c>
      <c r="H815" s="164" t="s">
        <v>19</v>
      </c>
      <c r="I815" s="166"/>
      <c r="L815" s="163"/>
      <c r="M815" s="167"/>
      <c r="T815" s="168"/>
      <c r="AT815" s="164" t="s">
        <v>192</v>
      </c>
      <c r="AU815" s="164" t="s">
        <v>82</v>
      </c>
      <c r="AV815" s="14" t="s">
        <v>80</v>
      </c>
      <c r="AW815" s="14" t="s">
        <v>33</v>
      </c>
      <c r="AX815" s="14" t="s">
        <v>72</v>
      </c>
      <c r="AY815" s="164" t="s">
        <v>181</v>
      </c>
    </row>
    <row r="816" spans="2:51" s="12" customFormat="1" ht="12">
      <c r="B816" s="148"/>
      <c r="D816" s="149" t="s">
        <v>192</v>
      </c>
      <c r="E816" s="150" t="s">
        <v>19</v>
      </c>
      <c r="F816" s="151" t="s">
        <v>1313</v>
      </c>
      <c r="H816" s="152">
        <v>112.65</v>
      </c>
      <c r="I816" s="153"/>
      <c r="L816" s="148"/>
      <c r="M816" s="154"/>
      <c r="T816" s="155"/>
      <c r="AT816" s="150" t="s">
        <v>192</v>
      </c>
      <c r="AU816" s="150" t="s">
        <v>82</v>
      </c>
      <c r="AV816" s="12" t="s">
        <v>82</v>
      </c>
      <c r="AW816" s="12" t="s">
        <v>33</v>
      </c>
      <c r="AX816" s="12" t="s">
        <v>72</v>
      </c>
      <c r="AY816" s="150" t="s">
        <v>181</v>
      </c>
    </row>
    <row r="817" spans="2:51" s="12" customFormat="1" ht="12">
      <c r="B817" s="148"/>
      <c r="D817" s="149" t="s">
        <v>192</v>
      </c>
      <c r="E817" s="150" t="s">
        <v>19</v>
      </c>
      <c r="F817" s="151" t="s">
        <v>1314</v>
      </c>
      <c r="H817" s="152">
        <v>3.24</v>
      </c>
      <c r="I817" s="153"/>
      <c r="L817" s="148"/>
      <c r="M817" s="154"/>
      <c r="T817" s="155"/>
      <c r="AT817" s="150" t="s">
        <v>192</v>
      </c>
      <c r="AU817" s="150" t="s">
        <v>82</v>
      </c>
      <c r="AV817" s="12" t="s">
        <v>82</v>
      </c>
      <c r="AW817" s="12" t="s">
        <v>33</v>
      </c>
      <c r="AX817" s="12" t="s">
        <v>72</v>
      </c>
      <c r="AY817" s="150" t="s">
        <v>181</v>
      </c>
    </row>
    <row r="818" spans="2:51" s="12" customFormat="1" ht="12">
      <c r="B818" s="148"/>
      <c r="D818" s="149" t="s">
        <v>192</v>
      </c>
      <c r="E818" s="150" t="s">
        <v>19</v>
      </c>
      <c r="F818" s="151" t="s">
        <v>1315</v>
      </c>
      <c r="H818" s="152">
        <v>49.6</v>
      </c>
      <c r="I818" s="153"/>
      <c r="L818" s="148"/>
      <c r="M818" s="154"/>
      <c r="T818" s="155"/>
      <c r="AT818" s="150" t="s">
        <v>192</v>
      </c>
      <c r="AU818" s="150" t="s">
        <v>82</v>
      </c>
      <c r="AV818" s="12" t="s">
        <v>82</v>
      </c>
      <c r="AW818" s="12" t="s">
        <v>33</v>
      </c>
      <c r="AX818" s="12" t="s">
        <v>72</v>
      </c>
      <c r="AY818" s="150" t="s">
        <v>181</v>
      </c>
    </row>
    <row r="819" spans="2:51" s="13" customFormat="1" ht="12">
      <c r="B819" s="156"/>
      <c r="D819" s="149" t="s">
        <v>192</v>
      </c>
      <c r="E819" s="157" t="s">
        <v>19</v>
      </c>
      <c r="F819" s="158" t="s">
        <v>196</v>
      </c>
      <c r="H819" s="159">
        <v>803.36</v>
      </c>
      <c r="I819" s="160"/>
      <c r="L819" s="156"/>
      <c r="M819" s="161"/>
      <c r="T819" s="162"/>
      <c r="AT819" s="157" t="s">
        <v>192</v>
      </c>
      <c r="AU819" s="157" t="s">
        <v>82</v>
      </c>
      <c r="AV819" s="13" t="s">
        <v>188</v>
      </c>
      <c r="AW819" s="13" t="s">
        <v>33</v>
      </c>
      <c r="AX819" s="13" t="s">
        <v>80</v>
      </c>
      <c r="AY819" s="157" t="s">
        <v>181</v>
      </c>
    </row>
    <row r="820" spans="2:65" s="1" customFormat="1" ht="24.1" customHeight="1">
      <c r="B820" s="32"/>
      <c r="C820" s="131" t="s">
        <v>1316</v>
      </c>
      <c r="D820" s="131" t="s">
        <v>183</v>
      </c>
      <c r="E820" s="132" t="s">
        <v>1317</v>
      </c>
      <c r="F820" s="133" t="s">
        <v>1318</v>
      </c>
      <c r="G820" s="134" t="s">
        <v>186</v>
      </c>
      <c r="H820" s="135">
        <v>637.837</v>
      </c>
      <c r="I820" s="136"/>
      <c r="J820" s="137">
        <f>ROUND(I820*H820,2)</f>
        <v>0</v>
      </c>
      <c r="K820" s="133" t="s">
        <v>187</v>
      </c>
      <c r="L820" s="32"/>
      <c r="M820" s="138" t="s">
        <v>19</v>
      </c>
      <c r="N820" s="139" t="s">
        <v>43</v>
      </c>
      <c r="P820" s="140">
        <f>O820*H820</f>
        <v>0</v>
      </c>
      <c r="Q820" s="140">
        <v>0.0102</v>
      </c>
      <c r="R820" s="140">
        <f>Q820*H820</f>
        <v>6.5059374000000005</v>
      </c>
      <c r="S820" s="140">
        <v>0</v>
      </c>
      <c r="T820" s="141">
        <f>S820*H820</f>
        <v>0</v>
      </c>
      <c r="AR820" s="142" t="s">
        <v>188</v>
      </c>
      <c r="AT820" s="142" t="s">
        <v>183</v>
      </c>
      <c r="AU820" s="142" t="s">
        <v>82</v>
      </c>
      <c r="AY820" s="17" t="s">
        <v>181</v>
      </c>
      <c r="BE820" s="143">
        <f>IF(N820="základní",J820,0)</f>
        <v>0</v>
      </c>
      <c r="BF820" s="143">
        <f>IF(N820="snížená",J820,0)</f>
        <v>0</v>
      </c>
      <c r="BG820" s="143">
        <f>IF(N820="zákl. přenesená",J820,0)</f>
        <v>0</v>
      </c>
      <c r="BH820" s="143">
        <f>IF(N820="sníž. přenesená",J820,0)</f>
        <v>0</v>
      </c>
      <c r="BI820" s="143">
        <f>IF(N820="nulová",J820,0)</f>
        <v>0</v>
      </c>
      <c r="BJ820" s="17" t="s">
        <v>80</v>
      </c>
      <c r="BK820" s="143">
        <f>ROUND(I820*H820,2)</f>
        <v>0</v>
      </c>
      <c r="BL820" s="17" t="s">
        <v>188</v>
      </c>
      <c r="BM820" s="142" t="s">
        <v>1319</v>
      </c>
    </row>
    <row r="821" spans="2:47" s="1" customFormat="1" ht="12">
      <c r="B821" s="32"/>
      <c r="D821" s="144" t="s">
        <v>190</v>
      </c>
      <c r="F821" s="145" t="s">
        <v>1320</v>
      </c>
      <c r="I821" s="146"/>
      <c r="L821" s="32"/>
      <c r="M821" s="147"/>
      <c r="T821" s="53"/>
      <c r="AT821" s="17" t="s">
        <v>190</v>
      </c>
      <c r="AU821" s="17" t="s">
        <v>82</v>
      </c>
    </row>
    <row r="822" spans="2:51" s="12" customFormat="1" ht="12">
      <c r="B822" s="148"/>
      <c r="D822" s="149" t="s">
        <v>192</v>
      </c>
      <c r="E822" s="150" t="s">
        <v>19</v>
      </c>
      <c r="F822" s="151" t="s">
        <v>1321</v>
      </c>
      <c r="H822" s="152">
        <v>637.837</v>
      </c>
      <c r="I822" s="153"/>
      <c r="L822" s="148"/>
      <c r="M822" s="154"/>
      <c r="T822" s="155"/>
      <c r="AT822" s="150" t="s">
        <v>192</v>
      </c>
      <c r="AU822" s="150" t="s">
        <v>82</v>
      </c>
      <c r="AV822" s="12" t="s">
        <v>82</v>
      </c>
      <c r="AW822" s="12" t="s">
        <v>33</v>
      </c>
      <c r="AX822" s="12" t="s">
        <v>80</v>
      </c>
      <c r="AY822" s="150" t="s">
        <v>181</v>
      </c>
    </row>
    <row r="823" spans="2:65" s="1" customFormat="1" ht="21.75" customHeight="1">
      <c r="B823" s="32"/>
      <c r="C823" s="131" t="s">
        <v>1322</v>
      </c>
      <c r="D823" s="131" t="s">
        <v>183</v>
      </c>
      <c r="E823" s="132" t="s">
        <v>1323</v>
      </c>
      <c r="F823" s="133" t="s">
        <v>1324</v>
      </c>
      <c r="G823" s="134" t="s">
        <v>186</v>
      </c>
      <c r="H823" s="135">
        <v>53.01</v>
      </c>
      <c r="I823" s="136"/>
      <c r="J823" s="137">
        <f>ROUND(I823*H823,2)</f>
        <v>0</v>
      </c>
      <c r="K823" s="133" t="s">
        <v>527</v>
      </c>
      <c r="L823" s="32"/>
      <c r="M823" s="138" t="s">
        <v>19</v>
      </c>
      <c r="N823" s="139" t="s">
        <v>43</v>
      </c>
      <c r="P823" s="140">
        <f>O823*H823</f>
        <v>0</v>
      </c>
      <c r="Q823" s="140">
        <v>0.105</v>
      </c>
      <c r="R823" s="140">
        <f>Q823*H823</f>
        <v>5.56605</v>
      </c>
      <c r="S823" s="140">
        <v>0</v>
      </c>
      <c r="T823" s="141">
        <f>S823*H823</f>
        <v>0</v>
      </c>
      <c r="AR823" s="142" t="s">
        <v>188</v>
      </c>
      <c r="AT823" s="142" t="s">
        <v>183</v>
      </c>
      <c r="AU823" s="142" t="s">
        <v>82</v>
      </c>
      <c r="AY823" s="17" t="s">
        <v>181</v>
      </c>
      <c r="BE823" s="143">
        <f>IF(N823="základní",J823,0)</f>
        <v>0</v>
      </c>
      <c r="BF823" s="143">
        <f>IF(N823="snížená",J823,0)</f>
        <v>0</v>
      </c>
      <c r="BG823" s="143">
        <f>IF(N823="zákl. přenesená",J823,0)</f>
        <v>0</v>
      </c>
      <c r="BH823" s="143">
        <f>IF(N823="sníž. přenesená",J823,0)</f>
        <v>0</v>
      </c>
      <c r="BI823" s="143">
        <f>IF(N823="nulová",J823,0)</f>
        <v>0</v>
      </c>
      <c r="BJ823" s="17" t="s">
        <v>80</v>
      </c>
      <c r="BK823" s="143">
        <f>ROUND(I823*H823,2)</f>
        <v>0</v>
      </c>
      <c r="BL823" s="17" t="s">
        <v>188</v>
      </c>
      <c r="BM823" s="142" t="s">
        <v>1325</v>
      </c>
    </row>
    <row r="824" spans="2:47" s="1" customFormat="1" ht="12">
      <c r="B824" s="32"/>
      <c r="D824" s="144" t="s">
        <v>190</v>
      </c>
      <c r="F824" s="145" t="s">
        <v>1326</v>
      </c>
      <c r="I824" s="146"/>
      <c r="L824" s="32"/>
      <c r="M824" s="147"/>
      <c r="T824" s="53"/>
      <c r="AT824" s="17" t="s">
        <v>190</v>
      </c>
      <c r="AU824" s="17" t="s">
        <v>82</v>
      </c>
    </row>
    <row r="825" spans="2:51" s="12" customFormat="1" ht="12">
      <c r="B825" s="148"/>
      <c r="D825" s="149" t="s">
        <v>192</v>
      </c>
      <c r="E825" s="150" t="s">
        <v>19</v>
      </c>
      <c r="F825" s="151" t="s">
        <v>1327</v>
      </c>
      <c r="H825" s="152">
        <v>7.38</v>
      </c>
      <c r="I825" s="153"/>
      <c r="L825" s="148"/>
      <c r="M825" s="154"/>
      <c r="T825" s="155"/>
      <c r="AT825" s="150" t="s">
        <v>192</v>
      </c>
      <c r="AU825" s="150" t="s">
        <v>82</v>
      </c>
      <c r="AV825" s="12" t="s">
        <v>82</v>
      </c>
      <c r="AW825" s="12" t="s">
        <v>33</v>
      </c>
      <c r="AX825" s="12" t="s">
        <v>72</v>
      </c>
      <c r="AY825" s="150" t="s">
        <v>181</v>
      </c>
    </row>
    <row r="826" spans="2:51" s="12" customFormat="1" ht="12">
      <c r="B826" s="148"/>
      <c r="D826" s="149" t="s">
        <v>192</v>
      </c>
      <c r="E826" s="150" t="s">
        <v>19</v>
      </c>
      <c r="F826" s="151" t="s">
        <v>1328</v>
      </c>
      <c r="H826" s="152">
        <v>26.55</v>
      </c>
      <c r="I826" s="153"/>
      <c r="L826" s="148"/>
      <c r="M826" s="154"/>
      <c r="T826" s="155"/>
      <c r="AT826" s="150" t="s">
        <v>192</v>
      </c>
      <c r="AU826" s="150" t="s">
        <v>82</v>
      </c>
      <c r="AV826" s="12" t="s">
        <v>82</v>
      </c>
      <c r="AW826" s="12" t="s">
        <v>33</v>
      </c>
      <c r="AX826" s="12" t="s">
        <v>72</v>
      </c>
      <c r="AY826" s="150" t="s">
        <v>181</v>
      </c>
    </row>
    <row r="827" spans="2:51" s="14" customFormat="1" ht="12">
      <c r="B827" s="163"/>
      <c r="D827" s="149" t="s">
        <v>192</v>
      </c>
      <c r="E827" s="164" t="s">
        <v>19</v>
      </c>
      <c r="F827" s="165" t="s">
        <v>1329</v>
      </c>
      <c r="H827" s="164" t="s">
        <v>19</v>
      </c>
      <c r="I827" s="166"/>
      <c r="L827" s="163"/>
      <c r="M827" s="167"/>
      <c r="T827" s="168"/>
      <c r="AT827" s="164" t="s">
        <v>192</v>
      </c>
      <c r="AU827" s="164" t="s">
        <v>82</v>
      </c>
      <c r="AV827" s="14" t="s">
        <v>80</v>
      </c>
      <c r="AW827" s="14" t="s">
        <v>33</v>
      </c>
      <c r="AX827" s="14" t="s">
        <v>72</v>
      </c>
      <c r="AY827" s="164" t="s">
        <v>181</v>
      </c>
    </row>
    <row r="828" spans="2:51" s="12" customFormat="1" ht="12">
      <c r="B828" s="148"/>
      <c r="D828" s="149" t="s">
        <v>192</v>
      </c>
      <c r="E828" s="150" t="s">
        <v>19</v>
      </c>
      <c r="F828" s="151" t="s">
        <v>1330</v>
      </c>
      <c r="H828" s="152">
        <v>10.08</v>
      </c>
      <c r="I828" s="153"/>
      <c r="L828" s="148"/>
      <c r="M828" s="154"/>
      <c r="T828" s="155"/>
      <c r="AT828" s="150" t="s">
        <v>192</v>
      </c>
      <c r="AU828" s="150" t="s">
        <v>82</v>
      </c>
      <c r="AV828" s="12" t="s">
        <v>82</v>
      </c>
      <c r="AW828" s="12" t="s">
        <v>33</v>
      </c>
      <c r="AX828" s="12" t="s">
        <v>72</v>
      </c>
      <c r="AY828" s="150" t="s">
        <v>181</v>
      </c>
    </row>
    <row r="829" spans="2:51" s="12" customFormat="1" ht="12">
      <c r="B829" s="148"/>
      <c r="D829" s="149" t="s">
        <v>192</v>
      </c>
      <c r="E829" s="150" t="s">
        <v>19</v>
      </c>
      <c r="F829" s="151" t="s">
        <v>1331</v>
      </c>
      <c r="H829" s="152">
        <v>9</v>
      </c>
      <c r="I829" s="153"/>
      <c r="L829" s="148"/>
      <c r="M829" s="154"/>
      <c r="T829" s="155"/>
      <c r="AT829" s="150" t="s">
        <v>192</v>
      </c>
      <c r="AU829" s="150" t="s">
        <v>82</v>
      </c>
      <c r="AV829" s="12" t="s">
        <v>82</v>
      </c>
      <c r="AW829" s="12" t="s">
        <v>33</v>
      </c>
      <c r="AX829" s="12" t="s">
        <v>72</v>
      </c>
      <c r="AY829" s="150" t="s">
        <v>181</v>
      </c>
    </row>
    <row r="830" spans="2:51" s="13" customFormat="1" ht="12">
      <c r="B830" s="156"/>
      <c r="D830" s="149" t="s">
        <v>192</v>
      </c>
      <c r="E830" s="157" t="s">
        <v>19</v>
      </c>
      <c r="F830" s="158" t="s">
        <v>196</v>
      </c>
      <c r="H830" s="159">
        <v>53.01</v>
      </c>
      <c r="I830" s="160"/>
      <c r="L830" s="156"/>
      <c r="M830" s="161"/>
      <c r="T830" s="162"/>
      <c r="AT830" s="157" t="s">
        <v>192</v>
      </c>
      <c r="AU830" s="157" t="s">
        <v>82</v>
      </c>
      <c r="AV830" s="13" t="s">
        <v>188</v>
      </c>
      <c r="AW830" s="13" t="s">
        <v>33</v>
      </c>
      <c r="AX830" s="13" t="s">
        <v>80</v>
      </c>
      <c r="AY830" s="157" t="s">
        <v>181</v>
      </c>
    </row>
    <row r="831" spans="2:65" s="1" customFormat="1" ht="24.1" customHeight="1">
      <c r="B831" s="32"/>
      <c r="C831" s="131" t="s">
        <v>1332</v>
      </c>
      <c r="D831" s="131" t="s">
        <v>183</v>
      </c>
      <c r="E831" s="132" t="s">
        <v>1333</v>
      </c>
      <c r="F831" s="133" t="s">
        <v>1334</v>
      </c>
      <c r="G831" s="134" t="s">
        <v>225</v>
      </c>
      <c r="H831" s="135">
        <v>8.201</v>
      </c>
      <c r="I831" s="136"/>
      <c r="J831" s="137">
        <f>ROUND(I831*H831,2)</f>
        <v>0</v>
      </c>
      <c r="K831" s="133" t="s">
        <v>187</v>
      </c>
      <c r="L831" s="32"/>
      <c r="M831" s="138" t="s">
        <v>19</v>
      </c>
      <c r="N831" s="139" t="s">
        <v>43</v>
      </c>
      <c r="P831" s="140">
        <f>O831*H831</f>
        <v>0</v>
      </c>
      <c r="Q831" s="140">
        <v>1.837</v>
      </c>
      <c r="R831" s="140">
        <f>Q831*H831</f>
        <v>15.065237000000002</v>
      </c>
      <c r="S831" s="140">
        <v>0</v>
      </c>
      <c r="T831" s="141">
        <f>S831*H831</f>
        <v>0</v>
      </c>
      <c r="AR831" s="142" t="s">
        <v>188</v>
      </c>
      <c r="AT831" s="142" t="s">
        <v>183</v>
      </c>
      <c r="AU831" s="142" t="s">
        <v>82</v>
      </c>
      <c r="AY831" s="17" t="s">
        <v>181</v>
      </c>
      <c r="BE831" s="143">
        <f>IF(N831="základní",J831,0)</f>
        <v>0</v>
      </c>
      <c r="BF831" s="143">
        <f>IF(N831="snížená",J831,0)</f>
        <v>0</v>
      </c>
      <c r="BG831" s="143">
        <f>IF(N831="zákl. přenesená",J831,0)</f>
        <v>0</v>
      </c>
      <c r="BH831" s="143">
        <f>IF(N831="sníž. přenesená",J831,0)</f>
        <v>0</v>
      </c>
      <c r="BI831" s="143">
        <f>IF(N831="nulová",J831,0)</f>
        <v>0</v>
      </c>
      <c r="BJ831" s="17" t="s">
        <v>80</v>
      </c>
      <c r="BK831" s="143">
        <f>ROUND(I831*H831,2)</f>
        <v>0</v>
      </c>
      <c r="BL831" s="17" t="s">
        <v>188</v>
      </c>
      <c r="BM831" s="142" t="s">
        <v>1335</v>
      </c>
    </row>
    <row r="832" spans="2:47" s="1" customFormat="1" ht="12">
      <c r="B832" s="32"/>
      <c r="D832" s="144" t="s">
        <v>190</v>
      </c>
      <c r="F832" s="145" t="s">
        <v>1336</v>
      </c>
      <c r="I832" s="146"/>
      <c r="L832" s="32"/>
      <c r="M832" s="147"/>
      <c r="T832" s="53"/>
      <c r="AT832" s="17" t="s">
        <v>190</v>
      </c>
      <c r="AU832" s="17" t="s">
        <v>82</v>
      </c>
    </row>
    <row r="833" spans="2:51" s="14" customFormat="1" ht="12">
      <c r="B833" s="163"/>
      <c r="D833" s="149" t="s">
        <v>192</v>
      </c>
      <c r="E833" s="164" t="s">
        <v>19</v>
      </c>
      <c r="F833" s="165" t="s">
        <v>1337</v>
      </c>
      <c r="H833" s="164" t="s">
        <v>19</v>
      </c>
      <c r="I833" s="166"/>
      <c r="L833" s="163"/>
      <c r="M833" s="167"/>
      <c r="T833" s="168"/>
      <c r="AT833" s="164" t="s">
        <v>192</v>
      </c>
      <c r="AU833" s="164" t="s">
        <v>82</v>
      </c>
      <c r="AV833" s="14" t="s">
        <v>80</v>
      </c>
      <c r="AW833" s="14" t="s">
        <v>33</v>
      </c>
      <c r="AX833" s="14" t="s">
        <v>72</v>
      </c>
      <c r="AY833" s="164" t="s">
        <v>181</v>
      </c>
    </row>
    <row r="834" spans="2:51" s="12" customFormat="1" ht="12">
      <c r="B834" s="148"/>
      <c r="D834" s="149" t="s">
        <v>192</v>
      </c>
      <c r="E834" s="150" t="s">
        <v>19</v>
      </c>
      <c r="F834" s="151" t="s">
        <v>1338</v>
      </c>
      <c r="H834" s="152">
        <v>8.201</v>
      </c>
      <c r="I834" s="153"/>
      <c r="L834" s="148"/>
      <c r="M834" s="154"/>
      <c r="T834" s="155"/>
      <c r="AT834" s="150" t="s">
        <v>192</v>
      </c>
      <c r="AU834" s="150" t="s">
        <v>82</v>
      </c>
      <c r="AV834" s="12" t="s">
        <v>82</v>
      </c>
      <c r="AW834" s="12" t="s">
        <v>33</v>
      </c>
      <c r="AX834" s="12" t="s">
        <v>80</v>
      </c>
      <c r="AY834" s="150" t="s">
        <v>181</v>
      </c>
    </row>
    <row r="835" spans="2:65" s="1" customFormat="1" ht="21.75" customHeight="1">
      <c r="B835" s="32"/>
      <c r="C835" s="131" t="s">
        <v>1339</v>
      </c>
      <c r="D835" s="131" t="s">
        <v>183</v>
      </c>
      <c r="E835" s="132" t="s">
        <v>1340</v>
      </c>
      <c r="F835" s="133" t="s">
        <v>1341</v>
      </c>
      <c r="G835" s="134" t="s">
        <v>225</v>
      </c>
      <c r="H835" s="135">
        <v>141.791</v>
      </c>
      <c r="I835" s="136"/>
      <c r="J835" s="137">
        <f>ROUND(I835*H835,2)</f>
        <v>0</v>
      </c>
      <c r="K835" s="133" t="s">
        <v>187</v>
      </c>
      <c r="L835" s="32"/>
      <c r="M835" s="138" t="s">
        <v>19</v>
      </c>
      <c r="N835" s="139" t="s">
        <v>43</v>
      </c>
      <c r="P835" s="140">
        <f>O835*H835</f>
        <v>0</v>
      </c>
      <c r="Q835" s="140">
        <v>2.16</v>
      </c>
      <c r="R835" s="140">
        <f>Q835*H835</f>
        <v>306.26856000000004</v>
      </c>
      <c r="S835" s="140">
        <v>0</v>
      </c>
      <c r="T835" s="141">
        <f>S835*H835</f>
        <v>0</v>
      </c>
      <c r="AR835" s="142" t="s">
        <v>188</v>
      </c>
      <c r="AT835" s="142" t="s">
        <v>183</v>
      </c>
      <c r="AU835" s="142" t="s">
        <v>82</v>
      </c>
      <c r="AY835" s="17" t="s">
        <v>181</v>
      </c>
      <c r="BE835" s="143">
        <f>IF(N835="základní",J835,0)</f>
        <v>0</v>
      </c>
      <c r="BF835" s="143">
        <f>IF(N835="snížená",J835,0)</f>
        <v>0</v>
      </c>
      <c r="BG835" s="143">
        <f>IF(N835="zákl. přenesená",J835,0)</f>
        <v>0</v>
      </c>
      <c r="BH835" s="143">
        <f>IF(N835="sníž. přenesená",J835,0)</f>
        <v>0</v>
      </c>
      <c r="BI835" s="143">
        <f>IF(N835="nulová",J835,0)</f>
        <v>0</v>
      </c>
      <c r="BJ835" s="17" t="s">
        <v>80</v>
      </c>
      <c r="BK835" s="143">
        <f>ROUND(I835*H835,2)</f>
        <v>0</v>
      </c>
      <c r="BL835" s="17" t="s">
        <v>188</v>
      </c>
      <c r="BM835" s="142" t="s">
        <v>1342</v>
      </c>
    </row>
    <row r="836" spans="2:47" s="1" customFormat="1" ht="12">
      <c r="B836" s="32"/>
      <c r="D836" s="144" t="s">
        <v>190</v>
      </c>
      <c r="F836" s="145" t="s">
        <v>1343</v>
      </c>
      <c r="I836" s="146"/>
      <c r="L836" s="32"/>
      <c r="M836" s="147"/>
      <c r="T836" s="53"/>
      <c r="AT836" s="17" t="s">
        <v>190</v>
      </c>
      <c r="AU836" s="17" t="s">
        <v>82</v>
      </c>
    </row>
    <row r="837" spans="2:51" s="14" customFormat="1" ht="12">
      <c r="B837" s="163"/>
      <c r="D837" s="149" t="s">
        <v>192</v>
      </c>
      <c r="E837" s="164" t="s">
        <v>19</v>
      </c>
      <c r="F837" s="165" t="s">
        <v>1344</v>
      </c>
      <c r="H837" s="164" t="s">
        <v>19</v>
      </c>
      <c r="I837" s="166"/>
      <c r="L837" s="163"/>
      <c r="M837" s="167"/>
      <c r="T837" s="168"/>
      <c r="AT837" s="164" t="s">
        <v>192</v>
      </c>
      <c r="AU837" s="164" t="s">
        <v>82</v>
      </c>
      <c r="AV837" s="14" t="s">
        <v>80</v>
      </c>
      <c r="AW837" s="14" t="s">
        <v>33</v>
      </c>
      <c r="AX837" s="14" t="s">
        <v>72</v>
      </c>
      <c r="AY837" s="164" t="s">
        <v>181</v>
      </c>
    </row>
    <row r="838" spans="2:51" s="12" customFormat="1" ht="12">
      <c r="B838" s="148"/>
      <c r="D838" s="149" t="s">
        <v>192</v>
      </c>
      <c r="E838" s="150" t="s">
        <v>19</v>
      </c>
      <c r="F838" s="151" t="s">
        <v>1345</v>
      </c>
      <c r="H838" s="152">
        <v>63.395</v>
      </c>
      <c r="I838" s="153"/>
      <c r="L838" s="148"/>
      <c r="M838" s="154"/>
      <c r="T838" s="155"/>
      <c r="AT838" s="150" t="s">
        <v>192</v>
      </c>
      <c r="AU838" s="150" t="s">
        <v>82</v>
      </c>
      <c r="AV838" s="12" t="s">
        <v>82</v>
      </c>
      <c r="AW838" s="12" t="s">
        <v>33</v>
      </c>
      <c r="AX838" s="12" t="s">
        <v>72</v>
      </c>
      <c r="AY838" s="150" t="s">
        <v>181</v>
      </c>
    </row>
    <row r="839" spans="2:51" s="14" customFormat="1" ht="12">
      <c r="B839" s="163"/>
      <c r="D839" s="149" t="s">
        <v>192</v>
      </c>
      <c r="E839" s="164" t="s">
        <v>19</v>
      </c>
      <c r="F839" s="165" t="s">
        <v>1346</v>
      </c>
      <c r="H839" s="164" t="s">
        <v>19</v>
      </c>
      <c r="I839" s="166"/>
      <c r="L839" s="163"/>
      <c r="M839" s="167"/>
      <c r="T839" s="168"/>
      <c r="AT839" s="164" t="s">
        <v>192</v>
      </c>
      <c r="AU839" s="164" t="s">
        <v>82</v>
      </c>
      <c r="AV839" s="14" t="s">
        <v>80</v>
      </c>
      <c r="AW839" s="14" t="s">
        <v>33</v>
      </c>
      <c r="AX839" s="14" t="s">
        <v>72</v>
      </c>
      <c r="AY839" s="164" t="s">
        <v>181</v>
      </c>
    </row>
    <row r="840" spans="2:51" s="12" customFormat="1" ht="12">
      <c r="B840" s="148"/>
      <c r="D840" s="149" t="s">
        <v>192</v>
      </c>
      <c r="E840" s="150" t="s">
        <v>19</v>
      </c>
      <c r="F840" s="151" t="s">
        <v>1347</v>
      </c>
      <c r="H840" s="152">
        <v>78.396</v>
      </c>
      <c r="I840" s="153"/>
      <c r="L840" s="148"/>
      <c r="M840" s="154"/>
      <c r="T840" s="155"/>
      <c r="AT840" s="150" t="s">
        <v>192</v>
      </c>
      <c r="AU840" s="150" t="s">
        <v>82</v>
      </c>
      <c r="AV840" s="12" t="s">
        <v>82</v>
      </c>
      <c r="AW840" s="12" t="s">
        <v>33</v>
      </c>
      <c r="AX840" s="12" t="s">
        <v>72</v>
      </c>
      <c r="AY840" s="150" t="s">
        <v>181</v>
      </c>
    </row>
    <row r="841" spans="2:51" s="13" customFormat="1" ht="12">
      <c r="B841" s="156"/>
      <c r="D841" s="149" t="s">
        <v>192</v>
      </c>
      <c r="E841" s="157" t="s">
        <v>19</v>
      </c>
      <c r="F841" s="158" t="s">
        <v>196</v>
      </c>
      <c r="H841" s="159">
        <v>141.791</v>
      </c>
      <c r="I841" s="160"/>
      <c r="L841" s="156"/>
      <c r="M841" s="161"/>
      <c r="T841" s="162"/>
      <c r="AT841" s="157" t="s">
        <v>192</v>
      </c>
      <c r="AU841" s="157" t="s">
        <v>82</v>
      </c>
      <c r="AV841" s="13" t="s">
        <v>188</v>
      </c>
      <c r="AW841" s="13" t="s">
        <v>33</v>
      </c>
      <c r="AX841" s="13" t="s">
        <v>80</v>
      </c>
      <c r="AY841" s="157" t="s">
        <v>181</v>
      </c>
    </row>
    <row r="842" spans="2:65" s="1" customFormat="1" ht="24.1" customHeight="1">
      <c r="B842" s="32"/>
      <c r="C842" s="131" t="s">
        <v>1348</v>
      </c>
      <c r="D842" s="131" t="s">
        <v>183</v>
      </c>
      <c r="E842" s="132" t="s">
        <v>1349</v>
      </c>
      <c r="F842" s="133" t="s">
        <v>1350</v>
      </c>
      <c r="G842" s="134" t="s">
        <v>186</v>
      </c>
      <c r="H842" s="135">
        <v>26.05</v>
      </c>
      <c r="I842" s="136"/>
      <c r="J842" s="137">
        <f>ROUND(I842*H842,2)</f>
        <v>0</v>
      </c>
      <c r="K842" s="133" t="s">
        <v>187</v>
      </c>
      <c r="L842" s="32"/>
      <c r="M842" s="138" t="s">
        <v>19</v>
      </c>
      <c r="N842" s="139" t="s">
        <v>43</v>
      </c>
      <c r="P842" s="140">
        <f>O842*H842</f>
        <v>0</v>
      </c>
      <c r="Q842" s="140">
        <v>0.002</v>
      </c>
      <c r="R842" s="140">
        <f>Q842*H842</f>
        <v>0.0521</v>
      </c>
      <c r="S842" s="140">
        <v>0</v>
      </c>
      <c r="T842" s="141">
        <f>S842*H842</f>
        <v>0</v>
      </c>
      <c r="AR842" s="142" t="s">
        <v>188</v>
      </c>
      <c r="AT842" s="142" t="s">
        <v>183</v>
      </c>
      <c r="AU842" s="142" t="s">
        <v>82</v>
      </c>
      <c r="AY842" s="17" t="s">
        <v>181</v>
      </c>
      <c r="BE842" s="143">
        <f>IF(N842="základní",J842,0)</f>
        <v>0</v>
      </c>
      <c r="BF842" s="143">
        <f>IF(N842="snížená",J842,0)</f>
        <v>0</v>
      </c>
      <c r="BG842" s="143">
        <f>IF(N842="zákl. přenesená",J842,0)</f>
        <v>0</v>
      </c>
      <c r="BH842" s="143">
        <f>IF(N842="sníž. přenesená",J842,0)</f>
        <v>0</v>
      </c>
      <c r="BI842" s="143">
        <f>IF(N842="nulová",J842,0)</f>
        <v>0</v>
      </c>
      <c r="BJ842" s="17" t="s">
        <v>80</v>
      </c>
      <c r="BK842" s="143">
        <f>ROUND(I842*H842,2)</f>
        <v>0</v>
      </c>
      <c r="BL842" s="17" t="s">
        <v>188</v>
      </c>
      <c r="BM842" s="142" t="s">
        <v>1351</v>
      </c>
    </row>
    <row r="843" spans="2:47" s="1" customFormat="1" ht="12">
      <c r="B843" s="32"/>
      <c r="D843" s="144" t="s">
        <v>190</v>
      </c>
      <c r="F843" s="145" t="s">
        <v>1352</v>
      </c>
      <c r="I843" s="146"/>
      <c r="L843" s="32"/>
      <c r="M843" s="147"/>
      <c r="T843" s="53"/>
      <c r="AT843" s="17" t="s">
        <v>190</v>
      </c>
      <c r="AU843" s="17" t="s">
        <v>82</v>
      </c>
    </row>
    <row r="844" spans="2:51" s="14" customFormat="1" ht="12">
      <c r="B844" s="163"/>
      <c r="D844" s="149" t="s">
        <v>192</v>
      </c>
      <c r="E844" s="164" t="s">
        <v>19</v>
      </c>
      <c r="F844" s="165" t="s">
        <v>1353</v>
      </c>
      <c r="H844" s="164" t="s">
        <v>19</v>
      </c>
      <c r="I844" s="166"/>
      <c r="L844" s="163"/>
      <c r="M844" s="167"/>
      <c r="T844" s="168"/>
      <c r="AT844" s="164" t="s">
        <v>192</v>
      </c>
      <c r="AU844" s="164" t="s">
        <v>82</v>
      </c>
      <c r="AV844" s="14" t="s">
        <v>80</v>
      </c>
      <c r="AW844" s="14" t="s">
        <v>33</v>
      </c>
      <c r="AX844" s="14" t="s">
        <v>72</v>
      </c>
      <c r="AY844" s="164" t="s">
        <v>181</v>
      </c>
    </row>
    <row r="845" spans="2:51" s="12" customFormat="1" ht="12">
      <c r="B845" s="148"/>
      <c r="D845" s="149" t="s">
        <v>192</v>
      </c>
      <c r="E845" s="150" t="s">
        <v>19</v>
      </c>
      <c r="F845" s="151" t="s">
        <v>1354</v>
      </c>
      <c r="H845" s="152">
        <v>11.421</v>
      </c>
      <c r="I845" s="153"/>
      <c r="L845" s="148"/>
      <c r="M845" s="154"/>
      <c r="T845" s="155"/>
      <c r="AT845" s="150" t="s">
        <v>192</v>
      </c>
      <c r="AU845" s="150" t="s">
        <v>82</v>
      </c>
      <c r="AV845" s="12" t="s">
        <v>82</v>
      </c>
      <c r="AW845" s="12" t="s">
        <v>33</v>
      </c>
      <c r="AX845" s="12" t="s">
        <v>72</v>
      </c>
      <c r="AY845" s="150" t="s">
        <v>181</v>
      </c>
    </row>
    <row r="846" spans="2:51" s="12" customFormat="1" ht="12">
      <c r="B846" s="148"/>
      <c r="D846" s="149" t="s">
        <v>192</v>
      </c>
      <c r="E846" s="150" t="s">
        <v>19</v>
      </c>
      <c r="F846" s="151" t="s">
        <v>1355</v>
      </c>
      <c r="H846" s="152">
        <v>14.629</v>
      </c>
      <c r="I846" s="153"/>
      <c r="L846" s="148"/>
      <c r="M846" s="154"/>
      <c r="T846" s="155"/>
      <c r="AT846" s="150" t="s">
        <v>192</v>
      </c>
      <c r="AU846" s="150" t="s">
        <v>82</v>
      </c>
      <c r="AV846" s="12" t="s">
        <v>82</v>
      </c>
      <c r="AW846" s="12" t="s">
        <v>33</v>
      </c>
      <c r="AX846" s="12" t="s">
        <v>72</v>
      </c>
      <c r="AY846" s="150" t="s">
        <v>181</v>
      </c>
    </row>
    <row r="847" spans="2:51" s="13" customFormat="1" ht="12">
      <c r="B847" s="156"/>
      <c r="D847" s="149" t="s">
        <v>192</v>
      </c>
      <c r="E847" s="157" t="s">
        <v>19</v>
      </c>
      <c r="F847" s="158" t="s">
        <v>196</v>
      </c>
      <c r="H847" s="159">
        <v>26.05</v>
      </c>
      <c r="I847" s="160"/>
      <c r="L847" s="156"/>
      <c r="M847" s="161"/>
      <c r="T847" s="162"/>
      <c r="AT847" s="157" t="s">
        <v>192</v>
      </c>
      <c r="AU847" s="157" t="s">
        <v>82</v>
      </c>
      <c r="AV847" s="13" t="s">
        <v>188</v>
      </c>
      <c r="AW847" s="13" t="s">
        <v>33</v>
      </c>
      <c r="AX847" s="13" t="s">
        <v>80</v>
      </c>
      <c r="AY847" s="157" t="s">
        <v>181</v>
      </c>
    </row>
    <row r="848" spans="2:65" s="1" customFormat="1" ht="16.5" customHeight="1">
      <c r="B848" s="32"/>
      <c r="C848" s="180" t="s">
        <v>1356</v>
      </c>
      <c r="D848" s="180" t="s">
        <v>561</v>
      </c>
      <c r="E848" s="181" t="s">
        <v>1357</v>
      </c>
      <c r="F848" s="182" t="s">
        <v>1358</v>
      </c>
      <c r="G848" s="183" t="s">
        <v>186</v>
      </c>
      <c r="H848" s="184">
        <v>26.571</v>
      </c>
      <c r="I848" s="185"/>
      <c r="J848" s="186">
        <f>ROUND(I848*H848,2)</f>
        <v>0</v>
      </c>
      <c r="K848" s="182" t="s">
        <v>187</v>
      </c>
      <c r="L848" s="187"/>
      <c r="M848" s="188" t="s">
        <v>19</v>
      </c>
      <c r="N848" s="189" t="s">
        <v>43</v>
      </c>
      <c r="P848" s="140">
        <f>O848*H848</f>
        <v>0</v>
      </c>
      <c r="Q848" s="140">
        <v>0.114</v>
      </c>
      <c r="R848" s="140">
        <f>Q848*H848</f>
        <v>3.029094</v>
      </c>
      <c r="S848" s="140">
        <v>0</v>
      </c>
      <c r="T848" s="141">
        <f>S848*H848</f>
        <v>0</v>
      </c>
      <c r="AR848" s="142" t="s">
        <v>229</v>
      </c>
      <c r="AT848" s="142" t="s">
        <v>561</v>
      </c>
      <c r="AU848" s="142" t="s">
        <v>82</v>
      </c>
      <c r="AY848" s="17" t="s">
        <v>181</v>
      </c>
      <c r="BE848" s="143">
        <f>IF(N848="základní",J848,0)</f>
        <v>0</v>
      </c>
      <c r="BF848" s="143">
        <f>IF(N848="snížená",J848,0)</f>
        <v>0</v>
      </c>
      <c r="BG848" s="143">
        <f>IF(N848="zákl. přenesená",J848,0)</f>
        <v>0</v>
      </c>
      <c r="BH848" s="143">
        <f>IF(N848="sníž. přenesená",J848,0)</f>
        <v>0</v>
      </c>
      <c r="BI848" s="143">
        <f>IF(N848="nulová",J848,0)</f>
        <v>0</v>
      </c>
      <c r="BJ848" s="17" t="s">
        <v>80</v>
      </c>
      <c r="BK848" s="143">
        <f>ROUND(I848*H848,2)</f>
        <v>0</v>
      </c>
      <c r="BL848" s="17" t="s">
        <v>188</v>
      </c>
      <c r="BM848" s="142" t="s">
        <v>1359</v>
      </c>
    </row>
    <row r="849" spans="2:51" s="12" customFormat="1" ht="12">
      <c r="B849" s="148"/>
      <c r="D849" s="149" t="s">
        <v>192</v>
      </c>
      <c r="F849" s="151" t="s">
        <v>1360</v>
      </c>
      <c r="H849" s="152">
        <v>26.571</v>
      </c>
      <c r="I849" s="153"/>
      <c r="L849" s="148"/>
      <c r="M849" s="154"/>
      <c r="T849" s="155"/>
      <c r="AT849" s="150" t="s">
        <v>192</v>
      </c>
      <c r="AU849" s="150" t="s">
        <v>82</v>
      </c>
      <c r="AV849" s="12" t="s">
        <v>82</v>
      </c>
      <c r="AW849" s="12" t="s">
        <v>4</v>
      </c>
      <c r="AX849" s="12" t="s">
        <v>80</v>
      </c>
      <c r="AY849" s="150" t="s">
        <v>181</v>
      </c>
    </row>
    <row r="850" spans="2:65" s="1" customFormat="1" ht="24.1" customHeight="1">
      <c r="B850" s="32"/>
      <c r="C850" s="131" t="s">
        <v>1361</v>
      </c>
      <c r="D850" s="131" t="s">
        <v>183</v>
      </c>
      <c r="E850" s="132" t="s">
        <v>1362</v>
      </c>
      <c r="F850" s="133" t="s">
        <v>1363</v>
      </c>
      <c r="G850" s="134" t="s">
        <v>199</v>
      </c>
      <c r="H850" s="135">
        <v>36</v>
      </c>
      <c r="I850" s="136"/>
      <c r="J850" s="137">
        <f>ROUND(I850*H850,2)</f>
        <v>0</v>
      </c>
      <c r="K850" s="133" t="s">
        <v>187</v>
      </c>
      <c r="L850" s="32"/>
      <c r="M850" s="138" t="s">
        <v>19</v>
      </c>
      <c r="N850" s="139" t="s">
        <v>43</v>
      </c>
      <c r="P850" s="140">
        <f>O850*H850</f>
        <v>0</v>
      </c>
      <c r="Q850" s="140">
        <v>0.01777</v>
      </c>
      <c r="R850" s="140">
        <f>Q850*H850</f>
        <v>0.6397200000000001</v>
      </c>
      <c r="S850" s="140">
        <v>0</v>
      </c>
      <c r="T850" s="141">
        <f>S850*H850</f>
        <v>0</v>
      </c>
      <c r="AR850" s="142" t="s">
        <v>188</v>
      </c>
      <c r="AT850" s="142" t="s">
        <v>183</v>
      </c>
      <c r="AU850" s="142" t="s">
        <v>82</v>
      </c>
      <c r="AY850" s="17" t="s">
        <v>181</v>
      </c>
      <c r="BE850" s="143">
        <f>IF(N850="základní",J850,0)</f>
        <v>0</v>
      </c>
      <c r="BF850" s="143">
        <f>IF(N850="snížená",J850,0)</f>
        <v>0</v>
      </c>
      <c r="BG850" s="143">
        <f>IF(N850="zákl. přenesená",J850,0)</f>
        <v>0</v>
      </c>
      <c r="BH850" s="143">
        <f>IF(N850="sníž. přenesená",J850,0)</f>
        <v>0</v>
      </c>
      <c r="BI850" s="143">
        <f>IF(N850="nulová",J850,0)</f>
        <v>0</v>
      </c>
      <c r="BJ850" s="17" t="s">
        <v>80</v>
      </c>
      <c r="BK850" s="143">
        <f>ROUND(I850*H850,2)</f>
        <v>0</v>
      </c>
      <c r="BL850" s="17" t="s">
        <v>188</v>
      </c>
      <c r="BM850" s="142" t="s">
        <v>1364</v>
      </c>
    </row>
    <row r="851" spans="2:47" s="1" customFormat="1" ht="12">
      <c r="B851" s="32"/>
      <c r="D851" s="144" t="s">
        <v>190</v>
      </c>
      <c r="F851" s="145" t="s">
        <v>1365</v>
      </c>
      <c r="I851" s="146"/>
      <c r="L851" s="32"/>
      <c r="M851" s="147"/>
      <c r="T851" s="53"/>
      <c r="AT851" s="17" t="s">
        <v>190</v>
      </c>
      <c r="AU851" s="17" t="s">
        <v>82</v>
      </c>
    </row>
    <row r="852" spans="2:51" s="14" customFormat="1" ht="12">
      <c r="B852" s="163"/>
      <c r="D852" s="149" t="s">
        <v>192</v>
      </c>
      <c r="E852" s="164" t="s">
        <v>19</v>
      </c>
      <c r="F852" s="165" t="s">
        <v>1366</v>
      </c>
      <c r="H852" s="164" t="s">
        <v>19</v>
      </c>
      <c r="I852" s="166"/>
      <c r="L852" s="163"/>
      <c r="M852" s="167"/>
      <c r="T852" s="168"/>
      <c r="AT852" s="164" t="s">
        <v>192</v>
      </c>
      <c r="AU852" s="164" t="s">
        <v>82</v>
      </c>
      <c r="AV852" s="14" t="s">
        <v>80</v>
      </c>
      <c r="AW852" s="14" t="s">
        <v>33</v>
      </c>
      <c r="AX852" s="14" t="s">
        <v>72</v>
      </c>
      <c r="AY852" s="164" t="s">
        <v>181</v>
      </c>
    </row>
    <row r="853" spans="2:51" s="12" customFormat="1" ht="12">
      <c r="B853" s="148"/>
      <c r="D853" s="149" t="s">
        <v>192</v>
      </c>
      <c r="E853" s="150" t="s">
        <v>19</v>
      </c>
      <c r="F853" s="151" t="s">
        <v>1367</v>
      </c>
      <c r="H853" s="152">
        <v>3</v>
      </c>
      <c r="I853" s="153"/>
      <c r="L853" s="148"/>
      <c r="M853" s="154"/>
      <c r="T853" s="155"/>
      <c r="AT853" s="150" t="s">
        <v>192</v>
      </c>
      <c r="AU853" s="150" t="s">
        <v>82</v>
      </c>
      <c r="AV853" s="12" t="s">
        <v>82</v>
      </c>
      <c r="AW853" s="12" t="s">
        <v>33</v>
      </c>
      <c r="AX853" s="12" t="s">
        <v>72</v>
      </c>
      <c r="AY853" s="150" t="s">
        <v>181</v>
      </c>
    </row>
    <row r="854" spans="2:51" s="12" customFormat="1" ht="12">
      <c r="B854" s="148"/>
      <c r="D854" s="149" t="s">
        <v>192</v>
      </c>
      <c r="E854" s="150" t="s">
        <v>19</v>
      </c>
      <c r="F854" s="151" t="s">
        <v>1368</v>
      </c>
      <c r="H854" s="152">
        <v>18</v>
      </c>
      <c r="I854" s="153"/>
      <c r="L854" s="148"/>
      <c r="M854" s="154"/>
      <c r="T854" s="155"/>
      <c r="AT854" s="150" t="s">
        <v>192</v>
      </c>
      <c r="AU854" s="150" t="s">
        <v>82</v>
      </c>
      <c r="AV854" s="12" t="s">
        <v>82</v>
      </c>
      <c r="AW854" s="12" t="s">
        <v>33</v>
      </c>
      <c r="AX854" s="12" t="s">
        <v>72</v>
      </c>
      <c r="AY854" s="150" t="s">
        <v>181</v>
      </c>
    </row>
    <row r="855" spans="2:51" s="14" customFormat="1" ht="12">
      <c r="B855" s="163"/>
      <c r="D855" s="149" t="s">
        <v>192</v>
      </c>
      <c r="E855" s="164" t="s">
        <v>19</v>
      </c>
      <c r="F855" s="165" t="s">
        <v>1369</v>
      </c>
      <c r="H855" s="164" t="s">
        <v>19</v>
      </c>
      <c r="I855" s="166"/>
      <c r="L855" s="163"/>
      <c r="M855" s="167"/>
      <c r="T855" s="168"/>
      <c r="AT855" s="164" t="s">
        <v>192</v>
      </c>
      <c r="AU855" s="164" t="s">
        <v>82</v>
      </c>
      <c r="AV855" s="14" t="s">
        <v>80</v>
      </c>
      <c r="AW855" s="14" t="s">
        <v>33</v>
      </c>
      <c r="AX855" s="14" t="s">
        <v>72</v>
      </c>
      <c r="AY855" s="164" t="s">
        <v>181</v>
      </c>
    </row>
    <row r="856" spans="2:51" s="12" customFormat="1" ht="12">
      <c r="B856" s="148"/>
      <c r="D856" s="149" t="s">
        <v>192</v>
      </c>
      <c r="E856" s="150" t="s">
        <v>19</v>
      </c>
      <c r="F856" s="151" t="s">
        <v>1370</v>
      </c>
      <c r="H856" s="152">
        <v>4</v>
      </c>
      <c r="I856" s="153"/>
      <c r="L856" s="148"/>
      <c r="M856" s="154"/>
      <c r="T856" s="155"/>
      <c r="AT856" s="150" t="s">
        <v>192</v>
      </c>
      <c r="AU856" s="150" t="s">
        <v>82</v>
      </c>
      <c r="AV856" s="12" t="s">
        <v>82</v>
      </c>
      <c r="AW856" s="12" t="s">
        <v>33</v>
      </c>
      <c r="AX856" s="12" t="s">
        <v>72</v>
      </c>
      <c r="AY856" s="150" t="s">
        <v>181</v>
      </c>
    </row>
    <row r="857" spans="2:51" s="12" customFormat="1" ht="12">
      <c r="B857" s="148"/>
      <c r="D857" s="149" t="s">
        <v>192</v>
      </c>
      <c r="E857" s="150" t="s">
        <v>19</v>
      </c>
      <c r="F857" s="151" t="s">
        <v>1371</v>
      </c>
      <c r="H857" s="152">
        <v>11</v>
      </c>
      <c r="I857" s="153"/>
      <c r="L857" s="148"/>
      <c r="M857" s="154"/>
      <c r="T857" s="155"/>
      <c r="AT857" s="150" t="s">
        <v>192</v>
      </c>
      <c r="AU857" s="150" t="s">
        <v>82</v>
      </c>
      <c r="AV857" s="12" t="s">
        <v>82</v>
      </c>
      <c r="AW857" s="12" t="s">
        <v>33</v>
      </c>
      <c r="AX857" s="12" t="s">
        <v>72</v>
      </c>
      <c r="AY857" s="150" t="s">
        <v>181</v>
      </c>
    </row>
    <row r="858" spans="2:51" s="13" customFormat="1" ht="12">
      <c r="B858" s="156"/>
      <c r="D858" s="149" t="s">
        <v>192</v>
      </c>
      <c r="E858" s="157" t="s">
        <v>19</v>
      </c>
      <c r="F858" s="158" t="s">
        <v>196</v>
      </c>
      <c r="H858" s="159">
        <v>36</v>
      </c>
      <c r="I858" s="160"/>
      <c r="L858" s="156"/>
      <c r="M858" s="161"/>
      <c r="T858" s="162"/>
      <c r="AT858" s="157" t="s">
        <v>192</v>
      </c>
      <c r="AU858" s="157" t="s">
        <v>82</v>
      </c>
      <c r="AV858" s="13" t="s">
        <v>188</v>
      </c>
      <c r="AW858" s="13" t="s">
        <v>33</v>
      </c>
      <c r="AX858" s="13" t="s">
        <v>80</v>
      </c>
      <c r="AY858" s="157" t="s">
        <v>181</v>
      </c>
    </row>
    <row r="859" spans="2:65" s="1" customFormat="1" ht="24.1" customHeight="1">
      <c r="B859" s="32"/>
      <c r="C859" s="180" t="s">
        <v>1372</v>
      </c>
      <c r="D859" s="180" t="s">
        <v>561</v>
      </c>
      <c r="E859" s="181" t="s">
        <v>1373</v>
      </c>
      <c r="F859" s="182" t="s">
        <v>1374</v>
      </c>
      <c r="G859" s="183" t="s">
        <v>199</v>
      </c>
      <c r="H859" s="184">
        <v>7</v>
      </c>
      <c r="I859" s="185"/>
      <c r="J859" s="186">
        <f>ROUND(I859*H859,2)</f>
        <v>0</v>
      </c>
      <c r="K859" s="182" t="s">
        <v>19</v>
      </c>
      <c r="L859" s="187"/>
      <c r="M859" s="188" t="s">
        <v>19</v>
      </c>
      <c r="N859" s="189" t="s">
        <v>43</v>
      </c>
      <c r="P859" s="140">
        <f>O859*H859</f>
        <v>0</v>
      </c>
      <c r="Q859" s="140">
        <v>0.01489</v>
      </c>
      <c r="R859" s="140">
        <f>Q859*H859</f>
        <v>0.10423</v>
      </c>
      <c r="S859" s="140">
        <v>0</v>
      </c>
      <c r="T859" s="141">
        <f>S859*H859</f>
        <v>0</v>
      </c>
      <c r="AR859" s="142" t="s">
        <v>229</v>
      </c>
      <c r="AT859" s="142" t="s">
        <v>561</v>
      </c>
      <c r="AU859" s="142" t="s">
        <v>82</v>
      </c>
      <c r="AY859" s="17" t="s">
        <v>181</v>
      </c>
      <c r="BE859" s="143">
        <f>IF(N859="základní",J859,0)</f>
        <v>0</v>
      </c>
      <c r="BF859" s="143">
        <f>IF(N859="snížená",J859,0)</f>
        <v>0</v>
      </c>
      <c r="BG859" s="143">
        <f>IF(N859="zákl. přenesená",J859,0)</f>
        <v>0</v>
      </c>
      <c r="BH859" s="143">
        <f>IF(N859="sníž. přenesená",J859,0)</f>
        <v>0</v>
      </c>
      <c r="BI859" s="143">
        <f>IF(N859="nulová",J859,0)</f>
        <v>0</v>
      </c>
      <c r="BJ859" s="17" t="s">
        <v>80</v>
      </c>
      <c r="BK859" s="143">
        <f>ROUND(I859*H859,2)</f>
        <v>0</v>
      </c>
      <c r="BL859" s="17" t="s">
        <v>188</v>
      </c>
      <c r="BM859" s="142" t="s">
        <v>1375</v>
      </c>
    </row>
    <row r="860" spans="2:51" s="12" customFormat="1" ht="12">
      <c r="B860" s="148"/>
      <c r="D860" s="149" t="s">
        <v>192</v>
      </c>
      <c r="E860" s="150" t="s">
        <v>19</v>
      </c>
      <c r="F860" s="151" t="s">
        <v>1367</v>
      </c>
      <c r="H860" s="152">
        <v>3</v>
      </c>
      <c r="I860" s="153"/>
      <c r="L860" s="148"/>
      <c r="M860" s="154"/>
      <c r="T860" s="155"/>
      <c r="AT860" s="150" t="s">
        <v>192</v>
      </c>
      <c r="AU860" s="150" t="s">
        <v>82</v>
      </c>
      <c r="AV860" s="12" t="s">
        <v>82</v>
      </c>
      <c r="AW860" s="12" t="s">
        <v>33</v>
      </c>
      <c r="AX860" s="12" t="s">
        <v>72</v>
      </c>
      <c r="AY860" s="150" t="s">
        <v>181</v>
      </c>
    </row>
    <row r="861" spans="2:51" s="12" customFormat="1" ht="12">
      <c r="B861" s="148"/>
      <c r="D861" s="149" t="s">
        <v>192</v>
      </c>
      <c r="E861" s="150" t="s">
        <v>19</v>
      </c>
      <c r="F861" s="151" t="s">
        <v>1370</v>
      </c>
      <c r="H861" s="152">
        <v>4</v>
      </c>
      <c r="I861" s="153"/>
      <c r="L861" s="148"/>
      <c r="M861" s="154"/>
      <c r="T861" s="155"/>
      <c r="AT861" s="150" t="s">
        <v>192</v>
      </c>
      <c r="AU861" s="150" t="s">
        <v>82</v>
      </c>
      <c r="AV861" s="12" t="s">
        <v>82</v>
      </c>
      <c r="AW861" s="12" t="s">
        <v>33</v>
      </c>
      <c r="AX861" s="12" t="s">
        <v>72</v>
      </c>
      <c r="AY861" s="150" t="s">
        <v>181</v>
      </c>
    </row>
    <row r="862" spans="2:51" s="13" customFormat="1" ht="12">
      <c r="B862" s="156"/>
      <c r="D862" s="149" t="s">
        <v>192</v>
      </c>
      <c r="E862" s="157" t="s">
        <v>19</v>
      </c>
      <c r="F862" s="158" t="s">
        <v>196</v>
      </c>
      <c r="H862" s="159">
        <v>7</v>
      </c>
      <c r="I862" s="160"/>
      <c r="L862" s="156"/>
      <c r="M862" s="161"/>
      <c r="T862" s="162"/>
      <c r="AT862" s="157" t="s">
        <v>192</v>
      </c>
      <c r="AU862" s="157" t="s">
        <v>82</v>
      </c>
      <c r="AV862" s="13" t="s">
        <v>188</v>
      </c>
      <c r="AW862" s="13" t="s">
        <v>33</v>
      </c>
      <c r="AX862" s="13" t="s">
        <v>80</v>
      </c>
      <c r="AY862" s="157" t="s">
        <v>181</v>
      </c>
    </row>
    <row r="863" spans="2:65" s="1" customFormat="1" ht="24.1" customHeight="1">
      <c r="B863" s="32"/>
      <c r="C863" s="180" t="s">
        <v>1376</v>
      </c>
      <c r="D863" s="180" t="s">
        <v>561</v>
      </c>
      <c r="E863" s="181" t="s">
        <v>1377</v>
      </c>
      <c r="F863" s="182" t="s">
        <v>1378</v>
      </c>
      <c r="G863" s="183" t="s">
        <v>199</v>
      </c>
      <c r="H863" s="184">
        <v>29</v>
      </c>
      <c r="I863" s="185"/>
      <c r="J863" s="186">
        <f>ROUND(I863*H863,2)</f>
        <v>0</v>
      </c>
      <c r="K863" s="182" t="s">
        <v>19</v>
      </c>
      <c r="L863" s="187"/>
      <c r="M863" s="188" t="s">
        <v>19</v>
      </c>
      <c r="N863" s="189" t="s">
        <v>43</v>
      </c>
      <c r="P863" s="140">
        <f>O863*H863</f>
        <v>0</v>
      </c>
      <c r="Q863" s="140">
        <v>0.01521</v>
      </c>
      <c r="R863" s="140">
        <f>Q863*H863</f>
        <v>0.44109</v>
      </c>
      <c r="S863" s="140">
        <v>0</v>
      </c>
      <c r="T863" s="141">
        <f>S863*H863</f>
        <v>0</v>
      </c>
      <c r="AR863" s="142" t="s">
        <v>229</v>
      </c>
      <c r="AT863" s="142" t="s">
        <v>561</v>
      </c>
      <c r="AU863" s="142" t="s">
        <v>82</v>
      </c>
      <c r="AY863" s="17" t="s">
        <v>181</v>
      </c>
      <c r="BE863" s="143">
        <f>IF(N863="základní",J863,0)</f>
        <v>0</v>
      </c>
      <c r="BF863" s="143">
        <f>IF(N863="snížená",J863,0)</f>
        <v>0</v>
      </c>
      <c r="BG863" s="143">
        <f>IF(N863="zákl. přenesená",J863,0)</f>
        <v>0</v>
      </c>
      <c r="BH863" s="143">
        <f>IF(N863="sníž. přenesená",J863,0)</f>
        <v>0</v>
      </c>
      <c r="BI863" s="143">
        <f>IF(N863="nulová",J863,0)</f>
        <v>0</v>
      </c>
      <c r="BJ863" s="17" t="s">
        <v>80</v>
      </c>
      <c r="BK863" s="143">
        <f>ROUND(I863*H863,2)</f>
        <v>0</v>
      </c>
      <c r="BL863" s="17" t="s">
        <v>188</v>
      </c>
      <c r="BM863" s="142" t="s">
        <v>1379</v>
      </c>
    </row>
    <row r="864" spans="2:51" s="12" customFormat="1" ht="12">
      <c r="B864" s="148"/>
      <c r="D864" s="149" t="s">
        <v>192</v>
      </c>
      <c r="E864" s="150" t="s">
        <v>19</v>
      </c>
      <c r="F864" s="151" t="s">
        <v>1368</v>
      </c>
      <c r="H864" s="152">
        <v>18</v>
      </c>
      <c r="I864" s="153"/>
      <c r="L864" s="148"/>
      <c r="M864" s="154"/>
      <c r="T864" s="155"/>
      <c r="AT864" s="150" t="s">
        <v>192</v>
      </c>
      <c r="AU864" s="150" t="s">
        <v>82</v>
      </c>
      <c r="AV864" s="12" t="s">
        <v>82</v>
      </c>
      <c r="AW864" s="12" t="s">
        <v>33</v>
      </c>
      <c r="AX864" s="12" t="s">
        <v>72</v>
      </c>
      <c r="AY864" s="150" t="s">
        <v>181</v>
      </c>
    </row>
    <row r="865" spans="2:51" s="12" customFormat="1" ht="12">
      <c r="B865" s="148"/>
      <c r="D865" s="149" t="s">
        <v>192</v>
      </c>
      <c r="E865" s="150" t="s">
        <v>19</v>
      </c>
      <c r="F865" s="151" t="s">
        <v>1371</v>
      </c>
      <c r="H865" s="152">
        <v>11</v>
      </c>
      <c r="I865" s="153"/>
      <c r="L865" s="148"/>
      <c r="M865" s="154"/>
      <c r="T865" s="155"/>
      <c r="AT865" s="150" t="s">
        <v>192</v>
      </c>
      <c r="AU865" s="150" t="s">
        <v>82</v>
      </c>
      <c r="AV865" s="12" t="s">
        <v>82</v>
      </c>
      <c r="AW865" s="12" t="s">
        <v>33</v>
      </c>
      <c r="AX865" s="12" t="s">
        <v>72</v>
      </c>
      <c r="AY865" s="150" t="s">
        <v>181</v>
      </c>
    </row>
    <row r="866" spans="2:51" s="13" customFormat="1" ht="12">
      <c r="B866" s="156"/>
      <c r="D866" s="149" t="s">
        <v>192</v>
      </c>
      <c r="E866" s="157" t="s">
        <v>19</v>
      </c>
      <c r="F866" s="158" t="s">
        <v>196</v>
      </c>
      <c r="H866" s="159">
        <v>29</v>
      </c>
      <c r="I866" s="160"/>
      <c r="L866" s="156"/>
      <c r="M866" s="161"/>
      <c r="T866" s="162"/>
      <c r="AT866" s="157" t="s">
        <v>192</v>
      </c>
      <c r="AU866" s="157" t="s">
        <v>82</v>
      </c>
      <c r="AV866" s="13" t="s">
        <v>188</v>
      </c>
      <c r="AW866" s="13" t="s">
        <v>33</v>
      </c>
      <c r="AX866" s="13" t="s">
        <v>80</v>
      </c>
      <c r="AY866" s="157" t="s">
        <v>181</v>
      </c>
    </row>
    <row r="867" spans="2:65" s="1" customFormat="1" ht="24.1" customHeight="1">
      <c r="B867" s="32"/>
      <c r="C867" s="131" t="s">
        <v>1380</v>
      </c>
      <c r="D867" s="131" t="s">
        <v>183</v>
      </c>
      <c r="E867" s="132" t="s">
        <v>1381</v>
      </c>
      <c r="F867" s="133" t="s">
        <v>1382</v>
      </c>
      <c r="G867" s="134" t="s">
        <v>199</v>
      </c>
      <c r="H867" s="135">
        <v>1</v>
      </c>
      <c r="I867" s="136"/>
      <c r="J867" s="137">
        <f>ROUND(I867*H867,2)</f>
        <v>0</v>
      </c>
      <c r="K867" s="133" t="s">
        <v>187</v>
      </c>
      <c r="L867" s="32"/>
      <c r="M867" s="138" t="s">
        <v>19</v>
      </c>
      <c r="N867" s="139" t="s">
        <v>43</v>
      </c>
      <c r="P867" s="140">
        <f>O867*H867</f>
        <v>0</v>
      </c>
      <c r="Q867" s="140">
        <v>0.03532</v>
      </c>
      <c r="R867" s="140">
        <f>Q867*H867</f>
        <v>0.03532</v>
      </c>
      <c r="S867" s="140">
        <v>0</v>
      </c>
      <c r="T867" s="141">
        <f>S867*H867</f>
        <v>0</v>
      </c>
      <c r="AR867" s="142" t="s">
        <v>188</v>
      </c>
      <c r="AT867" s="142" t="s">
        <v>183</v>
      </c>
      <c r="AU867" s="142" t="s">
        <v>82</v>
      </c>
      <c r="AY867" s="17" t="s">
        <v>181</v>
      </c>
      <c r="BE867" s="143">
        <f>IF(N867="základní",J867,0)</f>
        <v>0</v>
      </c>
      <c r="BF867" s="143">
        <f>IF(N867="snížená",J867,0)</f>
        <v>0</v>
      </c>
      <c r="BG867" s="143">
        <f>IF(N867="zákl. přenesená",J867,0)</f>
        <v>0</v>
      </c>
      <c r="BH867" s="143">
        <f>IF(N867="sníž. přenesená",J867,0)</f>
        <v>0</v>
      </c>
      <c r="BI867" s="143">
        <f>IF(N867="nulová",J867,0)</f>
        <v>0</v>
      </c>
      <c r="BJ867" s="17" t="s">
        <v>80</v>
      </c>
      <c r="BK867" s="143">
        <f>ROUND(I867*H867,2)</f>
        <v>0</v>
      </c>
      <c r="BL867" s="17" t="s">
        <v>188</v>
      </c>
      <c r="BM867" s="142" t="s">
        <v>1383</v>
      </c>
    </row>
    <row r="868" spans="2:47" s="1" customFormat="1" ht="12">
      <c r="B868" s="32"/>
      <c r="D868" s="144" t="s">
        <v>190</v>
      </c>
      <c r="F868" s="145" t="s">
        <v>1384</v>
      </c>
      <c r="I868" s="146"/>
      <c r="L868" s="32"/>
      <c r="M868" s="147"/>
      <c r="T868" s="53"/>
      <c r="AT868" s="17" t="s">
        <v>190</v>
      </c>
      <c r="AU868" s="17" t="s">
        <v>82</v>
      </c>
    </row>
    <row r="869" spans="2:51" s="14" customFormat="1" ht="12">
      <c r="B869" s="163"/>
      <c r="D869" s="149" t="s">
        <v>192</v>
      </c>
      <c r="E869" s="164" t="s">
        <v>19</v>
      </c>
      <c r="F869" s="165" t="s">
        <v>1366</v>
      </c>
      <c r="H869" s="164" t="s">
        <v>19</v>
      </c>
      <c r="I869" s="166"/>
      <c r="L869" s="163"/>
      <c r="M869" s="167"/>
      <c r="T869" s="168"/>
      <c r="AT869" s="164" t="s">
        <v>192</v>
      </c>
      <c r="AU869" s="164" t="s">
        <v>82</v>
      </c>
      <c r="AV869" s="14" t="s">
        <v>80</v>
      </c>
      <c r="AW869" s="14" t="s">
        <v>33</v>
      </c>
      <c r="AX869" s="14" t="s">
        <v>72</v>
      </c>
      <c r="AY869" s="164" t="s">
        <v>181</v>
      </c>
    </row>
    <row r="870" spans="2:51" s="12" customFormat="1" ht="12">
      <c r="B870" s="148"/>
      <c r="D870" s="149" t="s">
        <v>192</v>
      </c>
      <c r="E870" s="150" t="s">
        <v>19</v>
      </c>
      <c r="F870" s="151" t="s">
        <v>1385</v>
      </c>
      <c r="H870" s="152">
        <v>1</v>
      </c>
      <c r="I870" s="153"/>
      <c r="L870" s="148"/>
      <c r="M870" s="154"/>
      <c r="T870" s="155"/>
      <c r="AT870" s="150" t="s">
        <v>192</v>
      </c>
      <c r="AU870" s="150" t="s">
        <v>82</v>
      </c>
      <c r="AV870" s="12" t="s">
        <v>82</v>
      </c>
      <c r="AW870" s="12" t="s">
        <v>33</v>
      </c>
      <c r="AX870" s="12" t="s">
        <v>80</v>
      </c>
      <c r="AY870" s="150" t="s">
        <v>181</v>
      </c>
    </row>
    <row r="871" spans="2:65" s="1" customFormat="1" ht="24.1" customHeight="1">
      <c r="B871" s="32"/>
      <c r="C871" s="180" t="s">
        <v>1386</v>
      </c>
      <c r="D871" s="180" t="s">
        <v>561</v>
      </c>
      <c r="E871" s="181" t="s">
        <v>1387</v>
      </c>
      <c r="F871" s="182" t="s">
        <v>1388</v>
      </c>
      <c r="G871" s="183" t="s">
        <v>199</v>
      </c>
      <c r="H871" s="184">
        <v>1</v>
      </c>
      <c r="I871" s="185"/>
      <c r="J871" s="186">
        <f>ROUND(I871*H871,2)</f>
        <v>0</v>
      </c>
      <c r="K871" s="182" t="s">
        <v>19</v>
      </c>
      <c r="L871" s="187"/>
      <c r="M871" s="188" t="s">
        <v>19</v>
      </c>
      <c r="N871" s="189" t="s">
        <v>43</v>
      </c>
      <c r="P871" s="140">
        <f>O871*H871</f>
        <v>0</v>
      </c>
      <c r="Q871" s="140">
        <v>0.01868</v>
      </c>
      <c r="R871" s="140">
        <f>Q871*H871</f>
        <v>0.01868</v>
      </c>
      <c r="S871" s="140">
        <v>0</v>
      </c>
      <c r="T871" s="141">
        <f>S871*H871</f>
        <v>0</v>
      </c>
      <c r="AR871" s="142" t="s">
        <v>229</v>
      </c>
      <c r="AT871" s="142" t="s">
        <v>561</v>
      </c>
      <c r="AU871" s="142" t="s">
        <v>82</v>
      </c>
      <c r="AY871" s="17" t="s">
        <v>181</v>
      </c>
      <c r="BE871" s="143">
        <f>IF(N871="základní",J871,0)</f>
        <v>0</v>
      </c>
      <c r="BF871" s="143">
        <f>IF(N871="snížená",J871,0)</f>
        <v>0</v>
      </c>
      <c r="BG871" s="143">
        <f>IF(N871="zákl. přenesená",J871,0)</f>
        <v>0</v>
      </c>
      <c r="BH871" s="143">
        <f>IF(N871="sníž. přenesená",J871,0)</f>
        <v>0</v>
      </c>
      <c r="BI871" s="143">
        <f>IF(N871="nulová",J871,0)</f>
        <v>0</v>
      </c>
      <c r="BJ871" s="17" t="s">
        <v>80</v>
      </c>
      <c r="BK871" s="143">
        <f>ROUND(I871*H871,2)</f>
        <v>0</v>
      </c>
      <c r="BL871" s="17" t="s">
        <v>188</v>
      </c>
      <c r="BM871" s="142" t="s">
        <v>1389</v>
      </c>
    </row>
    <row r="872" spans="2:65" s="1" customFormat="1" ht="24.1" customHeight="1">
      <c r="B872" s="32"/>
      <c r="C872" s="131" t="s">
        <v>1390</v>
      </c>
      <c r="D872" s="131" t="s">
        <v>183</v>
      </c>
      <c r="E872" s="132" t="s">
        <v>1391</v>
      </c>
      <c r="F872" s="133" t="s">
        <v>1392</v>
      </c>
      <c r="G872" s="134" t="s">
        <v>199</v>
      </c>
      <c r="H872" s="135">
        <v>5</v>
      </c>
      <c r="I872" s="136"/>
      <c r="J872" s="137">
        <f>ROUND(I872*H872,2)</f>
        <v>0</v>
      </c>
      <c r="K872" s="133" t="s">
        <v>187</v>
      </c>
      <c r="L872" s="32"/>
      <c r="M872" s="138" t="s">
        <v>19</v>
      </c>
      <c r="N872" s="139" t="s">
        <v>43</v>
      </c>
      <c r="P872" s="140">
        <f>O872*H872</f>
        <v>0</v>
      </c>
      <c r="Q872" s="140">
        <v>0.4417</v>
      </c>
      <c r="R872" s="140">
        <f>Q872*H872</f>
        <v>2.2085</v>
      </c>
      <c r="S872" s="140">
        <v>0</v>
      </c>
      <c r="T872" s="141">
        <f>S872*H872</f>
        <v>0</v>
      </c>
      <c r="AR872" s="142" t="s">
        <v>188</v>
      </c>
      <c r="AT872" s="142" t="s">
        <v>183</v>
      </c>
      <c r="AU872" s="142" t="s">
        <v>82</v>
      </c>
      <c r="AY872" s="17" t="s">
        <v>181</v>
      </c>
      <c r="BE872" s="143">
        <f>IF(N872="základní",J872,0)</f>
        <v>0</v>
      </c>
      <c r="BF872" s="143">
        <f>IF(N872="snížená",J872,0)</f>
        <v>0</v>
      </c>
      <c r="BG872" s="143">
        <f>IF(N872="zákl. přenesená",J872,0)</f>
        <v>0</v>
      </c>
      <c r="BH872" s="143">
        <f>IF(N872="sníž. přenesená",J872,0)</f>
        <v>0</v>
      </c>
      <c r="BI872" s="143">
        <f>IF(N872="nulová",J872,0)</f>
        <v>0</v>
      </c>
      <c r="BJ872" s="17" t="s">
        <v>80</v>
      </c>
      <c r="BK872" s="143">
        <f>ROUND(I872*H872,2)</f>
        <v>0</v>
      </c>
      <c r="BL872" s="17" t="s">
        <v>188</v>
      </c>
      <c r="BM872" s="142" t="s">
        <v>1393</v>
      </c>
    </row>
    <row r="873" spans="2:47" s="1" customFormat="1" ht="12">
      <c r="B873" s="32"/>
      <c r="D873" s="144" t="s">
        <v>190</v>
      </c>
      <c r="F873" s="145" t="s">
        <v>1394</v>
      </c>
      <c r="I873" s="146"/>
      <c r="L873" s="32"/>
      <c r="M873" s="147"/>
      <c r="T873" s="53"/>
      <c r="AT873" s="17" t="s">
        <v>190</v>
      </c>
      <c r="AU873" s="17" t="s">
        <v>82</v>
      </c>
    </row>
    <row r="874" spans="2:51" s="12" customFormat="1" ht="12">
      <c r="B874" s="148"/>
      <c r="D874" s="149" t="s">
        <v>192</v>
      </c>
      <c r="E874" s="150" t="s">
        <v>19</v>
      </c>
      <c r="F874" s="151" t="s">
        <v>1395</v>
      </c>
      <c r="H874" s="152">
        <v>5</v>
      </c>
      <c r="I874" s="153"/>
      <c r="L874" s="148"/>
      <c r="M874" s="154"/>
      <c r="T874" s="155"/>
      <c r="AT874" s="150" t="s">
        <v>192</v>
      </c>
      <c r="AU874" s="150" t="s">
        <v>82</v>
      </c>
      <c r="AV874" s="12" t="s">
        <v>82</v>
      </c>
      <c r="AW874" s="12" t="s">
        <v>33</v>
      </c>
      <c r="AX874" s="12" t="s">
        <v>80</v>
      </c>
      <c r="AY874" s="150" t="s">
        <v>181</v>
      </c>
    </row>
    <row r="875" spans="2:65" s="1" customFormat="1" ht="24.1" customHeight="1">
      <c r="B875" s="32"/>
      <c r="C875" s="180" t="s">
        <v>1396</v>
      </c>
      <c r="D875" s="180" t="s">
        <v>561</v>
      </c>
      <c r="E875" s="181" t="s">
        <v>1397</v>
      </c>
      <c r="F875" s="182" t="s">
        <v>1398</v>
      </c>
      <c r="G875" s="183" t="s">
        <v>199</v>
      </c>
      <c r="H875" s="184">
        <v>5</v>
      </c>
      <c r="I875" s="185"/>
      <c r="J875" s="186">
        <f>ROUND(I875*H875,2)</f>
        <v>0</v>
      </c>
      <c r="K875" s="182" t="s">
        <v>187</v>
      </c>
      <c r="L875" s="187"/>
      <c r="M875" s="188" t="s">
        <v>19</v>
      </c>
      <c r="N875" s="189" t="s">
        <v>43</v>
      </c>
      <c r="P875" s="140">
        <f>O875*H875</f>
        <v>0</v>
      </c>
      <c r="Q875" s="140">
        <v>0.01521</v>
      </c>
      <c r="R875" s="140">
        <f>Q875*H875</f>
        <v>0.07604999999999999</v>
      </c>
      <c r="S875" s="140">
        <v>0</v>
      </c>
      <c r="T875" s="141">
        <f>S875*H875</f>
        <v>0</v>
      </c>
      <c r="AR875" s="142" t="s">
        <v>229</v>
      </c>
      <c r="AT875" s="142" t="s">
        <v>561</v>
      </c>
      <c r="AU875" s="142" t="s">
        <v>82</v>
      </c>
      <c r="AY875" s="17" t="s">
        <v>181</v>
      </c>
      <c r="BE875" s="143">
        <f>IF(N875="základní",J875,0)</f>
        <v>0</v>
      </c>
      <c r="BF875" s="143">
        <f>IF(N875="snížená",J875,0)</f>
        <v>0</v>
      </c>
      <c r="BG875" s="143">
        <f>IF(N875="zákl. přenesená",J875,0)</f>
        <v>0</v>
      </c>
      <c r="BH875" s="143">
        <f>IF(N875="sníž. přenesená",J875,0)</f>
        <v>0</v>
      </c>
      <c r="BI875" s="143">
        <f>IF(N875="nulová",J875,0)</f>
        <v>0</v>
      </c>
      <c r="BJ875" s="17" t="s">
        <v>80</v>
      </c>
      <c r="BK875" s="143">
        <f>ROUND(I875*H875,2)</f>
        <v>0</v>
      </c>
      <c r="BL875" s="17" t="s">
        <v>188</v>
      </c>
      <c r="BM875" s="142" t="s">
        <v>1399</v>
      </c>
    </row>
    <row r="876" spans="2:65" s="1" customFormat="1" ht="16.5" customHeight="1">
      <c r="B876" s="32"/>
      <c r="C876" s="131" t="s">
        <v>1400</v>
      </c>
      <c r="D876" s="131" t="s">
        <v>183</v>
      </c>
      <c r="E876" s="132" t="s">
        <v>1401</v>
      </c>
      <c r="F876" s="133" t="s">
        <v>1402</v>
      </c>
      <c r="G876" s="134" t="s">
        <v>199</v>
      </c>
      <c r="H876" s="135">
        <v>10</v>
      </c>
      <c r="I876" s="136"/>
      <c r="J876" s="137">
        <f>ROUND(I876*H876,2)</f>
        <v>0</v>
      </c>
      <c r="K876" s="133" t="s">
        <v>187</v>
      </c>
      <c r="L876" s="32"/>
      <c r="M876" s="138" t="s">
        <v>19</v>
      </c>
      <c r="N876" s="139" t="s">
        <v>43</v>
      </c>
      <c r="P876" s="140">
        <f>O876*H876</f>
        <v>0</v>
      </c>
      <c r="Q876" s="140">
        <v>0</v>
      </c>
      <c r="R876" s="140">
        <f>Q876*H876</f>
        <v>0</v>
      </c>
      <c r="S876" s="140">
        <v>0</v>
      </c>
      <c r="T876" s="141">
        <f>S876*H876</f>
        <v>0</v>
      </c>
      <c r="AR876" s="142" t="s">
        <v>188</v>
      </c>
      <c r="AT876" s="142" t="s">
        <v>183</v>
      </c>
      <c r="AU876" s="142" t="s">
        <v>82</v>
      </c>
      <c r="AY876" s="17" t="s">
        <v>181</v>
      </c>
      <c r="BE876" s="143">
        <f>IF(N876="základní",J876,0)</f>
        <v>0</v>
      </c>
      <c r="BF876" s="143">
        <f>IF(N876="snížená",J876,0)</f>
        <v>0</v>
      </c>
      <c r="BG876" s="143">
        <f>IF(N876="zákl. přenesená",J876,0)</f>
        <v>0</v>
      </c>
      <c r="BH876" s="143">
        <f>IF(N876="sníž. přenesená",J876,0)</f>
        <v>0</v>
      </c>
      <c r="BI876" s="143">
        <f>IF(N876="nulová",J876,0)</f>
        <v>0</v>
      </c>
      <c r="BJ876" s="17" t="s">
        <v>80</v>
      </c>
      <c r="BK876" s="143">
        <f>ROUND(I876*H876,2)</f>
        <v>0</v>
      </c>
      <c r="BL876" s="17" t="s">
        <v>188</v>
      </c>
      <c r="BM876" s="142" t="s">
        <v>1403</v>
      </c>
    </row>
    <row r="877" spans="2:47" s="1" customFormat="1" ht="12">
      <c r="B877" s="32"/>
      <c r="D877" s="144" t="s">
        <v>190</v>
      </c>
      <c r="F877" s="145" t="s">
        <v>1404</v>
      </c>
      <c r="I877" s="146"/>
      <c r="L877" s="32"/>
      <c r="M877" s="147"/>
      <c r="T877" s="53"/>
      <c r="AT877" s="17" t="s">
        <v>190</v>
      </c>
      <c r="AU877" s="17" t="s">
        <v>82</v>
      </c>
    </row>
    <row r="878" spans="2:51" s="12" customFormat="1" ht="12">
      <c r="B878" s="148"/>
      <c r="D878" s="149" t="s">
        <v>192</v>
      </c>
      <c r="E878" s="150" t="s">
        <v>19</v>
      </c>
      <c r="F878" s="151" t="s">
        <v>1405</v>
      </c>
      <c r="H878" s="152">
        <v>10</v>
      </c>
      <c r="I878" s="153"/>
      <c r="L878" s="148"/>
      <c r="M878" s="154"/>
      <c r="T878" s="155"/>
      <c r="AT878" s="150" t="s">
        <v>192</v>
      </c>
      <c r="AU878" s="150" t="s">
        <v>82</v>
      </c>
      <c r="AV878" s="12" t="s">
        <v>82</v>
      </c>
      <c r="AW878" s="12" t="s">
        <v>33</v>
      </c>
      <c r="AX878" s="12" t="s">
        <v>80</v>
      </c>
      <c r="AY878" s="150" t="s">
        <v>181</v>
      </c>
    </row>
    <row r="879" spans="2:65" s="1" customFormat="1" ht="24.1" customHeight="1">
      <c r="B879" s="32"/>
      <c r="C879" s="180" t="s">
        <v>1406</v>
      </c>
      <c r="D879" s="180" t="s">
        <v>561</v>
      </c>
      <c r="E879" s="181" t="s">
        <v>1407</v>
      </c>
      <c r="F879" s="182" t="s">
        <v>1408</v>
      </c>
      <c r="G879" s="183" t="s">
        <v>199</v>
      </c>
      <c r="H879" s="184">
        <v>10</v>
      </c>
      <c r="I879" s="185"/>
      <c r="J879" s="186">
        <f>ROUND(I879*H879,2)</f>
        <v>0</v>
      </c>
      <c r="K879" s="182" t="s">
        <v>19</v>
      </c>
      <c r="L879" s="187"/>
      <c r="M879" s="188" t="s">
        <v>19</v>
      </c>
      <c r="N879" s="189" t="s">
        <v>43</v>
      </c>
      <c r="P879" s="140">
        <f>O879*H879</f>
        <v>0</v>
      </c>
      <c r="Q879" s="140">
        <v>0.00164</v>
      </c>
      <c r="R879" s="140">
        <f>Q879*H879</f>
        <v>0.016399999999999998</v>
      </c>
      <c r="S879" s="140">
        <v>0</v>
      </c>
      <c r="T879" s="141">
        <f>S879*H879</f>
        <v>0</v>
      </c>
      <c r="AR879" s="142" t="s">
        <v>229</v>
      </c>
      <c r="AT879" s="142" t="s">
        <v>561</v>
      </c>
      <c r="AU879" s="142" t="s">
        <v>82</v>
      </c>
      <c r="AY879" s="17" t="s">
        <v>181</v>
      </c>
      <c r="BE879" s="143">
        <f>IF(N879="základní",J879,0)</f>
        <v>0</v>
      </c>
      <c r="BF879" s="143">
        <f>IF(N879="snížená",J879,0)</f>
        <v>0</v>
      </c>
      <c r="BG879" s="143">
        <f>IF(N879="zákl. přenesená",J879,0)</f>
        <v>0</v>
      </c>
      <c r="BH879" s="143">
        <f>IF(N879="sníž. přenesená",J879,0)</f>
        <v>0</v>
      </c>
      <c r="BI879" s="143">
        <f>IF(N879="nulová",J879,0)</f>
        <v>0</v>
      </c>
      <c r="BJ879" s="17" t="s">
        <v>80</v>
      </c>
      <c r="BK879" s="143">
        <f>ROUND(I879*H879,2)</f>
        <v>0</v>
      </c>
      <c r="BL879" s="17" t="s">
        <v>188</v>
      </c>
      <c r="BM879" s="142" t="s">
        <v>1409</v>
      </c>
    </row>
    <row r="880" spans="2:63" s="11" customFormat="1" ht="22.8" customHeight="1">
      <c r="B880" s="119"/>
      <c r="D880" s="120" t="s">
        <v>71</v>
      </c>
      <c r="E880" s="129" t="s">
        <v>1208</v>
      </c>
      <c r="F880" s="129" t="s">
        <v>1410</v>
      </c>
      <c r="I880" s="122"/>
      <c r="J880" s="130">
        <f>BK880</f>
        <v>0</v>
      </c>
      <c r="L880" s="119"/>
      <c r="M880" s="124"/>
      <c r="P880" s="125">
        <f>SUM(P881:P949)</f>
        <v>0</v>
      </c>
      <c r="R880" s="125">
        <f>SUM(R881:R949)</f>
        <v>0.10597339999999998</v>
      </c>
      <c r="T880" s="126">
        <f>SUM(T881:T949)</f>
        <v>0</v>
      </c>
      <c r="AR880" s="120" t="s">
        <v>80</v>
      </c>
      <c r="AT880" s="127" t="s">
        <v>71</v>
      </c>
      <c r="AU880" s="127" t="s">
        <v>80</v>
      </c>
      <c r="AY880" s="120" t="s">
        <v>181</v>
      </c>
      <c r="BK880" s="128">
        <f>SUM(BK881:BK949)</f>
        <v>0</v>
      </c>
    </row>
    <row r="881" spans="2:65" s="1" customFormat="1" ht="24.1" customHeight="1">
      <c r="B881" s="32"/>
      <c r="C881" s="131" t="s">
        <v>1411</v>
      </c>
      <c r="D881" s="131" t="s">
        <v>183</v>
      </c>
      <c r="E881" s="132" t="s">
        <v>1412</v>
      </c>
      <c r="F881" s="133" t="s">
        <v>1413</v>
      </c>
      <c r="G881" s="134" t="s">
        <v>186</v>
      </c>
      <c r="H881" s="135">
        <v>700.376</v>
      </c>
      <c r="I881" s="136"/>
      <c r="J881" s="137">
        <f>ROUND(I881*H881,2)</f>
        <v>0</v>
      </c>
      <c r="K881" s="133" t="s">
        <v>187</v>
      </c>
      <c r="L881" s="32"/>
      <c r="M881" s="138" t="s">
        <v>19</v>
      </c>
      <c r="N881" s="139" t="s">
        <v>43</v>
      </c>
      <c r="P881" s="140">
        <f>O881*H881</f>
        <v>0</v>
      </c>
      <c r="Q881" s="140">
        <v>0</v>
      </c>
      <c r="R881" s="140">
        <f>Q881*H881</f>
        <v>0</v>
      </c>
      <c r="S881" s="140">
        <v>0</v>
      </c>
      <c r="T881" s="141">
        <f>S881*H881</f>
        <v>0</v>
      </c>
      <c r="AR881" s="142" t="s">
        <v>188</v>
      </c>
      <c r="AT881" s="142" t="s">
        <v>183</v>
      </c>
      <c r="AU881" s="142" t="s">
        <v>82</v>
      </c>
      <c r="AY881" s="17" t="s">
        <v>181</v>
      </c>
      <c r="BE881" s="143">
        <f>IF(N881="základní",J881,0)</f>
        <v>0</v>
      </c>
      <c r="BF881" s="143">
        <f>IF(N881="snížená",J881,0)</f>
        <v>0</v>
      </c>
      <c r="BG881" s="143">
        <f>IF(N881="zákl. přenesená",J881,0)</f>
        <v>0</v>
      </c>
      <c r="BH881" s="143">
        <f>IF(N881="sníž. přenesená",J881,0)</f>
        <v>0</v>
      </c>
      <c r="BI881" s="143">
        <f>IF(N881="nulová",J881,0)</f>
        <v>0</v>
      </c>
      <c r="BJ881" s="17" t="s">
        <v>80</v>
      </c>
      <c r="BK881" s="143">
        <f>ROUND(I881*H881,2)</f>
        <v>0</v>
      </c>
      <c r="BL881" s="17" t="s">
        <v>188</v>
      </c>
      <c r="BM881" s="142" t="s">
        <v>1414</v>
      </c>
    </row>
    <row r="882" spans="2:47" s="1" customFormat="1" ht="12">
      <c r="B882" s="32"/>
      <c r="D882" s="144" t="s">
        <v>190</v>
      </c>
      <c r="F882" s="145" t="s">
        <v>1415</v>
      </c>
      <c r="I882" s="146"/>
      <c r="L882" s="32"/>
      <c r="M882" s="147"/>
      <c r="T882" s="53"/>
      <c r="AT882" s="17" t="s">
        <v>190</v>
      </c>
      <c r="AU882" s="17" t="s">
        <v>82</v>
      </c>
    </row>
    <row r="883" spans="2:51" s="14" customFormat="1" ht="12">
      <c r="B883" s="163"/>
      <c r="D883" s="149" t="s">
        <v>192</v>
      </c>
      <c r="E883" s="164" t="s">
        <v>19</v>
      </c>
      <c r="F883" s="165" t="s">
        <v>1416</v>
      </c>
      <c r="H883" s="164" t="s">
        <v>19</v>
      </c>
      <c r="I883" s="166"/>
      <c r="L883" s="163"/>
      <c r="M883" s="167"/>
      <c r="T883" s="168"/>
      <c r="AT883" s="164" t="s">
        <v>192</v>
      </c>
      <c r="AU883" s="164" t="s">
        <v>82</v>
      </c>
      <c r="AV883" s="14" t="s">
        <v>80</v>
      </c>
      <c r="AW883" s="14" t="s">
        <v>33</v>
      </c>
      <c r="AX883" s="14" t="s">
        <v>72</v>
      </c>
      <c r="AY883" s="164" t="s">
        <v>181</v>
      </c>
    </row>
    <row r="884" spans="2:51" s="12" customFormat="1" ht="12">
      <c r="B884" s="148"/>
      <c r="D884" s="149" t="s">
        <v>192</v>
      </c>
      <c r="E884" s="150" t="s">
        <v>19</v>
      </c>
      <c r="F884" s="151" t="s">
        <v>1417</v>
      </c>
      <c r="H884" s="152">
        <v>190.138</v>
      </c>
      <c r="I884" s="153"/>
      <c r="L884" s="148"/>
      <c r="M884" s="154"/>
      <c r="T884" s="155"/>
      <c r="AT884" s="150" t="s">
        <v>192</v>
      </c>
      <c r="AU884" s="150" t="s">
        <v>82</v>
      </c>
      <c r="AV884" s="12" t="s">
        <v>82</v>
      </c>
      <c r="AW884" s="12" t="s">
        <v>33</v>
      </c>
      <c r="AX884" s="12" t="s">
        <v>72</v>
      </c>
      <c r="AY884" s="150" t="s">
        <v>181</v>
      </c>
    </row>
    <row r="885" spans="2:51" s="12" customFormat="1" ht="12">
      <c r="B885" s="148"/>
      <c r="D885" s="149" t="s">
        <v>192</v>
      </c>
      <c r="E885" s="150" t="s">
        <v>19</v>
      </c>
      <c r="F885" s="151" t="s">
        <v>1418</v>
      </c>
      <c r="H885" s="152">
        <v>164.949</v>
      </c>
      <c r="I885" s="153"/>
      <c r="L885" s="148"/>
      <c r="M885" s="154"/>
      <c r="T885" s="155"/>
      <c r="AT885" s="150" t="s">
        <v>192</v>
      </c>
      <c r="AU885" s="150" t="s">
        <v>82</v>
      </c>
      <c r="AV885" s="12" t="s">
        <v>82</v>
      </c>
      <c r="AW885" s="12" t="s">
        <v>33</v>
      </c>
      <c r="AX885" s="12" t="s">
        <v>72</v>
      </c>
      <c r="AY885" s="150" t="s">
        <v>181</v>
      </c>
    </row>
    <row r="886" spans="2:51" s="12" customFormat="1" ht="12">
      <c r="B886" s="148"/>
      <c r="D886" s="149" t="s">
        <v>192</v>
      </c>
      <c r="E886" s="150" t="s">
        <v>19</v>
      </c>
      <c r="F886" s="151" t="s">
        <v>1419</v>
      </c>
      <c r="H886" s="152">
        <v>234.688</v>
      </c>
      <c r="I886" s="153"/>
      <c r="L886" s="148"/>
      <c r="M886" s="154"/>
      <c r="T886" s="155"/>
      <c r="AT886" s="150" t="s">
        <v>192</v>
      </c>
      <c r="AU886" s="150" t="s">
        <v>82</v>
      </c>
      <c r="AV886" s="12" t="s">
        <v>82</v>
      </c>
      <c r="AW886" s="12" t="s">
        <v>33</v>
      </c>
      <c r="AX886" s="12" t="s">
        <v>72</v>
      </c>
      <c r="AY886" s="150" t="s">
        <v>181</v>
      </c>
    </row>
    <row r="887" spans="2:51" s="12" customFormat="1" ht="12">
      <c r="B887" s="148"/>
      <c r="D887" s="149" t="s">
        <v>192</v>
      </c>
      <c r="E887" s="150" t="s">
        <v>19</v>
      </c>
      <c r="F887" s="151" t="s">
        <v>1420</v>
      </c>
      <c r="H887" s="152">
        <v>110.601</v>
      </c>
      <c r="I887" s="153"/>
      <c r="L887" s="148"/>
      <c r="M887" s="154"/>
      <c r="T887" s="155"/>
      <c r="AT887" s="150" t="s">
        <v>192</v>
      </c>
      <c r="AU887" s="150" t="s">
        <v>82</v>
      </c>
      <c r="AV887" s="12" t="s">
        <v>82</v>
      </c>
      <c r="AW887" s="12" t="s">
        <v>33</v>
      </c>
      <c r="AX887" s="12" t="s">
        <v>72</v>
      </c>
      <c r="AY887" s="150" t="s">
        <v>181</v>
      </c>
    </row>
    <row r="888" spans="2:51" s="13" customFormat="1" ht="12">
      <c r="B888" s="156"/>
      <c r="D888" s="149" t="s">
        <v>192</v>
      </c>
      <c r="E888" s="157" t="s">
        <v>443</v>
      </c>
      <c r="F888" s="158" t="s">
        <v>196</v>
      </c>
      <c r="H888" s="159">
        <v>700.376</v>
      </c>
      <c r="I888" s="160"/>
      <c r="L888" s="156"/>
      <c r="M888" s="161"/>
      <c r="T888" s="162"/>
      <c r="AT888" s="157" t="s">
        <v>192</v>
      </c>
      <c r="AU888" s="157" t="s">
        <v>82</v>
      </c>
      <c r="AV888" s="13" t="s">
        <v>188</v>
      </c>
      <c r="AW888" s="13" t="s">
        <v>33</v>
      </c>
      <c r="AX888" s="13" t="s">
        <v>80</v>
      </c>
      <c r="AY888" s="157" t="s">
        <v>181</v>
      </c>
    </row>
    <row r="889" spans="2:65" s="1" customFormat="1" ht="24.1" customHeight="1">
      <c r="B889" s="32"/>
      <c r="C889" s="131" t="s">
        <v>1421</v>
      </c>
      <c r="D889" s="131" t="s">
        <v>183</v>
      </c>
      <c r="E889" s="132" t="s">
        <v>1422</v>
      </c>
      <c r="F889" s="133" t="s">
        <v>1423</v>
      </c>
      <c r="G889" s="134" t="s">
        <v>186</v>
      </c>
      <c r="H889" s="135">
        <v>9.75</v>
      </c>
      <c r="I889" s="136"/>
      <c r="J889" s="137">
        <f>ROUND(I889*H889,2)</f>
        <v>0</v>
      </c>
      <c r="K889" s="133" t="s">
        <v>19</v>
      </c>
      <c r="L889" s="32"/>
      <c r="M889" s="138" t="s">
        <v>19</v>
      </c>
      <c r="N889" s="139" t="s">
        <v>43</v>
      </c>
      <c r="P889" s="140">
        <f>O889*H889</f>
        <v>0</v>
      </c>
      <c r="Q889" s="140">
        <v>0</v>
      </c>
      <c r="R889" s="140">
        <f>Q889*H889</f>
        <v>0</v>
      </c>
      <c r="S889" s="140">
        <v>0</v>
      </c>
      <c r="T889" s="141">
        <f>S889*H889</f>
        <v>0</v>
      </c>
      <c r="AR889" s="142" t="s">
        <v>188</v>
      </c>
      <c r="AT889" s="142" t="s">
        <v>183</v>
      </c>
      <c r="AU889" s="142" t="s">
        <v>82</v>
      </c>
      <c r="AY889" s="17" t="s">
        <v>181</v>
      </c>
      <c r="BE889" s="143">
        <f>IF(N889="základní",J889,0)</f>
        <v>0</v>
      </c>
      <c r="BF889" s="143">
        <f>IF(N889="snížená",J889,0)</f>
        <v>0</v>
      </c>
      <c r="BG889" s="143">
        <f>IF(N889="zákl. přenesená",J889,0)</f>
        <v>0</v>
      </c>
      <c r="BH889" s="143">
        <f>IF(N889="sníž. přenesená",J889,0)</f>
        <v>0</v>
      </c>
      <c r="BI889" s="143">
        <f>IF(N889="nulová",J889,0)</f>
        <v>0</v>
      </c>
      <c r="BJ889" s="17" t="s">
        <v>80</v>
      </c>
      <c r="BK889" s="143">
        <f>ROUND(I889*H889,2)</f>
        <v>0</v>
      </c>
      <c r="BL889" s="17" t="s">
        <v>188</v>
      </c>
      <c r="BM889" s="142" t="s">
        <v>1424</v>
      </c>
    </row>
    <row r="890" spans="2:51" s="14" customFormat="1" ht="12">
      <c r="B890" s="163"/>
      <c r="D890" s="149" t="s">
        <v>192</v>
      </c>
      <c r="E890" s="164" t="s">
        <v>19</v>
      </c>
      <c r="F890" s="165" t="s">
        <v>1416</v>
      </c>
      <c r="H890" s="164" t="s">
        <v>19</v>
      </c>
      <c r="I890" s="166"/>
      <c r="L890" s="163"/>
      <c r="M890" s="167"/>
      <c r="T890" s="168"/>
      <c r="AT890" s="164" t="s">
        <v>192</v>
      </c>
      <c r="AU890" s="164" t="s">
        <v>82</v>
      </c>
      <c r="AV890" s="14" t="s">
        <v>80</v>
      </c>
      <c r="AW890" s="14" t="s">
        <v>33</v>
      </c>
      <c r="AX890" s="14" t="s">
        <v>72</v>
      </c>
      <c r="AY890" s="164" t="s">
        <v>181</v>
      </c>
    </row>
    <row r="891" spans="2:51" s="12" customFormat="1" ht="12">
      <c r="B891" s="148"/>
      <c r="D891" s="149" t="s">
        <v>192</v>
      </c>
      <c r="E891" s="150" t="s">
        <v>19</v>
      </c>
      <c r="F891" s="151" t="s">
        <v>1425</v>
      </c>
      <c r="H891" s="152">
        <v>9.75</v>
      </c>
      <c r="I891" s="153"/>
      <c r="L891" s="148"/>
      <c r="M891" s="154"/>
      <c r="T891" s="155"/>
      <c r="AT891" s="150" t="s">
        <v>192</v>
      </c>
      <c r="AU891" s="150" t="s">
        <v>82</v>
      </c>
      <c r="AV891" s="12" t="s">
        <v>82</v>
      </c>
      <c r="AW891" s="12" t="s">
        <v>33</v>
      </c>
      <c r="AX891" s="12" t="s">
        <v>80</v>
      </c>
      <c r="AY891" s="150" t="s">
        <v>181</v>
      </c>
    </row>
    <row r="892" spans="2:65" s="1" customFormat="1" ht="24.1" customHeight="1">
      <c r="B892" s="32"/>
      <c r="C892" s="131" t="s">
        <v>1426</v>
      </c>
      <c r="D892" s="131" t="s">
        <v>183</v>
      </c>
      <c r="E892" s="132" t="s">
        <v>1427</v>
      </c>
      <c r="F892" s="133" t="s">
        <v>1428</v>
      </c>
      <c r="G892" s="134" t="s">
        <v>186</v>
      </c>
      <c r="H892" s="135">
        <v>52528.2</v>
      </c>
      <c r="I892" s="136"/>
      <c r="J892" s="137">
        <f>ROUND(I892*H892,2)</f>
        <v>0</v>
      </c>
      <c r="K892" s="133" t="s">
        <v>1133</v>
      </c>
      <c r="L892" s="32"/>
      <c r="M892" s="138" t="s">
        <v>19</v>
      </c>
      <c r="N892" s="139" t="s">
        <v>43</v>
      </c>
      <c r="P892" s="140">
        <f>O892*H892</f>
        <v>0</v>
      </c>
      <c r="Q892" s="140">
        <v>0</v>
      </c>
      <c r="R892" s="140">
        <f>Q892*H892</f>
        <v>0</v>
      </c>
      <c r="S892" s="140">
        <v>0</v>
      </c>
      <c r="T892" s="141">
        <f>S892*H892</f>
        <v>0</v>
      </c>
      <c r="AR892" s="142" t="s">
        <v>188</v>
      </c>
      <c r="AT892" s="142" t="s">
        <v>183</v>
      </c>
      <c r="AU892" s="142" t="s">
        <v>82</v>
      </c>
      <c r="AY892" s="17" t="s">
        <v>181</v>
      </c>
      <c r="BE892" s="143">
        <f>IF(N892="základní",J892,0)</f>
        <v>0</v>
      </c>
      <c r="BF892" s="143">
        <f>IF(N892="snížená",J892,0)</f>
        <v>0</v>
      </c>
      <c r="BG892" s="143">
        <f>IF(N892="zákl. přenesená",J892,0)</f>
        <v>0</v>
      </c>
      <c r="BH892" s="143">
        <f>IF(N892="sníž. přenesená",J892,0)</f>
        <v>0</v>
      </c>
      <c r="BI892" s="143">
        <f>IF(N892="nulová",J892,0)</f>
        <v>0</v>
      </c>
      <c r="BJ892" s="17" t="s">
        <v>80</v>
      </c>
      <c r="BK892" s="143">
        <f>ROUND(I892*H892,2)</f>
        <v>0</v>
      </c>
      <c r="BL892" s="17" t="s">
        <v>188</v>
      </c>
      <c r="BM892" s="142" t="s">
        <v>1429</v>
      </c>
    </row>
    <row r="893" spans="2:47" s="1" customFormat="1" ht="12">
      <c r="B893" s="32"/>
      <c r="D893" s="144" t="s">
        <v>190</v>
      </c>
      <c r="F893" s="145" t="s">
        <v>1430</v>
      </c>
      <c r="I893" s="146"/>
      <c r="L893" s="32"/>
      <c r="M893" s="147"/>
      <c r="T893" s="53"/>
      <c r="AT893" s="17" t="s">
        <v>190</v>
      </c>
      <c r="AU893" s="17" t="s">
        <v>82</v>
      </c>
    </row>
    <row r="894" spans="2:51" s="12" customFormat="1" ht="12">
      <c r="B894" s="148"/>
      <c r="D894" s="149" t="s">
        <v>192</v>
      </c>
      <c r="E894" s="150" t="s">
        <v>19</v>
      </c>
      <c r="F894" s="151" t="s">
        <v>1431</v>
      </c>
      <c r="H894" s="152">
        <v>52528.2</v>
      </c>
      <c r="I894" s="153"/>
      <c r="L894" s="148"/>
      <c r="M894" s="154"/>
      <c r="T894" s="155"/>
      <c r="AT894" s="150" t="s">
        <v>192</v>
      </c>
      <c r="AU894" s="150" t="s">
        <v>82</v>
      </c>
      <c r="AV894" s="12" t="s">
        <v>82</v>
      </c>
      <c r="AW894" s="12" t="s">
        <v>33</v>
      </c>
      <c r="AX894" s="12" t="s">
        <v>80</v>
      </c>
      <c r="AY894" s="150" t="s">
        <v>181</v>
      </c>
    </row>
    <row r="895" spans="2:65" s="1" customFormat="1" ht="24.1" customHeight="1">
      <c r="B895" s="32"/>
      <c r="C895" s="131" t="s">
        <v>1432</v>
      </c>
      <c r="D895" s="131" t="s">
        <v>183</v>
      </c>
      <c r="E895" s="132" t="s">
        <v>1433</v>
      </c>
      <c r="F895" s="133" t="s">
        <v>1434</v>
      </c>
      <c r="G895" s="134" t="s">
        <v>186</v>
      </c>
      <c r="H895" s="135">
        <v>700.376</v>
      </c>
      <c r="I895" s="136"/>
      <c r="J895" s="137">
        <f>ROUND(I895*H895,2)</f>
        <v>0</v>
      </c>
      <c r="K895" s="133" t="s">
        <v>187</v>
      </c>
      <c r="L895" s="32"/>
      <c r="M895" s="138" t="s">
        <v>19</v>
      </c>
      <c r="N895" s="139" t="s">
        <v>43</v>
      </c>
      <c r="P895" s="140">
        <f>O895*H895</f>
        <v>0</v>
      </c>
      <c r="Q895" s="140">
        <v>0</v>
      </c>
      <c r="R895" s="140">
        <f>Q895*H895</f>
        <v>0</v>
      </c>
      <c r="S895" s="140">
        <v>0</v>
      </c>
      <c r="T895" s="141">
        <f>S895*H895</f>
        <v>0</v>
      </c>
      <c r="AR895" s="142" t="s">
        <v>188</v>
      </c>
      <c r="AT895" s="142" t="s">
        <v>183</v>
      </c>
      <c r="AU895" s="142" t="s">
        <v>82</v>
      </c>
      <c r="AY895" s="17" t="s">
        <v>181</v>
      </c>
      <c r="BE895" s="143">
        <f>IF(N895="základní",J895,0)</f>
        <v>0</v>
      </c>
      <c r="BF895" s="143">
        <f>IF(N895="snížená",J895,0)</f>
        <v>0</v>
      </c>
      <c r="BG895" s="143">
        <f>IF(N895="zákl. přenesená",J895,0)</f>
        <v>0</v>
      </c>
      <c r="BH895" s="143">
        <f>IF(N895="sníž. přenesená",J895,0)</f>
        <v>0</v>
      </c>
      <c r="BI895" s="143">
        <f>IF(N895="nulová",J895,0)</f>
        <v>0</v>
      </c>
      <c r="BJ895" s="17" t="s">
        <v>80</v>
      </c>
      <c r="BK895" s="143">
        <f>ROUND(I895*H895,2)</f>
        <v>0</v>
      </c>
      <c r="BL895" s="17" t="s">
        <v>188</v>
      </c>
      <c r="BM895" s="142" t="s">
        <v>1435</v>
      </c>
    </row>
    <row r="896" spans="2:47" s="1" customFormat="1" ht="12">
      <c r="B896" s="32"/>
      <c r="D896" s="144" t="s">
        <v>190</v>
      </c>
      <c r="F896" s="145" t="s">
        <v>1436</v>
      </c>
      <c r="I896" s="146"/>
      <c r="L896" s="32"/>
      <c r="M896" s="147"/>
      <c r="T896" s="53"/>
      <c r="AT896" s="17" t="s">
        <v>190</v>
      </c>
      <c r="AU896" s="17" t="s">
        <v>82</v>
      </c>
    </row>
    <row r="897" spans="2:65" s="1" customFormat="1" ht="33.05" customHeight="1">
      <c r="B897" s="32"/>
      <c r="C897" s="131" t="s">
        <v>1437</v>
      </c>
      <c r="D897" s="131" t="s">
        <v>183</v>
      </c>
      <c r="E897" s="132" t="s">
        <v>1438</v>
      </c>
      <c r="F897" s="133" t="s">
        <v>1439</v>
      </c>
      <c r="G897" s="134" t="s">
        <v>199</v>
      </c>
      <c r="H897" s="135">
        <v>2</v>
      </c>
      <c r="I897" s="136"/>
      <c r="J897" s="137">
        <f>ROUND(I897*H897,2)</f>
        <v>0</v>
      </c>
      <c r="K897" s="133" t="s">
        <v>1133</v>
      </c>
      <c r="L897" s="32"/>
      <c r="M897" s="138" t="s">
        <v>19</v>
      </c>
      <c r="N897" s="139" t="s">
        <v>43</v>
      </c>
      <c r="P897" s="140">
        <f>O897*H897</f>
        <v>0</v>
      </c>
      <c r="Q897" s="140">
        <v>0</v>
      </c>
      <c r="R897" s="140">
        <f>Q897*H897</f>
        <v>0</v>
      </c>
      <c r="S897" s="140">
        <v>0</v>
      </c>
      <c r="T897" s="141">
        <f>S897*H897</f>
        <v>0</v>
      </c>
      <c r="AR897" s="142" t="s">
        <v>188</v>
      </c>
      <c r="AT897" s="142" t="s">
        <v>183</v>
      </c>
      <c r="AU897" s="142" t="s">
        <v>82</v>
      </c>
      <c r="AY897" s="17" t="s">
        <v>181</v>
      </c>
      <c r="BE897" s="143">
        <f>IF(N897="základní",J897,0)</f>
        <v>0</v>
      </c>
      <c r="BF897" s="143">
        <f>IF(N897="snížená",J897,0)</f>
        <v>0</v>
      </c>
      <c r="BG897" s="143">
        <f>IF(N897="zákl. přenesená",J897,0)</f>
        <v>0</v>
      </c>
      <c r="BH897" s="143">
        <f>IF(N897="sníž. přenesená",J897,0)</f>
        <v>0</v>
      </c>
      <c r="BI897" s="143">
        <f>IF(N897="nulová",J897,0)</f>
        <v>0</v>
      </c>
      <c r="BJ897" s="17" t="s">
        <v>80</v>
      </c>
      <c r="BK897" s="143">
        <f>ROUND(I897*H897,2)</f>
        <v>0</v>
      </c>
      <c r="BL897" s="17" t="s">
        <v>188</v>
      </c>
      <c r="BM897" s="142" t="s">
        <v>1440</v>
      </c>
    </row>
    <row r="898" spans="2:47" s="1" customFormat="1" ht="12">
      <c r="B898" s="32"/>
      <c r="D898" s="144" t="s">
        <v>190</v>
      </c>
      <c r="F898" s="145" t="s">
        <v>1441</v>
      </c>
      <c r="I898" s="146"/>
      <c r="L898" s="32"/>
      <c r="M898" s="147"/>
      <c r="T898" s="53"/>
      <c r="AT898" s="17" t="s">
        <v>190</v>
      </c>
      <c r="AU898" s="17" t="s">
        <v>82</v>
      </c>
    </row>
    <row r="899" spans="2:65" s="1" customFormat="1" ht="21.75" customHeight="1">
      <c r="B899" s="32"/>
      <c r="C899" s="131" t="s">
        <v>1442</v>
      </c>
      <c r="D899" s="131" t="s">
        <v>183</v>
      </c>
      <c r="E899" s="132" t="s">
        <v>1443</v>
      </c>
      <c r="F899" s="133" t="s">
        <v>1444</v>
      </c>
      <c r="G899" s="134" t="s">
        <v>305</v>
      </c>
      <c r="H899" s="135">
        <v>82</v>
      </c>
      <c r="I899" s="136"/>
      <c r="J899" s="137">
        <f>ROUND(I899*H899,2)</f>
        <v>0</v>
      </c>
      <c r="K899" s="133" t="s">
        <v>345</v>
      </c>
      <c r="L899" s="32"/>
      <c r="M899" s="138" t="s">
        <v>19</v>
      </c>
      <c r="N899" s="139" t="s">
        <v>43</v>
      </c>
      <c r="P899" s="140">
        <f>O899*H899</f>
        <v>0</v>
      </c>
      <c r="Q899" s="140">
        <v>0</v>
      </c>
      <c r="R899" s="140">
        <f>Q899*H899</f>
        <v>0</v>
      </c>
      <c r="S899" s="140">
        <v>0</v>
      </c>
      <c r="T899" s="141">
        <f>S899*H899</f>
        <v>0</v>
      </c>
      <c r="AR899" s="142" t="s">
        <v>188</v>
      </c>
      <c r="AT899" s="142" t="s">
        <v>183</v>
      </c>
      <c r="AU899" s="142" t="s">
        <v>82</v>
      </c>
      <c r="AY899" s="17" t="s">
        <v>181</v>
      </c>
      <c r="BE899" s="143">
        <f>IF(N899="základní",J899,0)</f>
        <v>0</v>
      </c>
      <c r="BF899" s="143">
        <f>IF(N899="snížená",J899,0)</f>
        <v>0</v>
      </c>
      <c r="BG899" s="143">
        <f>IF(N899="zákl. přenesená",J899,0)</f>
        <v>0</v>
      </c>
      <c r="BH899" s="143">
        <f>IF(N899="sníž. přenesená",J899,0)</f>
        <v>0</v>
      </c>
      <c r="BI899" s="143">
        <f>IF(N899="nulová",J899,0)</f>
        <v>0</v>
      </c>
      <c r="BJ899" s="17" t="s">
        <v>80</v>
      </c>
      <c r="BK899" s="143">
        <f>ROUND(I899*H899,2)</f>
        <v>0</v>
      </c>
      <c r="BL899" s="17" t="s">
        <v>188</v>
      </c>
      <c r="BM899" s="142" t="s">
        <v>1445</v>
      </c>
    </row>
    <row r="900" spans="2:47" s="1" customFormat="1" ht="12">
      <c r="B900" s="32"/>
      <c r="D900" s="144" t="s">
        <v>190</v>
      </c>
      <c r="F900" s="145" t="s">
        <v>1446</v>
      </c>
      <c r="I900" s="146"/>
      <c r="L900" s="32"/>
      <c r="M900" s="147"/>
      <c r="T900" s="53"/>
      <c r="AT900" s="17" t="s">
        <v>190</v>
      </c>
      <c r="AU900" s="17" t="s">
        <v>82</v>
      </c>
    </row>
    <row r="901" spans="2:51" s="14" customFormat="1" ht="12">
      <c r="B901" s="163"/>
      <c r="D901" s="149" t="s">
        <v>192</v>
      </c>
      <c r="E901" s="164" t="s">
        <v>19</v>
      </c>
      <c r="F901" s="165" t="s">
        <v>1447</v>
      </c>
      <c r="H901" s="164" t="s">
        <v>19</v>
      </c>
      <c r="I901" s="166"/>
      <c r="L901" s="163"/>
      <c r="M901" s="167"/>
      <c r="T901" s="168"/>
      <c r="AT901" s="164" t="s">
        <v>192</v>
      </c>
      <c r="AU901" s="164" t="s">
        <v>82</v>
      </c>
      <c r="AV901" s="14" t="s">
        <v>80</v>
      </c>
      <c r="AW901" s="14" t="s">
        <v>33</v>
      </c>
      <c r="AX901" s="14" t="s">
        <v>72</v>
      </c>
      <c r="AY901" s="164" t="s">
        <v>181</v>
      </c>
    </row>
    <row r="902" spans="2:51" s="12" customFormat="1" ht="12">
      <c r="B902" s="148"/>
      <c r="D902" s="149" t="s">
        <v>192</v>
      </c>
      <c r="E902" s="150" t="s">
        <v>19</v>
      </c>
      <c r="F902" s="151" t="s">
        <v>1448</v>
      </c>
      <c r="H902" s="152">
        <v>82</v>
      </c>
      <c r="I902" s="153"/>
      <c r="L902" s="148"/>
      <c r="M902" s="154"/>
      <c r="T902" s="155"/>
      <c r="AT902" s="150" t="s">
        <v>192</v>
      </c>
      <c r="AU902" s="150" t="s">
        <v>82</v>
      </c>
      <c r="AV902" s="12" t="s">
        <v>82</v>
      </c>
      <c r="AW902" s="12" t="s">
        <v>33</v>
      </c>
      <c r="AX902" s="12" t="s">
        <v>80</v>
      </c>
      <c r="AY902" s="150" t="s">
        <v>181</v>
      </c>
    </row>
    <row r="903" spans="2:65" s="1" customFormat="1" ht="24.1" customHeight="1">
      <c r="B903" s="32"/>
      <c r="C903" s="131" t="s">
        <v>1449</v>
      </c>
      <c r="D903" s="131" t="s">
        <v>183</v>
      </c>
      <c r="E903" s="132" t="s">
        <v>1450</v>
      </c>
      <c r="F903" s="133" t="s">
        <v>1451</v>
      </c>
      <c r="G903" s="134" t="s">
        <v>305</v>
      </c>
      <c r="H903" s="135">
        <v>2460</v>
      </c>
      <c r="I903" s="136"/>
      <c r="J903" s="137">
        <f>ROUND(I903*H903,2)</f>
        <v>0</v>
      </c>
      <c r="K903" s="133" t="s">
        <v>345</v>
      </c>
      <c r="L903" s="32"/>
      <c r="M903" s="138" t="s">
        <v>19</v>
      </c>
      <c r="N903" s="139" t="s">
        <v>43</v>
      </c>
      <c r="P903" s="140">
        <f>O903*H903</f>
        <v>0</v>
      </c>
      <c r="Q903" s="140">
        <v>0</v>
      </c>
      <c r="R903" s="140">
        <f>Q903*H903</f>
        <v>0</v>
      </c>
      <c r="S903" s="140">
        <v>0</v>
      </c>
      <c r="T903" s="141">
        <f>S903*H903</f>
        <v>0</v>
      </c>
      <c r="AR903" s="142" t="s">
        <v>188</v>
      </c>
      <c r="AT903" s="142" t="s">
        <v>183</v>
      </c>
      <c r="AU903" s="142" t="s">
        <v>82</v>
      </c>
      <c r="AY903" s="17" t="s">
        <v>181</v>
      </c>
      <c r="BE903" s="143">
        <f>IF(N903="základní",J903,0)</f>
        <v>0</v>
      </c>
      <c r="BF903" s="143">
        <f>IF(N903="snížená",J903,0)</f>
        <v>0</v>
      </c>
      <c r="BG903" s="143">
        <f>IF(N903="zákl. přenesená",J903,0)</f>
        <v>0</v>
      </c>
      <c r="BH903" s="143">
        <f>IF(N903="sníž. přenesená",J903,0)</f>
        <v>0</v>
      </c>
      <c r="BI903" s="143">
        <f>IF(N903="nulová",J903,0)</f>
        <v>0</v>
      </c>
      <c r="BJ903" s="17" t="s">
        <v>80</v>
      </c>
      <c r="BK903" s="143">
        <f>ROUND(I903*H903,2)</f>
        <v>0</v>
      </c>
      <c r="BL903" s="17" t="s">
        <v>188</v>
      </c>
      <c r="BM903" s="142" t="s">
        <v>1452</v>
      </c>
    </row>
    <row r="904" spans="2:47" s="1" customFormat="1" ht="12">
      <c r="B904" s="32"/>
      <c r="D904" s="144" t="s">
        <v>190</v>
      </c>
      <c r="F904" s="145" t="s">
        <v>1453</v>
      </c>
      <c r="I904" s="146"/>
      <c r="L904" s="32"/>
      <c r="M904" s="147"/>
      <c r="T904" s="53"/>
      <c r="AT904" s="17" t="s">
        <v>190</v>
      </c>
      <c r="AU904" s="17" t="s">
        <v>82</v>
      </c>
    </row>
    <row r="905" spans="2:51" s="12" customFormat="1" ht="12">
      <c r="B905" s="148"/>
      <c r="D905" s="149" t="s">
        <v>192</v>
      </c>
      <c r="E905" s="150" t="s">
        <v>19</v>
      </c>
      <c r="F905" s="151" t="s">
        <v>1454</v>
      </c>
      <c r="H905" s="152">
        <v>2460</v>
      </c>
      <c r="I905" s="153"/>
      <c r="L905" s="148"/>
      <c r="M905" s="154"/>
      <c r="T905" s="155"/>
      <c r="AT905" s="150" t="s">
        <v>192</v>
      </c>
      <c r="AU905" s="150" t="s">
        <v>82</v>
      </c>
      <c r="AV905" s="12" t="s">
        <v>82</v>
      </c>
      <c r="AW905" s="12" t="s">
        <v>33</v>
      </c>
      <c r="AX905" s="12" t="s">
        <v>80</v>
      </c>
      <c r="AY905" s="150" t="s">
        <v>181</v>
      </c>
    </row>
    <row r="906" spans="2:65" s="1" customFormat="1" ht="21.75" customHeight="1">
      <c r="B906" s="32"/>
      <c r="C906" s="131" t="s">
        <v>1455</v>
      </c>
      <c r="D906" s="131" t="s">
        <v>183</v>
      </c>
      <c r="E906" s="132" t="s">
        <v>1456</v>
      </c>
      <c r="F906" s="133" t="s">
        <v>1457</v>
      </c>
      <c r="G906" s="134" t="s">
        <v>305</v>
      </c>
      <c r="H906" s="135">
        <v>82</v>
      </c>
      <c r="I906" s="136"/>
      <c r="J906" s="137">
        <f>ROUND(I906*H906,2)</f>
        <v>0</v>
      </c>
      <c r="K906" s="133" t="s">
        <v>345</v>
      </c>
      <c r="L906" s="32"/>
      <c r="M906" s="138" t="s">
        <v>19</v>
      </c>
      <c r="N906" s="139" t="s">
        <v>43</v>
      </c>
      <c r="P906" s="140">
        <f>O906*H906</f>
        <v>0</v>
      </c>
      <c r="Q906" s="140">
        <v>0</v>
      </c>
      <c r="R906" s="140">
        <f>Q906*H906</f>
        <v>0</v>
      </c>
      <c r="S906" s="140">
        <v>0</v>
      </c>
      <c r="T906" s="141">
        <f>S906*H906</f>
        <v>0</v>
      </c>
      <c r="AR906" s="142" t="s">
        <v>188</v>
      </c>
      <c r="AT906" s="142" t="s">
        <v>183</v>
      </c>
      <c r="AU906" s="142" t="s">
        <v>82</v>
      </c>
      <c r="AY906" s="17" t="s">
        <v>181</v>
      </c>
      <c r="BE906" s="143">
        <f>IF(N906="základní",J906,0)</f>
        <v>0</v>
      </c>
      <c r="BF906" s="143">
        <f>IF(N906="snížená",J906,0)</f>
        <v>0</v>
      </c>
      <c r="BG906" s="143">
        <f>IF(N906="zákl. přenesená",J906,0)</f>
        <v>0</v>
      </c>
      <c r="BH906" s="143">
        <f>IF(N906="sníž. přenesená",J906,0)</f>
        <v>0</v>
      </c>
      <c r="BI906" s="143">
        <f>IF(N906="nulová",J906,0)</f>
        <v>0</v>
      </c>
      <c r="BJ906" s="17" t="s">
        <v>80</v>
      </c>
      <c r="BK906" s="143">
        <f>ROUND(I906*H906,2)</f>
        <v>0</v>
      </c>
      <c r="BL906" s="17" t="s">
        <v>188</v>
      </c>
      <c r="BM906" s="142" t="s">
        <v>1458</v>
      </c>
    </row>
    <row r="907" spans="2:47" s="1" customFormat="1" ht="12">
      <c r="B907" s="32"/>
      <c r="D907" s="144" t="s">
        <v>190</v>
      </c>
      <c r="F907" s="145" t="s">
        <v>1459</v>
      </c>
      <c r="I907" s="146"/>
      <c r="L907" s="32"/>
      <c r="M907" s="147"/>
      <c r="T907" s="53"/>
      <c r="AT907" s="17" t="s">
        <v>190</v>
      </c>
      <c r="AU907" s="17" t="s">
        <v>82</v>
      </c>
    </row>
    <row r="908" spans="2:65" s="1" customFormat="1" ht="16.5" customHeight="1">
      <c r="B908" s="32"/>
      <c r="C908" s="131" t="s">
        <v>1460</v>
      </c>
      <c r="D908" s="131" t="s">
        <v>183</v>
      </c>
      <c r="E908" s="132" t="s">
        <v>1461</v>
      </c>
      <c r="F908" s="133" t="s">
        <v>1462</v>
      </c>
      <c r="G908" s="134" t="s">
        <v>186</v>
      </c>
      <c r="H908" s="135">
        <v>700.376</v>
      </c>
      <c r="I908" s="136"/>
      <c r="J908" s="137">
        <f>ROUND(I908*H908,2)</f>
        <v>0</v>
      </c>
      <c r="K908" s="133" t="s">
        <v>187</v>
      </c>
      <c r="L908" s="32"/>
      <c r="M908" s="138" t="s">
        <v>19</v>
      </c>
      <c r="N908" s="139" t="s">
        <v>43</v>
      </c>
      <c r="P908" s="140">
        <f>O908*H908</f>
        <v>0</v>
      </c>
      <c r="Q908" s="140">
        <v>0</v>
      </c>
      <c r="R908" s="140">
        <f>Q908*H908</f>
        <v>0</v>
      </c>
      <c r="S908" s="140">
        <v>0</v>
      </c>
      <c r="T908" s="141">
        <f>S908*H908</f>
        <v>0</v>
      </c>
      <c r="AR908" s="142" t="s">
        <v>188</v>
      </c>
      <c r="AT908" s="142" t="s">
        <v>183</v>
      </c>
      <c r="AU908" s="142" t="s">
        <v>82</v>
      </c>
      <c r="AY908" s="17" t="s">
        <v>181</v>
      </c>
      <c r="BE908" s="143">
        <f>IF(N908="základní",J908,0)</f>
        <v>0</v>
      </c>
      <c r="BF908" s="143">
        <f>IF(N908="snížená",J908,0)</f>
        <v>0</v>
      </c>
      <c r="BG908" s="143">
        <f>IF(N908="zákl. přenesená",J908,0)</f>
        <v>0</v>
      </c>
      <c r="BH908" s="143">
        <f>IF(N908="sníž. přenesená",J908,0)</f>
        <v>0</v>
      </c>
      <c r="BI908" s="143">
        <f>IF(N908="nulová",J908,0)</f>
        <v>0</v>
      </c>
      <c r="BJ908" s="17" t="s">
        <v>80</v>
      </c>
      <c r="BK908" s="143">
        <f>ROUND(I908*H908,2)</f>
        <v>0</v>
      </c>
      <c r="BL908" s="17" t="s">
        <v>188</v>
      </c>
      <c r="BM908" s="142" t="s">
        <v>1463</v>
      </c>
    </row>
    <row r="909" spans="2:47" s="1" customFormat="1" ht="12">
      <c r="B909" s="32"/>
      <c r="D909" s="144" t="s">
        <v>190</v>
      </c>
      <c r="F909" s="145" t="s">
        <v>1464</v>
      </c>
      <c r="I909" s="146"/>
      <c r="L909" s="32"/>
      <c r="M909" s="147"/>
      <c r="T909" s="53"/>
      <c r="AT909" s="17" t="s">
        <v>190</v>
      </c>
      <c r="AU909" s="17" t="s">
        <v>82</v>
      </c>
    </row>
    <row r="910" spans="2:51" s="12" customFormat="1" ht="12">
      <c r="B910" s="148"/>
      <c r="D910" s="149" t="s">
        <v>192</v>
      </c>
      <c r="E910" s="150" t="s">
        <v>19</v>
      </c>
      <c r="F910" s="151" t="s">
        <v>443</v>
      </c>
      <c r="H910" s="152">
        <v>700.376</v>
      </c>
      <c r="I910" s="153"/>
      <c r="L910" s="148"/>
      <c r="M910" s="154"/>
      <c r="T910" s="155"/>
      <c r="AT910" s="150" t="s">
        <v>192</v>
      </c>
      <c r="AU910" s="150" t="s">
        <v>82</v>
      </c>
      <c r="AV910" s="12" t="s">
        <v>82</v>
      </c>
      <c r="AW910" s="12" t="s">
        <v>33</v>
      </c>
      <c r="AX910" s="12" t="s">
        <v>80</v>
      </c>
      <c r="AY910" s="150" t="s">
        <v>181</v>
      </c>
    </row>
    <row r="911" spans="2:65" s="1" customFormat="1" ht="21.75" customHeight="1">
      <c r="B911" s="32"/>
      <c r="C911" s="131" t="s">
        <v>1465</v>
      </c>
      <c r="D911" s="131" t="s">
        <v>183</v>
      </c>
      <c r="E911" s="132" t="s">
        <v>1466</v>
      </c>
      <c r="F911" s="133" t="s">
        <v>1467</v>
      </c>
      <c r="G911" s="134" t="s">
        <v>186</v>
      </c>
      <c r="H911" s="135">
        <v>52528.2</v>
      </c>
      <c r="I911" s="136"/>
      <c r="J911" s="137">
        <f>ROUND(I911*H911,2)</f>
        <v>0</v>
      </c>
      <c r="K911" s="133" t="s">
        <v>187</v>
      </c>
      <c r="L911" s="32"/>
      <c r="M911" s="138" t="s">
        <v>19</v>
      </c>
      <c r="N911" s="139" t="s">
        <v>43</v>
      </c>
      <c r="P911" s="140">
        <f>O911*H911</f>
        <v>0</v>
      </c>
      <c r="Q911" s="140">
        <v>0</v>
      </c>
      <c r="R911" s="140">
        <f>Q911*H911</f>
        <v>0</v>
      </c>
      <c r="S911" s="140">
        <v>0</v>
      </c>
      <c r="T911" s="141">
        <f>S911*H911</f>
        <v>0</v>
      </c>
      <c r="AR911" s="142" t="s">
        <v>188</v>
      </c>
      <c r="AT911" s="142" t="s">
        <v>183</v>
      </c>
      <c r="AU911" s="142" t="s">
        <v>82</v>
      </c>
      <c r="AY911" s="17" t="s">
        <v>181</v>
      </c>
      <c r="BE911" s="143">
        <f>IF(N911="základní",J911,0)</f>
        <v>0</v>
      </c>
      <c r="BF911" s="143">
        <f>IF(N911="snížená",J911,0)</f>
        <v>0</v>
      </c>
      <c r="BG911" s="143">
        <f>IF(N911="zákl. přenesená",J911,0)</f>
        <v>0</v>
      </c>
      <c r="BH911" s="143">
        <f>IF(N911="sníž. přenesená",J911,0)</f>
        <v>0</v>
      </c>
      <c r="BI911" s="143">
        <f>IF(N911="nulová",J911,0)</f>
        <v>0</v>
      </c>
      <c r="BJ911" s="17" t="s">
        <v>80</v>
      </c>
      <c r="BK911" s="143">
        <f>ROUND(I911*H911,2)</f>
        <v>0</v>
      </c>
      <c r="BL911" s="17" t="s">
        <v>188</v>
      </c>
      <c r="BM911" s="142" t="s">
        <v>1468</v>
      </c>
    </row>
    <row r="912" spans="2:47" s="1" customFormat="1" ht="12">
      <c r="B912" s="32"/>
      <c r="D912" s="144" t="s">
        <v>190</v>
      </c>
      <c r="F912" s="145" t="s">
        <v>1469</v>
      </c>
      <c r="I912" s="146"/>
      <c r="L912" s="32"/>
      <c r="M912" s="147"/>
      <c r="T912" s="53"/>
      <c r="AT912" s="17" t="s">
        <v>190</v>
      </c>
      <c r="AU912" s="17" t="s">
        <v>82</v>
      </c>
    </row>
    <row r="913" spans="2:51" s="12" customFormat="1" ht="12">
      <c r="B913" s="148"/>
      <c r="D913" s="149" t="s">
        <v>192</v>
      </c>
      <c r="E913" s="150" t="s">
        <v>19</v>
      </c>
      <c r="F913" s="151" t="s">
        <v>1470</v>
      </c>
      <c r="H913" s="152">
        <v>52528.2</v>
      </c>
      <c r="I913" s="153"/>
      <c r="L913" s="148"/>
      <c r="M913" s="154"/>
      <c r="T913" s="155"/>
      <c r="AT913" s="150" t="s">
        <v>192</v>
      </c>
      <c r="AU913" s="150" t="s">
        <v>82</v>
      </c>
      <c r="AV913" s="12" t="s">
        <v>82</v>
      </c>
      <c r="AW913" s="12" t="s">
        <v>33</v>
      </c>
      <c r="AX913" s="12" t="s">
        <v>80</v>
      </c>
      <c r="AY913" s="150" t="s">
        <v>181</v>
      </c>
    </row>
    <row r="914" spans="2:65" s="1" customFormat="1" ht="16.5" customHeight="1">
      <c r="B914" s="32"/>
      <c r="C914" s="131" t="s">
        <v>1471</v>
      </c>
      <c r="D914" s="131" t="s">
        <v>183</v>
      </c>
      <c r="E914" s="132" t="s">
        <v>1472</v>
      </c>
      <c r="F914" s="133" t="s">
        <v>1473</v>
      </c>
      <c r="G914" s="134" t="s">
        <v>186</v>
      </c>
      <c r="H914" s="135">
        <v>700.376</v>
      </c>
      <c r="I914" s="136"/>
      <c r="J914" s="137">
        <f>ROUND(I914*H914,2)</f>
        <v>0</v>
      </c>
      <c r="K914" s="133" t="s">
        <v>187</v>
      </c>
      <c r="L914" s="32"/>
      <c r="M914" s="138" t="s">
        <v>19</v>
      </c>
      <c r="N914" s="139" t="s">
        <v>43</v>
      </c>
      <c r="P914" s="140">
        <f>O914*H914</f>
        <v>0</v>
      </c>
      <c r="Q914" s="140">
        <v>0</v>
      </c>
      <c r="R914" s="140">
        <f>Q914*H914</f>
        <v>0</v>
      </c>
      <c r="S914" s="140">
        <v>0</v>
      </c>
      <c r="T914" s="141">
        <f>S914*H914</f>
        <v>0</v>
      </c>
      <c r="AR914" s="142" t="s">
        <v>188</v>
      </c>
      <c r="AT914" s="142" t="s">
        <v>183</v>
      </c>
      <c r="AU914" s="142" t="s">
        <v>82</v>
      </c>
      <c r="AY914" s="17" t="s">
        <v>181</v>
      </c>
      <c r="BE914" s="143">
        <f>IF(N914="základní",J914,0)</f>
        <v>0</v>
      </c>
      <c r="BF914" s="143">
        <f>IF(N914="snížená",J914,0)</f>
        <v>0</v>
      </c>
      <c r="BG914" s="143">
        <f>IF(N914="zákl. přenesená",J914,0)</f>
        <v>0</v>
      </c>
      <c r="BH914" s="143">
        <f>IF(N914="sníž. přenesená",J914,0)</f>
        <v>0</v>
      </c>
      <c r="BI914" s="143">
        <f>IF(N914="nulová",J914,0)</f>
        <v>0</v>
      </c>
      <c r="BJ914" s="17" t="s">
        <v>80</v>
      </c>
      <c r="BK914" s="143">
        <f>ROUND(I914*H914,2)</f>
        <v>0</v>
      </c>
      <c r="BL914" s="17" t="s">
        <v>188</v>
      </c>
      <c r="BM914" s="142" t="s">
        <v>1474</v>
      </c>
    </row>
    <row r="915" spans="2:47" s="1" customFormat="1" ht="12">
      <c r="B915" s="32"/>
      <c r="D915" s="144" t="s">
        <v>190</v>
      </c>
      <c r="F915" s="145" t="s">
        <v>1475</v>
      </c>
      <c r="I915" s="146"/>
      <c r="L915" s="32"/>
      <c r="M915" s="147"/>
      <c r="T915" s="53"/>
      <c r="AT915" s="17" t="s">
        <v>190</v>
      </c>
      <c r="AU915" s="17" t="s">
        <v>82</v>
      </c>
    </row>
    <row r="916" spans="2:65" s="1" customFormat="1" ht="24.1" customHeight="1">
      <c r="B916" s="32"/>
      <c r="C916" s="131" t="s">
        <v>1476</v>
      </c>
      <c r="D916" s="131" t="s">
        <v>183</v>
      </c>
      <c r="E916" s="132" t="s">
        <v>1477</v>
      </c>
      <c r="F916" s="133" t="s">
        <v>1478</v>
      </c>
      <c r="G916" s="134" t="s">
        <v>186</v>
      </c>
      <c r="H916" s="135">
        <v>815.18</v>
      </c>
      <c r="I916" s="136"/>
      <c r="J916" s="137">
        <f>ROUND(I916*H916,2)</f>
        <v>0</v>
      </c>
      <c r="K916" s="133" t="s">
        <v>1133</v>
      </c>
      <c r="L916" s="32"/>
      <c r="M916" s="138" t="s">
        <v>19</v>
      </c>
      <c r="N916" s="139" t="s">
        <v>43</v>
      </c>
      <c r="P916" s="140">
        <f>O916*H916</f>
        <v>0</v>
      </c>
      <c r="Q916" s="140">
        <v>0.00013</v>
      </c>
      <c r="R916" s="140">
        <f>Q916*H916</f>
        <v>0.10597339999999998</v>
      </c>
      <c r="S916" s="140">
        <v>0</v>
      </c>
      <c r="T916" s="141">
        <f>S916*H916</f>
        <v>0</v>
      </c>
      <c r="AR916" s="142" t="s">
        <v>188</v>
      </c>
      <c r="AT916" s="142" t="s">
        <v>183</v>
      </c>
      <c r="AU916" s="142" t="s">
        <v>82</v>
      </c>
      <c r="AY916" s="17" t="s">
        <v>181</v>
      </c>
      <c r="BE916" s="143">
        <f>IF(N916="základní",J916,0)</f>
        <v>0</v>
      </c>
      <c r="BF916" s="143">
        <f>IF(N916="snížená",J916,0)</f>
        <v>0</v>
      </c>
      <c r="BG916" s="143">
        <f>IF(N916="zákl. přenesená",J916,0)</f>
        <v>0</v>
      </c>
      <c r="BH916" s="143">
        <f>IF(N916="sníž. přenesená",J916,0)</f>
        <v>0</v>
      </c>
      <c r="BI916" s="143">
        <f>IF(N916="nulová",J916,0)</f>
        <v>0</v>
      </c>
      <c r="BJ916" s="17" t="s">
        <v>80</v>
      </c>
      <c r="BK916" s="143">
        <f>ROUND(I916*H916,2)</f>
        <v>0</v>
      </c>
      <c r="BL916" s="17" t="s">
        <v>188</v>
      </c>
      <c r="BM916" s="142" t="s">
        <v>1479</v>
      </c>
    </row>
    <row r="917" spans="2:47" s="1" customFormat="1" ht="12">
      <c r="B917" s="32"/>
      <c r="D917" s="144" t="s">
        <v>190</v>
      </c>
      <c r="F917" s="145" t="s">
        <v>1480</v>
      </c>
      <c r="I917" s="146"/>
      <c r="L917" s="32"/>
      <c r="M917" s="147"/>
      <c r="T917" s="53"/>
      <c r="AT917" s="17" t="s">
        <v>190</v>
      </c>
      <c r="AU917" s="17" t="s">
        <v>82</v>
      </c>
    </row>
    <row r="918" spans="2:51" s="14" customFormat="1" ht="12">
      <c r="B918" s="163"/>
      <c r="D918" s="149" t="s">
        <v>192</v>
      </c>
      <c r="E918" s="164" t="s">
        <v>19</v>
      </c>
      <c r="F918" s="165" t="s">
        <v>1481</v>
      </c>
      <c r="H918" s="164" t="s">
        <v>19</v>
      </c>
      <c r="I918" s="166"/>
      <c r="L918" s="163"/>
      <c r="M918" s="167"/>
      <c r="T918" s="168"/>
      <c r="AT918" s="164" t="s">
        <v>192</v>
      </c>
      <c r="AU918" s="164" t="s">
        <v>82</v>
      </c>
      <c r="AV918" s="14" t="s">
        <v>80</v>
      </c>
      <c r="AW918" s="14" t="s">
        <v>33</v>
      </c>
      <c r="AX918" s="14" t="s">
        <v>72</v>
      </c>
      <c r="AY918" s="164" t="s">
        <v>181</v>
      </c>
    </row>
    <row r="919" spans="2:51" s="12" customFormat="1" ht="29.55">
      <c r="B919" s="148"/>
      <c r="D919" s="149" t="s">
        <v>192</v>
      </c>
      <c r="E919" s="150" t="s">
        <v>19</v>
      </c>
      <c r="F919" s="151" t="s">
        <v>1482</v>
      </c>
      <c r="H919" s="152">
        <v>541.83</v>
      </c>
      <c r="I919" s="153"/>
      <c r="L919" s="148"/>
      <c r="M919" s="154"/>
      <c r="T919" s="155"/>
      <c r="AT919" s="150" t="s">
        <v>192</v>
      </c>
      <c r="AU919" s="150" t="s">
        <v>82</v>
      </c>
      <c r="AV919" s="12" t="s">
        <v>82</v>
      </c>
      <c r="AW919" s="12" t="s">
        <v>33</v>
      </c>
      <c r="AX919" s="12" t="s">
        <v>72</v>
      </c>
      <c r="AY919" s="150" t="s">
        <v>181</v>
      </c>
    </row>
    <row r="920" spans="2:51" s="12" customFormat="1" ht="12">
      <c r="B920" s="148"/>
      <c r="D920" s="149" t="s">
        <v>192</v>
      </c>
      <c r="E920" s="150" t="s">
        <v>19</v>
      </c>
      <c r="F920" s="151" t="s">
        <v>1483</v>
      </c>
      <c r="H920" s="152">
        <v>273.35</v>
      </c>
      <c r="I920" s="153"/>
      <c r="L920" s="148"/>
      <c r="M920" s="154"/>
      <c r="T920" s="155"/>
      <c r="AT920" s="150" t="s">
        <v>192</v>
      </c>
      <c r="AU920" s="150" t="s">
        <v>82</v>
      </c>
      <c r="AV920" s="12" t="s">
        <v>82</v>
      </c>
      <c r="AW920" s="12" t="s">
        <v>33</v>
      </c>
      <c r="AX920" s="12" t="s">
        <v>72</v>
      </c>
      <c r="AY920" s="150" t="s">
        <v>181</v>
      </c>
    </row>
    <row r="921" spans="2:51" s="13" customFormat="1" ht="12">
      <c r="B921" s="156"/>
      <c r="D921" s="149" t="s">
        <v>192</v>
      </c>
      <c r="E921" s="157" t="s">
        <v>19</v>
      </c>
      <c r="F921" s="158" t="s">
        <v>196</v>
      </c>
      <c r="H921" s="159">
        <v>815.18</v>
      </c>
      <c r="I921" s="160"/>
      <c r="L921" s="156"/>
      <c r="M921" s="161"/>
      <c r="T921" s="162"/>
      <c r="AT921" s="157" t="s">
        <v>192</v>
      </c>
      <c r="AU921" s="157" t="s">
        <v>82</v>
      </c>
      <c r="AV921" s="13" t="s">
        <v>188</v>
      </c>
      <c r="AW921" s="13" t="s">
        <v>33</v>
      </c>
      <c r="AX921" s="13" t="s">
        <v>80</v>
      </c>
      <c r="AY921" s="157" t="s">
        <v>181</v>
      </c>
    </row>
    <row r="922" spans="2:65" s="1" customFormat="1" ht="16.5" customHeight="1">
      <c r="B922" s="32"/>
      <c r="C922" s="131" t="s">
        <v>1484</v>
      </c>
      <c r="D922" s="131" t="s">
        <v>183</v>
      </c>
      <c r="E922" s="132" t="s">
        <v>1485</v>
      </c>
      <c r="F922" s="133" t="s">
        <v>1486</v>
      </c>
      <c r="G922" s="134" t="s">
        <v>1487</v>
      </c>
      <c r="H922" s="135">
        <v>3</v>
      </c>
      <c r="I922" s="136"/>
      <c r="J922" s="137">
        <f>ROUND(I922*H922,2)</f>
        <v>0</v>
      </c>
      <c r="K922" s="133" t="s">
        <v>187</v>
      </c>
      <c r="L922" s="32"/>
      <c r="M922" s="138" t="s">
        <v>19</v>
      </c>
      <c r="N922" s="139" t="s">
        <v>43</v>
      </c>
      <c r="P922" s="140">
        <f>O922*H922</f>
        <v>0</v>
      </c>
      <c r="Q922" s="140">
        <v>0</v>
      </c>
      <c r="R922" s="140">
        <f>Q922*H922</f>
        <v>0</v>
      </c>
      <c r="S922" s="140">
        <v>0</v>
      </c>
      <c r="T922" s="141">
        <f>S922*H922</f>
        <v>0</v>
      </c>
      <c r="AR922" s="142" t="s">
        <v>188</v>
      </c>
      <c r="AT922" s="142" t="s">
        <v>183</v>
      </c>
      <c r="AU922" s="142" t="s">
        <v>82</v>
      </c>
      <c r="AY922" s="17" t="s">
        <v>181</v>
      </c>
      <c r="BE922" s="143">
        <f>IF(N922="základní",J922,0)</f>
        <v>0</v>
      </c>
      <c r="BF922" s="143">
        <f>IF(N922="snížená",J922,0)</f>
        <v>0</v>
      </c>
      <c r="BG922" s="143">
        <f>IF(N922="zákl. přenesená",J922,0)</f>
        <v>0</v>
      </c>
      <c r="BH922" s="143">
        <f>IF(N922="sníž. přenesená",J922,0)</f>
        <v>0</v>
      </c>
      <c r="BI922" s="143">
        <f>IF(N922="nulová",J922,0)</f>
        <v>0</v>
      </c>
      <c r="BJ922" s="17" t="s">
        <v>80</v>
      </c>
      <c r="BK922" s="143">
        <f>ROUND(I922*H922,2)</f>
        <v>0</v>
      </c>
      <c r="BL922" s="17" t="s">
        <v>188</v>
      </c>
      <c r="BM922" s="142" t="s">
        <v>1488</v>
      </c>
    </row>
    <row r="923" spans="2:47" s="1" customFormat="1" ht="12">
      <c r="B923" s="32"/>
      <c r="D923" s="144" t="s">
        <v>190</v>
      </c>
      <c r="F923" s="145" t="s">
        <v>1489</v>
      </c>
      <c r="I923" s="146"/>
      <c r="L923" s="32"/>
      <c r="M923" s="147"/>
      <c r="T923" s="53"/>
      <c r="AT923" s="17" t="s">
        <v>190</v>
      </c>
      <c r="AU923" s="17" t="s">
        <v>82</v>
      </c>
    </row>
    <row r="924" spans="2:51" s="12" customFormat="1" ht="12">
      <c r="B924" s="148"/>
      <c r="D924" s="149" t="s">
        <v>192</v>
      </c>
      <c r="E924" s="150" t="s">
        <v>19</v>
      </c>
      <c r="F924" s="151" t="s">
        <v>1490</v>
      </c>
      <c r="H924" s="152">
        <v>3</v>
      </c>
      <c r="I924" s="153"/>
      <c r="L924" s="148"/>
      <c r="M924" s="154"/>
      <c r="T924" s="155"/>
      <c r="AT924" s="150" t="s">
        <v>192</v>
      </c>
      <c r="AU924" s="150" t="s">
        <v>82</v>
      </c>
      <c r="AV924" s="12" t="s">
        <v>82</v>
      </c>
      <c r="AW924" s="12" t="s">
        <v>33</v>
      </c>
      <c r="AX924" s="12" t="s">
        <v>80</v>
      </c>
      <c r="AY924" s="150" t="s">
        <v>181</v>
      </c>
    </row>
    <row r="925" spans="2:65" s="1" customFormat="1" ht="24.1" customHeight="1">
      <c r="B925" s="32"/>
      <c r="C925" s="131" t="s">
        <v>1491</v>
      </c>
      <c r="D925" s="131" t="s">
        <v>183</v>
      </c>
      <c r="E925" s="132" t="s">
        <v>1492</v>
      </c>
      <c r="F925" s="133" t="s">
        <v>1493</v>
      </c>
      <c r="G925" s="134" t="s">
        <v>1487</v>
      </c>
      <c r="H925" s="135">
        <v>180</v>
      </c>
      <c r="I925" s="136"/>
      <c r="J925" s="137">
        <f>ROUND(I925*H925,2)</f>
        <v>0</v>
      </c>
      <c r="K925" s="133" t="s">
        <v>187</v>
      </c>
      <c r="L925" s="32"/>
      <c r="M925" s="138" t="s">
        <v>19</v>
      </c>
      <c r="N925" s="139" t="s">
        <v>43</v>
      </c>
      <c r="P925" s="140">
        <f>O925*H925</f>
        <v>0</v>
      </c>
      <c r="Q925" s="140">
        <v>0</v>
      </c>
      <c r="R925" s="140">
        <f>Q925*H925</f>
        <v>0</v>
      </c>
      <c r="S925" s="140">
        <v>0</v>
      </c>
      <c r="T925" s="141">
        <f>S925*H925</f>
        <v>0</v>
      </c>
      <c r="AR925" s="142" t="s">
        <v>188</v>
      </c>
      <c r="AT925" s="142" t="s">
        <v>183</v>
      </c>
      <c r="AU925" s="142" t="s">
        <v>82</v>
      </c>
      <c r="AY925" s="17" t="s">
        <v>181</v>
      </c>
      <c r="BE925" s="143">
        <f>IF(N925="základní",J925,0)</f>
        <v>0</v>
      </c>
      <c r="BF925" s="143">
        <f>IF(N925="snížená",J925,0)</f>
        <v>0</v>
      </c>
      <c r="BG925" s="143">
        <f>IF(N925="zákl. přenesená",J925,0)</f>
        <v>0</v>
      </c>
      <c r="BH925" s="143">
        <f>IF(N925="sníž. přenesená",J925,0)</f>
        <v>0</v>
      </c>
      <c r="BI925" s="143">
        <f>IF(N925="nulová",J925,0)</f>
        <v>0</v>
      </c>
      <c r="BJ925" s="17" t="s">
        <v>80</v>
      </c>
      <c r="BK925" s="143">
        <f>ROUND(I925*H925,2)</f>
        <v>0</v>
      </c>
      <c r="BL925" s="17" t="s">
        <v>188</v>
      </c>
      <c r="BM925" s="142" t="s">
        <v>1494</v>
      </c>
    </row>
    <row r="926" spans="2:47" s="1" customFormat="1" ht="12">
      <c r="B926" s="32"/>
      <c r="D926" s="144" t="s">
        <v>190</v>
      </c>
      <c r="F926" s="145" t="s">
        <v>1495</v>
      </c>
      <c r="I926" s="146"/>
      <c r="L926" s="32"/>
      <c r="M926" s="147"/>
      <c r="T926" s="53"/>
      <c r="AT926" s="17" t="s">
        <v>190</v>
      </c>
      <c r="AU926" s="17" t="s">
        <v>82</v>
      </c>
    </row>
    <row r="927" spans="2:51" s="12" customFormat="1" ht="12">
      <c r="B927" s="148"/>
      <c r="D927" s="149" t="s">
        <v>192</v>
      </c>
      <c r="E927" s="150" t="s">
        <v>19</v>
      </c>
      <c r="F927" s="151" t="s">
        <v>1496</v>
      </c>
      <c r="H927" s="152">
        <v>180</v>
      </c>
      <c r="I927" s="153"/>
      <c r="L927" s="148"/>
      <c r="M927" s="154"/>
      <c r="T927" s="155"/>
      <c r="AT927" s="150" t="s">
        <v>192</v>
      </c>
      <c r="AU927" s="150" t="s">
        <v>82</v>
      </c>
      <c r="AV927" s="12" t="s">
        <v>82</v>
      </c>
      <c r="AW927" s="12" t="s">
        <v>33</v>
      </c>
      <c r="AX927" s="12" t="s">
        <v>80</v>
      </c>
      <c r="AY927" s="150" t="s">
        <v>181</v>
      </c>
    </row>
    <row r="928" spans="2:65" s="1" customFormat="1" ht="21.75" customHeight="1">
      <c r="B928" s="32"/>
      <c r="C928" s="131" t="s">
        <v>1497</v>
      </c>
      <c r="D928" s="131" t="s">
        <v>183</v>
      </c>
      <c r="E928" s="132" t="s">
        <v>1498</v>
      </c>
      <c r="F928" s="133" t="s">
        <v>1499</v>
      </c>
      <c r="G928" s="134" t="s">
        <v>1487</v>
      </c>
      <c r="H928" s="135">
        <v>3</v>
      </c>
      <c r="I928" s="136"/>
      <c r="J928" s="137">
        <f>ROUND(I928*H928,2)</f>
        <v>0</v>
      </c>
      <c r="K928" s="133" t="s">
        <v>187</v>
      </c>
      <c r="L928" s="32"/>
      <c r="M928" s="138" t="s">
        <v>19</v>
      </c>
      <c r="N928" s="139" t="s">
        <v>43</v>
      </c>
      <c r="P928" s="140">
        <f>O928*H928</f>
        <v>0</v>
      </c>
      <c r="Q928" s="140">
        <v>0</v>
      </c>
      <c r="R928" s="140">
        <f>Q928*H928</f>
        <v>0</v>
      </c>
      <c r="S928" s="140">
        <v>0</v>
      </c>
      <c r="T928" s="141">
        <f>S928*H928</f>
        <v>0</v>
      </c>
      <c r="AR928" s="142" t="s">
        <v>188</v>
      </c>
      <c r="AT928" s="142" t="s">
        <v>183</v>
      </c>
      <c r="AU928" s="142" t="s">
        <v>82</v>
      </c>
      <c r="AY928" s="17" t="s">
        <v>181</v>
      </c>
      <c r="BE928" s="143">
        <f>IF(N928="základní",J928,0)</f>
        <v>0</v>
      </c>
      <c r="BF928" s="143">
        <f>IF(N928="snížená",J928,0)</f>
        <v>0</v>
      </c>
      <c r="BG928" s="143">
        <f>IF(N928="zákl. přenesená",J928,0)</f>
        <v>0</v>
      </c>
      <c r="BH928" s="143">
        <f>IF(N928="sníž. přenesená",J928,0)</f>
        <v>0</v>
      </c>
      <c r="BI928" s="143">
        <f>IF(N928="nulová",J928,0)</f>
        <v>0</v>
      </c>
      <c r="BJ928" s="17" t="s">
        <v>80</v>
      </c>
      <c r="BK928" s="143">
        <f>ROUND(I928*H928,2)</f>
        <v>0</v>
      </c>
      <c r="BL928" s="17" t="s">
        <v>188</v>
      </c>
      <c r="BM928" s="142" t="s">
        <v>1500</v>
      </c>
    </row>
    <row r="929" spans="2:47" s="1" customFormat="1" ht="12">
      <c r="B929" s="32"/>
      <c r="D929" s="144" t="s">
        <v>190</v>
      </c>
      <c r="F929" s="145" t="s">
        <v>1501</v>
      </c>
      <c r="I929" s="146"/>
      <c r="L929" s="32"/>
      <c r="M929" s="147"/>
      <c r="T929" s="53"/>
      <c r="AT929" s="17" t="s">
        <v>190</v>
      </c>
      <c r="AU929" s="17" t="s">
        <v>82</v>
      </c>
    </row>
    <row r="930" spans="2:65" s="1" customFormat="1" ht="24.1" customHeight="1">
      <c r="B930" s="32"/>
      <c r="C930" s="131" t="s">
        <v>1502</v>
      </c>
      <c r="D930" s="131" t="s">
        <v>183</v>
      </c>
      <c r="E930" s="132" t="s">
        <v>1503</v>
      </c>
      <c r="F930" s="133" t="s">
        <v>1504</v>
      </c>
      <c r="G930" s="134" t="s">
        <v>186</v>
      </c>
      <c r="H930" s="135">
        <v>9.3</v>
      </c>
      <c r="I930" s="136"/>
      <c r="J930" s="137">
        <f>ROUND(I930*H930,2)</f>
        <v>0</v>
      </c>
      <c r="K930" s="133" t="s">
        <v>187</v>
      </c>
      <c r="L930" s="32"/>
      <c r="M930" s="138" t="s">
        <v>19</v>
      </c>
      <c r="N930" s="139" t="s">
        <v>43</v>
      </c>
      <c r="P930" s="140">
        <f>O930*H930</f>
        <v>0</v>
      </c>
      <c r="Q930" s="140">
        <v>0</v>
      </c>
      <c r="R930" s="140">
        <f>Q930*H930</f>
        <v>0</v>
      </c>
      <c r="S930" s="140">
        <v>0</v>
      </c>
      <c r="T930" s="141">
        <f>S930*H930</f>
        <v>0</v>
      </c>
      <c r="AR930" s="142" t="s">
        <v>188</v>
      </c>
      <c r="AT930" s="142" t="s">
        <v>183</v>
      </c>
      <c r="AU930" s="142" t="s">
        <v>82</v>
      </c>
      <c r="AY930" s="17" t="s">
        <v>181</v>
      </c>
      <c r="BE930" s="143">
        <f>IF(N930="základní",J930,0)</f>
        <v>0</v>
      </c>
      <c r="BF930" s="143">
        <f>IF(N930="snížená",J930,0)</f>
        <v>0</v>
      </c>
      <c r="BG930" s="143">
        <f>IF(N930="zákl. přenesená",J930,0)</f>
        <v>0</v>
      </c>
      <c r="BH930" s="143">
        <f>IF(N930="sníž. přenesená",J930,0)</f>
        <v>0</v>
      </c>
      <c r="BI930" s="143">
        <f>IF(N930="nulová",J930,0)</f>
        <v>0</v>
      </c>
      <c r="BJ930" s="17" t="s">
        <v>80</v>
      </c>
      <c r="BK930" s="143">
        <f>ROUND(I930*H930,2)</f>
        <v>0</v>
      </c>
      <c r="BL930" s="17" t="s">
        <v>188</v>
      </c>
      <c r="BM930" s="142" t="s">
        <v>1505</v>
      </c>
    </row>
    <row r="931" spans="2:47" s="1" customFormat="1" ht="12">
      <c r="B931" s="32"/>
      <c r="D931" s="144" t="s">
        <v>190</v>
      </c>
      <c r="F931" s="145" t="s">
        <v>1506</v>
      </c>
      <c r="I931" s="146"/>
      <c r="L931" s="32"/>
      <c r="M931" s="147"/>
      <c r="T931" s="53"/>
      <c r="AT931" s="17" t="s">
        <v>190</v>
      </c>
      <c r="AU931" s="17" t="s">
        <v>82</v>
      </c>
    </row>
    <row r="932" spans="2:51" s="14" customFormat="1" ht="12">
      <c r="B932" s="163"/>
      <c r="D932" s="149" t="s">
        <v>192</v>
      </c>
      <c r="E932" s="164" t="s">
        <v>19</v>
      </c>
      <c r="F932" s="165" t="s">
        <v>1507</v>
      </c>
      <c r="H932" s="164" t="s">
        <v>19</v>
      </c>
      <c r="I932" s="166"/>
      <c r="L932" s="163"/>
      <c r="M932" s="167"/>
      <c r="T932" s="168"/>
      <c r="AT932" s="164" t="s">
        <v>192</v>
      </c>
      <c r="AU932" s="164" t="s">
        <v>82</v>
      </c>
      <c r="AV932" s="14" t="s">
        <v>80</v>
      </c>
      <c r="AW932" s="14" t="s">
        <v>33</v>
      </c>
      <c r="AX932" s="14" t="s">
        <v>72</v>
      </c>
      <c r="AY932" s="164" t="s">
        <v>181</v>
      </c>
    </row>
    <row r="933" spans="2:51" s="12" customFormat="1" ht="12">
      <c r="B933" s="148"/>
      <c r="D933" s="149" t="s">
        <v>192</v>
      </c>
      <c r="E933" s="150" t="s">
        <v>19</v>
      </c>
      <c r="F933" s="151" t="s">
        <v>1508</v>
      </c>
      <c r="H933" s="152">
        <v>9.3</v>
      </c>
      <c r="I933" s="153"/>
      <c r="L933" s="148"/>
      <c r="M933" s="154"/>
      <c r="T933" s="155"/>
      <c r="AT933" s="150" t="s">
        <v>192</v>
      </c>
      <c r="AU933" s="150" t="s">
        <v>82</v>
      </c>
      <c r="AV933" s="12" t="s">
        <v>82</v>
      </c>
      <c r="AW933" s="12" t="s">
        <v>33</v>
      </c>
      <c r="AX933" s="12" t="s">
        <v>80</v>
      </c>
      <c r="AY933" s="150" t="s">
        <v>181</v>
      </c>
    </row>
    <row r="934" spans="2:65" s="1" customFormat="1" ht="24.1" customHeight="1">
      <c r="B934" s="32"/>
      <c r="C934" s="131" t="s">
        <v>1509</v>
      </c>
      <c r="D934" s="131" t="s">
        <v>183</v>
      </c>
      <c r="E934" s="132" t="s">
        <v>1510</v>
      </c>
      <c r="F934" s="133" t="s">
        <v>1511</v>
      </c>
      <c r="G934" s="134" t="s">
        <v>186</v>
      </c>
      <c r="H934" s="135">
        <v>697.5</v>
      </c>
      <c r="I934" s="136"/>
      <c r="J934" s="137">
        <f>ROUND(I934*H934,2)</f>
        <v>0</v>
      </c>
      <c r="K934" s="133" t="s">
        <v>187</v>
      </c>
      <c r="L934" s="32"/>
      <c r="M934" s="138" t="s">
        <v>19</v>
      </c>
      <c r="N934" s="139" t="s">
        <v>43</v>
      </c>
      <c r="P934" s="140">
        <f>O934*H934</f>
        <v>0</v>
      </c>
      <c r="Q934" s="140">
        <v>0</v>
      </c>
      <c r="R934" s="140">
        <f>Q934*H934</f>
        <v>0</v>
      </c>
      <c r="S934" s="140">
        <v>0</v>
      </c>
      <c r="T934" s="141">
        <f>S934*H934</f>
        <v>0</v>
      </c>
      <c r="AR934" s="142" t="s">
        <v>188</v>
      </c>
      <c r="AT934" s="142" t="s">
        <v>183</v>
      </c>
      <c r="AU934" s="142" t="s">
        <v>82</v>
      </c>
      <c r="AY934" s="17" t="s">
        <v>181</v>
      </c>
      <c r="BE934" s="143">
        <f>IF(N934="základní",J934,0)</f>
        <v>0</v>
      </c>
      <c r="BF934" s="143">
        <f>IF(N934="snížená",J934,0)</f>
        <v>0</v>
      </c>
      <c r="BG934" s="143">
        <f>IF(N934="zákl. přenesená",J934,0)</f>
        <v>0</v>
      </c>
      <c r="BH934" s="143">
        <f>IF(N934="sníž. přenesená",J934,0)</f>
        <v>0</v>
      </c>
      <c r="BI934" s="143">
        <f>IF(N934="nulová",J934,0)</f>
        <v>0</v>
      </c>
      <c r="BJ934" s="17" t="s">
        <v>80</v>
      </c>
      <c r="BK934" s="143">
        <f>ROUND(I934*H934,2)</f>
        <v>0</v>
      </c>
      <c r="BL934" s="17" t="s">
        <v>188</v>
      </c>
      <c r="BM934" s="142" t="s">
        <v>1512</v>
      </c>
    </row>
    <row r="935" spans="2:47" s="1" customFormat="1" ht="12">
      <c r="B935" s="32"/>
      <c r="D935" s="144" t="s">
        <v>190</v>
      </c>
      <c r="F935" s="145" t="s">
        <v>1513</v>
      </c>
      <c r="I935" s="146"/>
      <c r="L935" s="32"/>
      <c r="M935" s="147"/>
      <c r="T935" s="53"/>
      <c r="AT935" s="17" t="s">
        <v>190</v>
      </c>
      <c r="AU935" s="17" t="s">
        <v>82</v>
      </c>
    </row>
    <row r="936" spans="2:51" s="12" customFormat="1" ht="12">
      <c r="B936" s="148"/>
      <c r="D936" s="149" t="s">
        <v>192</v>
      </c>
      <c r="E936" s="150" t="s">
        <v>19</v>
      </c>
      <c r="F936" s="151" t="s">
        <v>1514</v>
      </c>
      <c r="H936" s="152">
        <v>697.5</v>
      </c>
      <c r="I936" s="153"/>
      <c r="L936" s="148"/>
      <c r="M936" s="154"/>
      <c r="T936" s="155"/>
      <c r="AT936" s="150" t="s">
        <v>192</v>
      </c>
      <c r="AU936" s="150" t="s">
        <v>82</v>
      </c>
      <c r="AV936" s="12" t="s">
        <v>82</v>
      </c>
      <c r="AW936" s="12" t="s">
        <v>33</v>
      </c>
      <c r="AX936" s="12" t="s">
        <v>80</v>
      </c>
      <c r="AY936" s="150" t="s">
        <v>181</v>
      </c>
    </row>
    <row r="937" spans="2:65" s="1" customFormat="1" ht="24.1" customHeight="1">
      <c r="B937" s="32"/>
      <c r="C937" s="131" t="s">
        <v>1515</v>
      </c>
      <c r="D937" s="131" t="s">
        <v>183</v>
      </c>
      <c r="E937" s="132" t="s">
        <v>1516</v>
      </c>
      <c r="F937" s="133" t="s">
        <v>1517</v>
      </c>
      <c r="G937" s="134" t="s">
        <v>186</v>
      </c>
      <c r="H937" s="135">
        <v>9.3</v>
      </c>
      <c r="I937" s="136"/>
      <c r="J937" s="137">
        <f>ROUND(I937*H937,2)</f>
        <v>0</v>
      </c>
      <c r="K937" s="133" t="s">
        <v>187</v>
      </c>
      <c r="L937" s="32"/>
      <c r="M937" s="138" t="s">
        <v>19</v>
      </c>
      <c r="N937" s="139" t="s">
        <v>43</v>
      </c>
      <c r="P937" s="140">
        <f>O937*H937</f>
        <v>0</v>
      </c>
      <c r="Q937" s="140">
        <v>0</v>
      </c>
      <c r="R937" s="140">
        <f>Q937*H937</f>
        <v>0</v>
      </c>
      <c r="S937" s="140">
        <v>0</v>
      </c>
      <c r="T937" s="141">
        <f>S937*H937</f>
        <v>0</v>
      </c>
      <c r="AR937" s="142" t="s">
        <v>188</v>
      </c>
      <c r="AT937" s="142" t="s">
        <v>183</v>
      </c>
      <c r="AU937" s="142" t="s">
        <v>82</v>
      </c>
      <c r="AY937" s="17" t="s">
        <v>181</v>
      </c>
      <c r="BE937" s="143">
        <f>IF(N937="základní",J937,0)</f>
        <v>0</v>
      </c>
      <c r="BF937" s="143">
        <f>IF(N937="snížená",J937,0)</f>
        <v>0</v>
      </c>
      <c r="BG937" s="143">
        <f>IF(N937="zákl. přenesená",J937,0)</f>
        <v>0</v>
      </c>
      <c r="BH937" s="143">
        <f>IF(N937="sníž. přenesená",J937,0)</f>
        <v>0</v>
      </c>
      <c r="BI937" s="143">
        <f>IF(N937="nulová",J937,0)</f>
        <v>0</v>
      </c>
      <c r="BJ937" s="17" t="s">
        <v>80</v>
      </c>
      <c r="BK937" s="143">
        <f>ROUND(I937*H937,2)</f>
        <v>0</v>
      </c>
      <c r="BL937" s="17" t="s">
        <v>188</v>
      </c>
      <c r="BM937" s="142" t="s">
        <v>1518</v>
      </c>
    </row>
    <row r="938" spans="2:47" s="1" customFormat="1" ht="12">
      <c r="B938" s="32"/>
      <c r="D938" s="144" t="s">
        <v>190</v>
      </c>
      <c r="F938" s="145" t="s">
        <v>1519</v>
      </c>
      <c r="I938" s="146"/>
      <c r="L938" s="32"/>
      <c r="M938" s="147"/>
      <c r="T938" s="53"/>
      <c r="AT938" s="17" t="s">
        <v>190</v>
      </c>
      <c r="AU938" s="17" t="s">
        <v>82</v>
      </c>
    </row>
    <row r="939" spans="2:65" s="1" customFormat="1" ht="16.5" customHeight="1">
      <c r="B939" s="32"/>
      <c r="C939" s="131" t="s">
        <v>1520</v>
      </c>
      <c r="D939" s="131" t="s">
        <v>183</v>
      </c>
      <c r="E939" s="132" t="s">
        <v>1521</v>
      </c>
      <c r="F939" s="133" t="s">
        <v>1522</v>
      </c>
      <c r="G939" s="134" t="s">
        <v>186</v>
      </c>
      <c r="H939" s="135">
        <v>700.396</v>
      </c>
      <c r="I939" s="136"/>
      <c r="J939" s="137">
        <f>ROUND(I939*H939,2)</f>
        <v>0</v>
      </c>
      <c r="K939" s="133" t="s">
        <v>187</v>
      </c>
      <c r="L939" s="32"/>
      <c r="M939" s="138" t="s">
        <v>19</v>
      </c>
      <c r="N939" s="139" t="s">
        <v>43</v>
      </c>
      <c r="P939" s="140">
        <f>O939*H939</f>
        <v>0</v>
      </c>
      <c r="Q939" s="140">
        <v>0</v>
      </c>
      <c r="R939" s="140">
        <f>Q939*H939</f>
        <v>0</v>
      </c>
      <c r="S939" s="140">
        <v>0</v>
      </c>
      <c r="T939" s="141">
        <f>S939*H939</f>
        <v>0</v>
      </c>
      <c r="AR939" s="142" t="s">
        <v>188</v>
      </c>
      <c r="AT939" s="142" t="s">
        <v>183</v>
      </c>
      <c r="AU939" s="142" t="s">
        <v>82</v>
      </c>
      <c r="AY939" s="17" t="s">
        <v>181</v>
      </c>
      <c r="BE939" s="143">
        <f>IF(N939="základní",J939,0)</f>
        <v>0</v>
      </c>
      <c r="BF939" s="143">
        <f>IF(N939="snížená",J939,0)</f>
        <v>0</v>
      </c>
      <c r="BG939" s="143">
        <f>IF(N939="zákl. přenesená",J939,0)</f>
        <v>0</v>
      </c>
      <c r="BH939" s="143">
        <f>IF(N939="sníž. přenesená",J939,0)</f>
        <v>0</v>
      </c>
      <c r="BI939" s="143">
        <f>IF(N939="nulová",J939,0)</f>
        <v>0</v>
      </c>
      <c r="BJ939" s="17" t="s">
        <v>80</v>
      </c>
      <c r="BK939" s="143">
        <f>ROUND(I939*H939,2)</f>
        <v>0</v>
      </c>
      <c r="BL939" s="17" t="s">
        <v>188</v>
      </c>
      <c r="BM939" s="142" t="s">
        <v>1523</v>
      </c>
    </row>
    <row r="940" spans="2:47" s="1" customFormat="1" ht="12">
      <c r="B940" s="32"/>
      <c r="D940" s="144" t="s">
        <v>190</v>
      </c>
      <c r="F940" s="145" t="s">
        <v>1524</v>
      </c>
      <c r="I940" s="146"/>
      <c r="L940" s="32"/>
      <c r="M940" s="147"/>
      <c r="T940" s="53"/>
      <c r="AT940" s="17" t="s">
        <v>190</v>
      </c>
      <c r="AU940" s="17" t="s">
        <v>82</v>
      </c>
    </row>
    <row r="941" spans="2:65" s="1" customFormat="1" ht="24.1" customHeight="1">
      <c r="B941" s="32"/>
      <c r="C941" s="131" t="s">
        <v>1525</v>
      </c>
      <c r="D941" s="131" t="s">
        <v>183</v>
      </c>
      <c r="E941" s="132" t="s">
        <v>1526</v>
      </c>
      <c r="F941" s="133" t="s">
        <v>1527</v>
      </c>
      <c r="G941" s="134" t="s">
        <v>186</v>
      </c>
      <c r="H941" s="135">
        <v>700.396</v>
      </c>
      <c r="I941" s="136"/>
      <c r="J941" s="137">
        <f>ROUND(I941*H941,2)</f>
        <v>0</v>
      </c>
      <c r="K941" s="133" t="s">
        <v>187</v>
      </c>
      <c r="L941" s="32"/>
      <c r="M941" s="138" t="s">
        <v>19</v>
      </c>
      <c r="N941" s="139" t="s">
        <v>43</v>
      </c>
      <c r="P941" s="140">
        <f>O941*H941</f>
        <v>0</v>
      </c>
      <c r="Q941" s="140">
        <v>0</v>
      </c>
      <c r="R941" s="140">
        <f>Q941*H941</f>
        <v>0</v>
      </c>
      <c r="S941" s="140">
        <v>0</v>
      </c>
      <c r="T941" s="141">
        <f>S941*H941</f>
        <v>0</v>
      </c>
      <c r="AR941" s="142" t="s">
        <v>188</v>
      </c>
      <c r="AT941" s="142" t="s">
        <v>183</v>
      </c>
      <c r="AU941" s="142" t="s">
        <v>82</v>
      </c>
      <c r="AY941" s="17" t="s">
        <v>181</v>
      </c>
      <c r="BE941" s="143">
        <f>IF(N941="základní",J941,0)</f>
        <v>0</v>
      </c>
      <c r="BF941" s="143">
        <f>IF(N941="snížená",J941,0)</f>
        <v>0</v>
      </c>
      <c r="BG941" s="143">
        <f>IF(N941="zákl. přenesená",J941,0)</f>
        <v>0</v>
      </c>
      <c r="BH941" s="143">
        <f>IF(N941="sníž. přenesená",J941,0)</f>
        <v>0</v>
      </c>
      <c r="BI941" s="143">
        <f>IF(N941="nulová",J941,0)</f>
        <v>0</v>
      </c>
      <c r="BJ941" s="17" t="s">
        <v>80</v>
      </c>
      <c r="BK941" s="143">
        <f>ROUND(I941*H941,2)</f>
        <v>0</v>
      </c>
      <c r="BL941" s="17" t="s">
        <v>188</v>
      </c>
      <c r="BM941" s="142" t="s">
        <v>1528</v>
      </c>
    </row>
    <row r="942" spans="2:47" s="1" customFormat="1" ht="12">
      <c r="B942" s="32"/>
      <c r="D942" s="144" t="s">
        <v>190</v>
      </c>
      <c r="F942" s="145" t="s">
        <v>1529</v>
      </c>
      <c r="I942" s="146"/>
      <c r="L942" s="32"/>
      <c r="M942" s="147"/>
      <c r="T942" s="53"/>
      <c r="AT942" s="17" t="s">
        <v>190</v>
      </c>
      <c r="AU942" s="17" t="s">
        <v>82</v>
      </c>
    </row>
    <row r="943" spans="2:51" s="12" customFormat="1" ht="12">
      <c r="B943" s="148"/>
      <c r="D943" s="149" t="s">
        <v>192</v>
      </c>
      <c r="E943" s="150" t="s">
        <v>19</v>
      </c>
      <c r="F943" s="151" t="s">
        <v>1530</v>
      </c>
      <c r="H943" s="152">
        <v>700.396</v>
      </c>
      <c r="I943" s="153"/>
      <c r="L943" s="148"/>
      <c r="M943" s="154"/>
      <c r="T943" s="155"/>
      <c r="AT943" s="150" t="s">
        <v>192</v>
      </c>
      <c r="AU943" s="150" t="s">
        <v>82</v>
      </c>
      <c r="AV943" s="12" t="s">
        <v>82</v>
      </c>
      <c r="AW943" s="12" t="s">
        <v>33</v>
      </c>
      <c r="AX943" s="12" t="s">
        <v>80</v>
      </c>
      <c r="AY943" s="150" t="s">
        <v>181</v>
      </c>
    </row>
    <row r="944" spans="2:65" s="1" customFormat="1" ht="16.5" customHeight="1">
      <c r="B944" s="32"/>
      <c r="C944" s="131" t="s">
        <v>1531</v>
      </c>
      <c r="D944" s="131" t="s">
        <v>183</v>
      </c>
      <c r="E944" s="132" t="s">
        <v>1532</v>
      </c>
      <c r="F944" s="133" t="s">
        <v>1533</v>
      </c>
      <c r="G944" s="134" t="s">
        <v>225</v>
      </c>
      <c r="H944" s="135">
        <v>35.49</v>
      </c>
      <c r="I944" s="136"/>
      <c r="J944" s="137">
        <f>ROUND(I944*H944,2)</f>
        <v>0</v>
      </c>
      <c r="K944" s="133" t="s">
        <v>187</v>
      </c>
      <c r="L944" s="32"/>
      <c r="M944" s="138" t="s">
        <v>19</v>
      </c>
      <c r="N944" s="139" t="s">
        <v>43</v>
      </c>
      <c r="P944" s="140">
        <f>O944*H944</f>
        <v>0</v>
      </c>
      <c r="Q944" s="140">
        <v>0</v>
      </c>
      <c r="R944" s="140">
        <f>Q944*H944</f>
        <v>0</v>
      </c>
      <c r="S944" s="140">
        <v>0</v>
      </c>
      <c r="T944" s="141">
        <f>S944*H944</f>
        <v>0</v>
      </c>
      <c r="AR944" s="142" t="s">
        <v>188</v>
      </c>
      <c r="AT944" s="142" t="s">
        <v>183</v>
      </c>
      <c r="AU944" s="142" t="s">
        <v>82</v>
      </c>
      <c r="AY944" s="17" t="s">
        <v>181</v>
      </c>
      <c r="BE944" s="143">
        <f>IF(N944="základní",J944,0)</f>
        <v>0</v>
      </c>
      <c r="BF944" s="143">
        <f>IF(N944="snížená",J944,0)</f>
        <v>0</v>
      </c>
      <c r="BG944" s="143">
        <f>IF(N944="zákl. přenesená",J944,0)</f>
        <v>0</v>
      </c>
      <c r="BH944" s="143">
        <f>IF(N944="sníž. přenesená",J944,0)</f>
        <v>0</v>
      </c>
      <c r="BI944" s="143">
        <f>IF(N944="nulová",J944,0)</f>
        <v>0</v>
      </c>
      <c r="BJ944" s="17" t="s">
        <v>80</v>
      </c>
      <c r="BK944" s="143">
        <f>ROUND(I944*H944,2)</f>
        <v>0</v>
      </c>
      <c r="BL944" s="17" t="s">
        <v>188</v>
      </c>
      <c r="BM944" s="142" t="s">
        <v>1534</v>
      </c>
    </row>
    <row r="945" spans="2:47" s="1" customFormat="1" ht="12">
      <c r="B945" s="32"/>
      <c r="D945" s="144" t="s">
        <v>190</v>
      </c>
      <c r="F945" s="145" t="s">
        <v>1535</v>
      </c>
      <c r="I945" s="146"/>
      <c r="L945" s="32"/>
      <c r="M945" s="147"/>
      <c r="T945" s="53"/>
      <c r="AT945" s="17" t="s">
        <v>190</v>
      </c>
      <c r="AU945" s="17" t="s">
        <v>82</v>
      </c>
    </row>
    <row r="946" spans="2:51" s="12" customFormat="1" ht="12">
      <c r="B946" s="148"/>
      <c r="D946" s="149" t="s">
        <v>192</v>
      </c>
      <c r="E946" s="150" t="s">
        <v>19</v>
      </c>
      <c r="F946" s="151" t="s">
        <v>1536</v>
      </c>
      <c r="H946" s="152">
        <v>35.49</v>
      </c>
      <c r="I946" s="153"/>
      <c r="L946" s="148"/>
      <c r="M946" s="154"/>
      <c r="T946" s="155"/>
      <c r="AT946" s="150" t="s">
        <v>192</v>
      </c>
      <c r="AU946" s="150" t="s">
        <v>82</v>
      </c>
      <c r="AV946" s="12" t="s">
        <v>82</v>
      </c>
      <c r="AW946" s="12" t="s">
        <v>33</v>
      </c>
      <c r="AX946" s="12" t="s">
        <v>80</v>
      </c>
      <c r="AY946" s="150" t="s">
        <v>181</v>
      </c>
    </row>
    <row r="947" spans="2:65" s="1" customFormat="1" ht="24.1" customHeight="1">
      <c r="B947" s="32"/>
      <c r="C947" s="131" t="s">
        <v>1537</v>
      </c>
      <c r="D947" s="131" t="s">
        <v>183</v>
      </c>
      <c r="E947" s="132" t="s">
        <v>1538</v>
      </c>
      <c r="F947" s="133" t="s">
        <v>1539</v>
      </c>
      <c r="G947" s="134" t="s">
        <v>225</v>
      </c>
      <c r="H947" s="135">
        <v>35.49</v>
      </c>
      <c r="I947" s="136"/>
      <c r="J947" s="137">
        <f>ROUND(I947*H947,2)</f>
        <v>0</v>
      </c>
      <c r="K947" s="133" t="s">
        <v>187</v>
      </c>
      <c r="L947" s="32"/>
      <c r="M947" s="138" t="s">
        <v>19</v>
      </c>
      <c r="N947" s="139" t="s">
        <v>43</v>
      </c>
      <c r="P947" s="140">
        <f>O947*H947</f>
        <v>0</v>
      </c>
      <c r="Q947" s="140">
        <v>0</v>
      </c>
      <c r="R947" s="140">
        <f>Q947*H947</f>
        <v>0</v>
      </c>
      <c r="S947" s="140">
        <v>0</v>
      </c>
      <c r="T947" s="141">
        <f>S947*H947</f>
        <v>0</v>
      </c>
      <c r="AR947" s="142" t="s">
        <v>188</v>
      </c>
      <c r="AT947" s="142" t="s">
        <v>183</v>
      </c>
      <c r="AU947" s="142" t="s">
        <v>82</v>
      </c>
      <c r="AY947" s="17" t="s">
        <v>181</v>
      </c>
      <c r="BE947" s="143">
        <f>IF(N947="základní",J947,0)</f>
        <v>0</v>
      </c>
      <c r="BF947" s="143">
        <f>IF(N947="snížená",J947,0)</f>
        <v>0</v>
      </c>
      <c r="BG947" s="143">
        <f>IF(N947="zákl. přenesená",J947,0)</f>
        <v>0</v>
      </c>
      <c r="BH947" s="143">
        <f>IF(N947="sníž. přenesená",J947,0)</f>
        <v>0</v>
      </c>
      <c r="BI947" s="143">
        <f>IF(N947="nulová",J947,0)</f>
        <v>0</v>
      </c>
      <c r="BJ947" s="17" t="s">
        <v>80</v>
      </c>
      <c r="BK947" s="143">
        <f>ROUND(I947*H947,2)</f>
        <v>0</v>
      </c>
      <c r="BL947" s="17" t="s">
        <v>188</v>
      </c>
      <c r="BM947" s="142" t="s">
        <v>1540</v>
      </c>
    </row>
    <row r="948" spans="2:47" s="1" customFormat="1" ht="12">
      <c r="B948" s="32"/>
      <c r="D948" s="144" t="s">
        <v>190</v>
      </c>
      <c r="F948" s="145" t="s">
        <v>1541</v>
      </c>
      <c r="I948" s="146"/>
      <c r="L948" s="32"/>
      <c r="M948" s="147"/>
      <c r="T948" s="53"/>
      <c r="AT948" s="17" t="s">
        <v>190</v>
      </c>
      <c r="AU948" s="17" t="s">
        <v>82</v>
      </c>
    </row>
    <row r="949" spans="2:51" s="12" customFormat="1" ht="12">
      <c r="B949" s="148"/>
      <c r="D949" s="149" t="s">
        <v>192</v>
      </c>
      <c r="E949" s="150" t="s">
        <v>19</v>
      </c>
      <c r="F949" s="151" t="s">
        <v>1542</v>
      </c>
      <c r="H949" s="152">
        <v>35.49</v>
      </c>
      <c r="I949" s="153"/>
      <c r="L949" s="148"/>
      <c r="M949" s="154"/>
      <c r="T949" s="155"/>
      <c r="AT949" s="150" t="s">
        <v>192</v>
      </c>
      <c r="AU949" s="150" t="s">
        <v>82</v>
      </c>
      <c r="AV949" s="12" t="s">
        <v>82</v>
      </c>
      <c r="AW949" s="12" t="s">
        <v>33</v>
      </c>
      <c r="AX949" s="12" t="s">
        <v>80</v>
      </c>
      <c r="AY949" s="150" t="s">
        <v>181</v>
      </c>
    </row>
    <row r="950" spans="2:63" s="11" customFormat="1" ht="22.8" customHeight="1">
      <c r="B950" s="119"/>
      <c r="D950" s="120" t="s">
        <v>71</v>
      </c>
      <c r="E950" s="129" t="s">
        <v>1214</v>
      </c>
      <c r="F950" s="129" t="s">
        <v>1543</v>
      </c>
      <c r="I950" s="122"/>
      <c r="J950" s="130">
        <f>BK950</f>
        <v>0</v>
      </c>
      <c r="L950" s="119"/>
      <c r="M950" s="124"/>
      <c r="P950" s="125">
        <f>SUM(P951:P968)</f>
        <v>0</v>
      </c>
      <c r="R950" s="125">
        <f>SUM(R951:R968)</f>
        <v>0.09222040000000001</v>
      </c>
      <c r="T950" s="126">
        <f>SUM(T951:T968)</f>
        <v>0</v>
      </c>
      <c r="AR950" s="120" t="s">
        <v>80</v>
      </c>
      <c r="AT950" s="127" t="s">
        <v>71</v>
      </c>
      <c r="AU950" s="127" t="s">
        <v>80</v>
      </c>
      <c r="AY950" s="120" t="s">
        <v>181</v>
      </c>
      <c r="BK950" s="128">
        <f>SUM(BK951:BK968)</f>
        <v>0</v>
      </c>
    </row>
    <row r="951" spans="2:65" s="1" customFormat="1" ht="24.1" customHeight="1">
      <c r="B951" s="32"/>
      <c r="C951" s="131" t="s">
        <v>1544</v>
      </c>
      <c r="D951" s="131" t="s">
        <v>183</v>
      </c>
      <c r="E951" s="132" t="s">
        <v>1545</v>
      </c>
      <c r="F951" s="133" t="s">
        <v>1546</v>
      </c>
      <c r="G951" s="134" t="s">
        <v>186</v>
      </c>
      <c r="H951" s="135">
        <v>957.01</v>
      </c>
      <c r="I951" s="136"/>
      <c r="J951" s="137">
        <f>ROUND(I951*H951,2)</f>
        <v>0</v>
      </c>
      <c r="K951" s="133" t="s">
        <v>527</v>
      </c>
      <c r="L951" s="32"/>
      <c r="M951" s="138" t="s">
        <v>19</v>
      </c>
      <c r="N951" s="139" t="s">
        <v>43</v>
      </c>
      <c r="P951" s="140">
        <f>O951*H951</f>
        <v>0</v>
      </c>
      <c r="Q951" s="140">
        <v>4E-05</v>
      </c>
      <c r="R951" s="140">
        <f>Q951*H951</f>
        <v>0.038280400000000006</v>
      </c>
      <c r="S951" s="140">
        <v>0</v>
      </c>
      <c r="T951" s="141">
        <f>S951*H951</f>
        <v>0</v>
      </c>
      <c r="AR951" s="142" t="s">
        <v>188</v>
      </c>
      <c r="AT951" s="142" t="s">
        <v>183</v>
      </c>
      <c r="AU951" s="142" t="s">
        <v>82</v>
      </c>
      <c r="AY951" s="17" t="s">
        <v>181</v>
      </c>
      <c r="BE951" s="143">
        <f>IF(N951="základní",J951,0)</f>
        <v>0</v>
      </c>
      <c r="BF951" s="143">
        <f>IF(N951="snížená",J951,0)</f>
        <v>0</v>
      </c>
      <c r="BG951" s="143">
        <f>IF(N951="zákl. přenesená",J951,0)</f>
        <v>0</v>
      </c>
      <c r="BH951" s="143">
        <f>IF(N951="sníž. přenesená",J951,0)</f>
        <v>0</v>
      </c>
      <c r="BI951" s="143">
        <f>IF(N951="nulová",J951,0)</f>
        <v>0</v>
      </c>
      <c r="BJ951" s="17" t="s">
        <v>80</v>
      </c>
      <c r="BK951" s="143">
        <f>ROUND(I951*H951,2)</f>
        <v>0</v>
      </c>
      <c r="BL951" s="17" t="s">
        <v>188</v>
      </c>
      <c r="BM951" s="142" t="s">
        <v>1547</v>
      </c>
    </row>
    <row r="952" spans="2:47" s="1" customFormat="1" ht="12">
      <c r="B952" s="32"/>
      <c r="D952" s="144" t="s">
        <v>190</v>
      </c>
      <c r="F952" s="145" t="s">
        <v>1548</v>
      </c>
      <c r="I952" s="146"/>
      <c r="L952" s="32"/>
      <c r="M952" s="147"/>
      <c r="T952" s="53"/>
      <c r="AT952" s="17" t="s">
        <v>190</v>
      </c>
      <c r="AU952" s="17" t="s">
        <v>82</v>
      </c>
    </row>
    <row r="953" spans="2:51" s="12" customFormat="1" ht="12">
      <c r="B953" s="148"/>
      <c r="D953" s="149" t="s">
        <v>192</v>
      </c>
      <c r="E953" s="150" t="s">
        <v>19</v>
      </c>
      <c r="F953" s="151" t="s">
        <v>1549</v>
      </c>
      <c r="H953" s="152">
        <v>631.517</v>
      </c>
      <c r="I953" s="153"/>
      <c r="L953" s="148"/>
      <c r="M953" s="154"/>
      <c r="T953" s="155"/>
      <c r="AT953" s="150" t="s">
        <v>192</v>
      </c>
      <c r="AU953" s="150" t="s">
        <v>82</v>
      </c>
      <c r="AV953" s="12" t="s">
        <v>82</v>
      </c>
      <c r="AW953" s="12" t="s">
        <v>33</v>
      </c>
      <c r="AX953" s="12" t="s">
        <v>72</v>
      </c>
      <c r="AY953" s="150" t="s">
        <v>181</v>
      </c>
    </row>
    <row r="954" spans="2:51" s="12" customFormat="1" ht="12">
      <c r="B954" s="148"/>
      <c r="D954" s="149" t="s">
        <v>192</v>
      </c>
      <c r="E954" s="150" t="s">
        <v>19</v>
      </c>
      <c r="F954" s="151" t="s">
        <v>1550</v>
      </c>
      <c r="H954" s="152">
        <v>325.493</v>
      </c>
      <c r="I954" s="153"/>
      <c r="L954" s="148"/>
      <c r="M954" s="154"/>
      <c r="T954" s="155"/>
      <c r="AT954" s="150" t="s">
        <v>192</v>
      </c>
      <c r="AU954" s="150" t="s">
        <v>82</v>
      </c>
      <c r="AV954" s="12" t="s">
        <v>82</v>
      </c>
      <c r="AW954" s="12" t="s">
        <v>33</v>
      </c>
      <c r="AX954" s="12" t="s">
        <v>72</v>
      </c>
      <c r="AY954" s="150" t="s">
        <v>181</v>
      </c>
    </row>
    <row r="955" spans="2:51" s="13" customFormat="1" ht="12">
      <c r="B955" s="156"/>
      <c r="D955" s="149" t="s">
        <v>192</v>
      </c>
      <c r="E955" s="157" t="s">
        <v>19</v>
      </c>
      <c r="F955" s="158" t="s">
        <v>196</v>
      </c>
      <c r="H955" s="159">
        <v>957.01</v>
      </c>
      <c r="I955" s="160"/>
      <c r="L955" s="156"/>
      <c r="M955" s="161"/>
      <c r="T955" s="162"/>
      <c r="AT955" s="157" t="s">
        <v>192</v>
      </c>
      <c r="AU955" s="157" t="s">
        <v>82</v>
      </c>
      <c r="AV955" s="13" t="s">
        <v>188</v>
      </c>
      <c r="AW955" s="13" t="s">
        <v>33</v>
      </c>
      <c r="AX955" s="13" t="s">
        <v>80</v>
      </c>
      <c r="AY955" s="157" t="s">
        <v>181</v>
      </c>
    </row>
    <row r="956" spans="2:65" s="1" customFormat="1" ht="16.5" customHeight="1">
      <c r="B956" s="32"/>
      <c r="C956" s="131" t="s">
        <v>1551</v>
      </c>
      <c r="D956" s="131" t="s">
        <v>183</v>
      </c>
      <c r="E956" s="132" t="s">
        <v>1552</v>
      </c>
      <c r="F956" s="133" t="s">
        <v>1553</v>
      </c>
      <c r="G956" s="134" t="s">
        <v>186</v>
      </c>
      <c r="H956" s="135">
        <v>537.29</v>
      </c>
      <c r="I956" s="136"/>
      <c r="J956" s="137">
        <f>ROUND(I956*H956,2)</f>
        <v>0</v>
      </c>
      <c r="K956" s="133" t="s">
        <v>527</v>
      </c>
      <c r="L956" s="32"/>
      <c r="M956" s="138" t="s">
        <v>19</v>
      </c>
      <c r="N956" s="139" t="s">
        <v>43</v>
      </c>
      <c r="P956" s="140">
        <f>O956*H956</f>
        <v>0</v>
      </c>
      <c r="Q956" s="140">
        <v>0</v>
      </c>
      <c r="R956" s="140">
        <f>Q956*H956</f>
        <v>0</v>
      </c>
      <c r="S956" s="140">
        <v>0</v>
      </c>
      <c r="T956" s="141">
        <f>S956*H956</f>
        <v>0</v>
      </c>
      <c r="AR956" s="142" t="s">
        <v>188</v>
      </c>
      <c r="AT956" s="142" t="s">
        <v>183</v>
      </c>
      <c r="AU956" s="142" t="s">
        <v>82</v>
      </c>
      <c r="AY956" s="17" t="s">
        <v>181</v>
      </c>
      <c r="BE956" s="143">
        <f>IF(N956="základní",J956,0)</f>
        <v>0</v>
      </c>
      <c r="BF956" s="143">
        <f>IF(N956="snížená",J956,0)</f>
        <v>0</v>
      </c>
      <c r="BG956" s="143">
        <f>IF(N956="zákl. přenesená",J956,0)</f>
        <v>0</v>
      </c>
      <c r="BH956" s="143">
        <f>IF(N956="sníž. přenesená",J956,0)</f>
        <v>0</v>
      </c>
      <c r="BI956" s="143">
        <f>IF(N956="nulová",J956,0)</f>
        <v>0</v>
      </c>
      <c r="BJ956" s="17" t="s">
        <v>80</v>
      </c>
      <c r="BK956" s="143">
        <f>ROUND(I956*H956,2)</f>
        <v>0</v>
      </c>
      <c r="BL956" s="17" t="s">
        <v>188</v>
      </c>
      <c r="BM956" s="142" t="s">
        <v>1554</v>
      </c>
    </row>
    <row r="957" spans="2:47" s="1" customFormat="1" ht="12">
      <c r="B957" s="32"/>
      <c r="D957" s="144" t="s">
        <v>190</v>
      </c>
      <c r="F957" s="145" t="s">
        <v>1555</v>
      </c>
      <c r="I957" s="146"/>
      <c r="L957" s="32"/>
      <c r="M957" s="147"/>
      <c r="T957" s="53"/>
      <c r="AT957" s="17" t="s">
        <v>190</v>
      </c>
      <c r="AU957" s="17" t="s">
        <v>82</v>
      </c>
    </row>
    <row r="958" spans="2:51" s="12" customFormat="1" ht="12">
      <c r="B958" s="148"/>
      <c r="D958" s="149" t="s">
        <v>192</v>
      </c>
      <c r="E958" s="150" t="s">
        <v>19</v>
      </c>
      <c r="F958" s="151" t="s">
        <v>1556</v>
      </c>
      <c r="H958" s="152">
        <v>424.64</v>
      </c>
      <c r="I958" s="153"/>
      <c r="L958" s="148"/>
      <c r="M958" s="154"/>
      <c r="T958" s="155"/>
      <c r="AT958" s="150" t="s">
        <v>192</v>
      </c>
      <c r="AU958" s="150" t="s">
        <v>82</v>
      </c>
      <c r="AV958" s="12" t="s">
        <v>82</v>
      </c>
      <c r="AW958" s="12" t="s">
        <v>33</v>
      </c>
      <c r="AX958" s="12" t="s">
        <v>72</v>
      </c>
      <c r="AY958" s="150" t="s">
        <v>181</v>
      </c>
    </row>
    <row r="959" spans="2:51" s="12" customFormat="1" ht="12">
      <c r="B959" s="148"/>
      <c r="D959" s="149" t="s">
        <v>192</v>
      </c>
      <c r="E959" s="150" t="s">
        <v>19</v>
      </c>
      <c r="F959" s="151" t="s">
        <v>1557</v>
      </c>
      <c r="H959" s="152">
        <v>112.65</v>
      </c>
      <c r="I959" s="153"/>
      <c r="L959" s="148"/>
      <c r="M959" s="154"/>
      <c r="T959" s="155"/>
      <c r="AT959" s="150" t="s">
        <v>192</v>
      </c>
      <c r="AU959" s="150" t="s">
        <v>82</v>
      </c>
      <c r="AV959" s="12" t="s">
        <v>82</v>
      </c>
      <c r="AW959" s="12" t="s">
        <v>33</v>
      </c>
      <c r="AX959" s="12" t="s">
        <v>72</v>
      </c>
      <c r="AY959" s="150" t="s">
        <v>181</v>
      </c>
    </row>
    <row r="960" spans="2:51" s="13" customFormat="1" ht="12">
      <c r="B960" s="156"/>
      <c r="D960" s="149" t="s">
        <v>192</v>
      </c>
      <c r="E960" s="157" t="s">
        <v>19</v>
      </c>
      <c r="F960" s="158" t="s">
        <v>196</v>
      </c>
      <c r="H960" s="159">
        <v>537.29</v>
      </c>
      <c r="I960" s="160"/>
      <c r="L960" s="156"/>
      <c r="M960" s="161"/>
      <c r="T960" s="162"/>
      <c r="AT960" s="157" t="s">
        <v>192</v>
      </c>
      <c r="AU960" s="157" t="s">
        <v>82</v>
      </c>
      <c r="AV960" s="13" t="s">
        <v>188</v>
      </c>
      <c r="AW960" s="13" t="s">
        <v>33</v>
      </c>
      <c r="AX960" s="13" t="s">
        <v>80</v>
      </c>
      <c r="AY960" s="157" t="s">
        <v>181</v>
      </c>
    </row>
    <row r="961" spans="2:65" s="1" customFormat="1" ht="24.1" customHeight="1">
      <c r="B961" s="32"/>
      <c r="C961" s="131" t="s">
        <v>1558</v>
      </c>
      <c r="D961" s="131" t="s">
        <v>183</v>
      </c>
      <c r="E961" s="132" t="s">
        <v>1559</v>
      </c>
      <c r="F961" s="133" t="s">
        <v>1560</v>
      </c>
      <c r="G961" s="134" t="s">
        <v>199</v>
      </c>
      <c r="H961" s="135">
        <v>39</v>
      </c>
      <c r="I961" s="136"/>
      <c r="J961" s="137">
        <f>ROUND(I961*H961,2)</f>
        <v>0</v>
      </c>
      <c r="K961" s="133" t="s">
        <v>187</v>
      </c>
      <c r="L961" s="32"/>
      <c r="M961" s="138" t="s">
        <v>19</v>
      </c>
      <c r="N961" s="139" t="s">
        <v>43</v>
      </c>
      <c r="P961" s="140">
        <f>O961*H961</f>
        <v>0</v>
      </c>
      <c r="Q961" s="140">
        <v>8E-05</v>
      </c>
      <c r="R961" s="140">
        <f>Q961*H961</f>
        <v>0.0031200000000000004</v>
      </c>
      <c r="S961" s="140">
        <v>0</v>
      </c>
      <c r="T961" s="141">
        <f>S961*H961</f>
        <v>0</v>
      </c>
      <c r="AR961" s="142" t="s">
        <v>188</v>
      </c>
      <c r="AT961" s="142" t="s">
        <v>183</v>
      </c>
      <c r="AU961" s="142" t="s">
        <v>82</v>
      </c>
      <c r="AY961" s="17" t="s">
        <v>181</v>
      </c>
      <c r="BE961" s="143">
        <f>IF(N961="základní",J961,0)</f>
        <v>0</v>
      </c>
      <c r="BF961" s="143">
        <f>IF(N961="snížená",J961,0)</f>
        <v>0</v>
      </c>
      <c r="BG961" s="143">
        <f>IF(N961="zákl. přenesená",J961,0)</f>
        <v>0</v>
      </c>
      <c r="BH961" s="143">
        <f>IF(N961="sníž. přenesená",J961,0)</f>
        <v>0</v>
      </c>
      <c r="BI961" s="143">
        <f>IF(N961="nulová",J961,0)</f>
        <v>0</v>
      </c>
      <c r="BJ961" s="17" t="s">
        <v>80</v>
      </c>
      <c r="BK961" s="143">
        <f>ROUND(I961*H961,2)</f>
        <v>0</v>
      </c>
      <c r="BL961" s="17" t="s">
        <v>188</v>
      </c>
      <c r="BM961" s="142" t="s">
        <v>1561</v>
      </c>
    </row>
    <row r="962" spans="2:47" s="1" customFormat="1" ht="12">
      <c r="B962" s="32"/>
      <c r="D962" s="144" t="s">
        <v>190</v>
      </c>
      <c r="F962" s="145" t="s">
        <v>1562</v>
      </c>
      <c r="I962" s="146"/>
      <c r="L962" s="32"/>
      <c r="M962" s="147"/>
      <c r="T962" s="53"/>
      <c r="AT962" s="17" t="s">
        <v>190</v>
      </c>
      <c r="AU962" s="17" t="s">
        <v>82</v>
      </c>
    </row>
    <row r="963" spans="2:51" s="12" customFormat="1" ht="12">
      <c r="B963" s="148"/>
      <c r="D963" s="149" t="s">
        <v>192</v>
      </c>
      <c r="E963" s="150" t="s">
        <v>19</v>
      </c>
      <c r="F963" s="151" t="s">
        <v>1563</v>
      </c>
      <c r="H963" s="152">
        <v>39</v>
      </c>
      <c r="I963" s="153"/>
      <c r="L963" s="148"/>
      <c r="M963" s="154"/>
      <c r="T963" s="155"/>
      <c r="AT963" s="150" t="s">
        <v>192</v>
      </c>
      <c r="AU963" s="150" t="s">
        <v>82</v>
      </c>
      <c r="AV963" s="12" t="s">
        <v>82</v>
      </c>
      <c r="AW963" s="12" t="s">
        <v>33</v>
      </c>
      <c r="AX963" s="12" t="s">
        <v>80</v>
      </c>
      <c r="AY963" s="150" t="s">
        <v>181</v>
      </c>
    </row>
    <row r="964" spans="2:65" s="1" customFormat="1" ht="21.75" customHeight="1">
      <c r="B964" s="32"/>
      <c r="C964" s="131" t="s">
        <v>1564</v>
      </c>
      <c r="D964" s="131" t="s">
        <v>183</v>
      </c>
      <c r="E964" s="132" t="s">
        <v>1565</v>
      </c>
      <c r="F964" s="133" t="s">
        <v>1566</v>
      </c>
      <c r="G964" s="134" t="s">
        <v>199</v>
      </c>
      <c r="H964" s="135">
        <v>66</v>
      </c>
      <c r="I964" s="136"/>
      <c r="J964" s="137">
        <f>ROUND(I964*H964,2)</f>
        <v>0</v>
      </c>
      <c r="K964" s="133" t="s">
        <v>187</v>
      </c>
      <c r="L964" s="32"/>
      <c r="M964" s="138" t="s">
        <v>19</v>
      </c>
      <c r="N964" s="139" t="s">
        <v>43</v>
      </c>
      <c r="P964" s="140">
        <f>O964*H964</f>
        <v>0</v>
      </c>
      <c r="Q964" s="140">
        <v>0.00077</v>
      </c>
      <c r="R964" s="140">
        <f>Q964*H964</f>
        <v>0.05082</v>
      </c>
      <c r="S964" s="140">
        <v>0</v>
      </c>
      <c r="T964" s="141">
        <f>S964*H964</f>
        <v>0</v>
      </c>
      <c r="AR964" s="142" t="s">
        <v>188</v>
      </c>
      <c r="AT964" s="142" t="s">
        <v>183</v>
      </c>
      <c r="AU964" s="142" t="s">
        <v>82</v>
      </c>
      <c r="AY964" s="17" t="s">
        <v>181</v>
      </c>
      <c r="BE964" s="143">
        <f>IF(N964="základní",J964,0)</f>
        <v>0</v>
      </c>
      <c r="BF964" s="143">
        <f>IF(N964="snížená",J964,0)</f>
        <v>0</v>
      </c>
      <c r="BG964" s="143">
        <f>IF(N964="zákl. přenesená",J964,0)</f>
        <v>0</v>
      </c>
      <c r="BH964" s="143">
        <f>IF(N964="sníž. přenesená",J964,0)</f>
        <v>0</v>
      </c>
      <c r="BI964" s="143">
        <f>IF(N964="nulová",J964,0)</f>
        <v>0</v>
      </c>
      <c r="BJ964" s="17" t="s">
        <v>80</v>
      </c>
      <c r="BK964" s="143">
        <f>ROUND(I964*H964,2)</f>
        <v>0</v>
      </c>
      <c r="BL964" s="17" t="s">
        <v>188</v>
      </c>
      <c r="BM964" s="142" t="s">
        <v>1567</v>
      </c>
    </row>
    <row r="965" spans="2:47" s="1" customFormat="1" ht="12">
      <c r="B965" s="32"/>
      <c r="D965" s="144" t="s">
        <v>190</v>
      </c>
      <c r="F965" s="145" t="s">
        <v>1568</v>
      </c>
      <c r="I965" s="146"/>
      <c r="L965" s="32"/>
      <c r="M965" s="147"/>
      <c r="T965" s="53"/>
      <c r="AT965" s="17" t="s">
        <v>190</v>
      </c>
      <c r="AU965" s="17" t="s">
        <v>82</v>
      </c>
    </row>
    <row r="966" spans="2:51" s="12" customFormat="1" ht="12">
      <c r="B966" s="148"/>
      <c r="D966" s="149" t="s">
        <v>192</v>
      </c>
      <c r="E966" s="150" t="s">
        <v>19</v>
      </c>
      <c r="F966" s="151" t="s">
        <v>1563</v>
      </c>
      <c r="H966" s="152">
        <v>39</v>
      </c>
      <c r="I966" s="153"/>
      <c r="L966" s="148"/>
      <c r="M966" s="154"/>
      <c r="T966" s="155"/>
      <c r="AT966" s="150" t="s">
        <v>192</v>
      </c>
      <c r="AU966" s="150" t="s">
        <v>82</v>
      </c>
      <c r="AV966" s="12" t="s">
        <v>82</v>
      </c>
      <c r="AW966" s="12" t="s">
        <v>33</v>
      </c>
      <c r="AX966" s="12" t="s">
        <v>72</v>
      </c>
      <c r="AY966" s="150" t="s">
        <v>181</v>
      </c>
    </row>
    <row r="967" spans="2:51" s="12" customFormat="1" ht="12">
      <c r="B967" s="148"/>
      <c r="D967" s="149" t="s">
        <v>192</v>
      </c>
      <c r="E967" s="150" t="s">
        <v>19</v>
      </c>
      <c r="F967" s="151" t="s">
        <v>1569</v>
      </c>
      <c r="H967" s="152">
        <v>27</v>
      </c>
      <c r="I967" s="153"/>
      <c r="L967" s="148"/>
      <c r="M967" s="154"/>
      <c r="T967" s="155"/>
      <c r="AT967" s="150" t="s">
        <v>192</v>
      </c>
      <c r="AU967" s="150" t="s">
        <v>82</v>
      </c>
      <c r="AV967" s="12" t="s">
        <v>82</v>
      </c>
      <c r="AW967" s="12" t="s">
        <v>33</v>
      </c>
      <c r="AX967" s="12" t="s">
        <v>72</v>
      </c>
      <c r="AY967" s="150" t="s">
        <v>181</v>
      </c>
    </row>
    <row r="968" spans="2:51" s="13" customFormat="1" ht="12">
      <c r="B968" s="156"/>
      <c r="D968" s="149" t="s">
        <v>192</v>
      </c>
      <c r="E968" s="157" t="s">
        <v>19</v>
      </c>
      <c r="F968" s="158" t="s">
        <v>196</v>
      </c>
      <c r="H968" s="159">
        <v>66</v>
      </c>
      <c r="I968" s="160"/>
      <c r="L968" s="156"/>
      <c r="M968" s="161"/>
      <c r="T968" s="162"/>
      <c r="AT968" s="157" t="s">
        <v>192</v>
      </c>
      <c r="AU968" s="157" t="s">
        <v>82</v>
      </c>
      <c r="AV968" s="13" t="s">
        <v>188</v>
      </c>
      <c r="AW968" s="13" t="s">
        <v>33</v>
      </c>
      <c r="AX968" s="13" t="s">
        <v>80</v>
      </c>
      <c r="AY968" s="157" t="s">
        <v>181</v>
      </c>
    </row>
    <row r="969" spans="2:63" s="11" customFormat="1" ht="22.8" customHeight="1">
      <c r="B969" s="119"/>
      <c r="D969" s="120" t="s">
        <v>71</v>
      </c>
      <c r="E969" s="129" t="s">
        <v>309</v>
      </c>
      <c r="F969" s="129" t="s">
        <v>310</v>
      </c>
      <c r="I969" s="122"/>
      <c r="J969" s="130">
        <f>BK969</f>
        <v>0</v>
      </c>
      <c r="L969" s="119"/>
      <c r="M969" s="124"/>
      <c r="P969" s="125">
        <f>SUM(P970:P1051)</f>
        <v>0</v>
      </c>
      <c r="R969" s="125">
        <f>SUM(R970:R1051)</f>
        <v>0.009576</v>
      </c>
      <c r="T969" s="126">
        <f>SUM(T970:T1051)</f>
        <v>193.09898799999996</v>
      </c>
      <c r="AR969" s="120" t="s">
        <v>80</v>
      </c>
      <c r="AT969" s="127" t="s">
        <v>71</v>
      </c>
      <c r="AU969" s="127" t="s">
        <v>80</v>
      </c>
      <c r="AY969" s="120" t="s">
        <v>181</v>
      </c>
      <c r="BK969" s="128">
        <f>SUM(BK970:BK1051)</f>
        <v>0</v>
      </c>
    </row>
    <row r="970" spans="2:65" s="1" customFormat="1" ht="16.5" customHeight="1">
      <c r="B970" s="32"/>
      <c r="C970" s="131" t="s">
        <v>1570</v>
      </c>
      <c r="D970" s="131" t="s">
        <v>183</v>
      </c>
      <c r="E970" s="132" t="s">
        <v>1571</v>
      </c>
      <c r="F970" s="133" t="s">
        <v>1572</v>
      </c>
      <c r="G970" s="134" t="s">
        <v>186</v>
      </c>
      <c r="H970" s="135">
        <v>241.74</v>
      </c>
      <c r="I970" s="136"/>
      <c r="J970" s="137">
        <f>ROUND(I970*H970,2)</f>
        <v>0</v>
      </c>
      <c r="K970" s="133" t="s">
        <v>187</v>
      </c>
      <c r="L970" s="32"/>
      <c r="M970" s="138" t="s">
        <v>19</v>
      </c>
      <c r="N970" s="139" t="s">
        <v>43</v>
      </c>
      <c r="P970" s="140">
        <f>O970*H970</f>
        <v>0</v>
      </c>
      <c r="Q970" s="140">
        <v>0</v>
      </c>
      <c r="R970" s="140">
        <f>Q970*H970</f>
        <v>0</v>
      </c>
      <c r="S970" s="140">
        <v>0.004</v>
      </c>
      <c r="T970" s="141">
        <f>S970*H970</f>
        <v>0.96696</v>
      </c>
      <c r="AR970" s="142" t="s">
        <v>188</v>
      </c>
      <c r="AT970" s="142" t="s">
        <v>183</v>
      </c>
      <c r="AU970" s="142" t="s">
        <v>82</v>
      </c>
      <c r="AY970" s="17" t="s">
        <v>181</v>
      </c>
      <c r="BE970" s="143">
        <f>IF(N970="základní",J970,0)</f>
        <v>0</v>
      </c>
      <c r="BF970" s="143">
        <f>IF(N970="snížená",J970,0)</f>
        <v>0</v>
      </c>
      <c r="BG970" s="143">
        <f>IF(N970="zákl. přenesená",J970,0)</f>
        <v>0</v>
      </c>
      <c r="BH970" s="143">
        <f>IF(N970="sníž. přenesená",J970,0)</f>
        <v>0</v>
      </c>
      <c r="BI970" s="143">
        <f>IF(N970="nulová",J970,0)</f>
        <v>0</v>
      </c>
      <c r="BJ970" s="17" t="s">
        <v>80</v>
      </c>
      <c r="BK970" s="143">
        <f>ROUND(I970*H970,2)</f>
        <v>0</v>
      </c>
      <c r="BL970" s="17" t="s">
        <v>188</v>
      </c>
      <c r="BM970" s="142" t="s">
        <v>1573</v>
      </c>
    </row>
    <row r="971" spans="2:47" s="1" customFormat="1" ht="12">
      <c r="B971" s="32"/>
      <c r="D971" s="144" t="s">
        <v>190</v>
      </c>
      <c r="F971" s="145" t="s">
        <v>1574</v>
      </c>
      <c r="I971" s="146"/>
      <c r="L971" s="32"/>
      <c r="M971" s="147"/>
      <c r="T971" s="53"/>
      <c r="AT971" s="17" t="s">
        <v>190</v>
      </c>
      <c r="AU971" s="17" t="s">
        <v>82</v>
      </c>
    </row>
    <row r="972" spans="2:51" s="14" customFormat="1" ht="12">
      <c r="B972" s="163"/>
      <c r="D972" s="149" t="s">
        <v>192</v>
      </c>
      <c r="E972" s="164" t="s">
        <v>19</v>
      </c>
      <c r="F972" s="165" t="s">
        <v>1346</v>
      </c>
      <c r="H972" s="164" t="s">
        <v>19</v>
      </c>
      <c r="I972" s="166"/>
      <c r="L972" s="163"/>
      <c r="M972" s="167"/>
      <c r="T972" s="168"/>
      <c r="AT972" s="164" t="s">
        <v>192</v>
      </c>
      <c r="AU972" s="164" t="s">
        <v>82</v>
      </c>
      <c r="AV972" s="14" t="s">
        <v>80</v>
      </c>
      <c r="AW972" s="14" t="s">
        <v>33</v>
      </c>
      <c r="AX972" s="14" t="s">
        <v>72</v>
      </c>
      <c r="AY972" s="164" t="s">
        <v>181</v>
      </c>
    </row>
    <row r="973" spans="2:51" s="12" customFormat="1" ht="12">
      <c r="B973" s="148"/>
      <c r="D973" s="149" t="s">
        <v>192</v>
      </c>
      <c r="E973" s="150" t="s">
        <v>19</v>
      </c>
      <c r="F973" s="151" t="s">
        <v>1575</v>
      </c>
      <c r="H973" s="152">
        <v>241.74</v>
      </c>
      <c r="I973" s="153"/>
      <c r="L973" s="148"/>
      <c r="M973" s="154"/>
      <c r="T973" s="155"/>
      <c r="AT973" s="150" t="s">
        <v>192</v>
      </c>
      <c r="AU973" s="150" t="s">
        <v>82</v>
      </c>
      <c r="AV973" s="12" t="s">
        <v>82</v>
      </c>
      <c r="AW973" s="12" t="s">
        <v>33</v>
      </c>
      <c r="AX973" s="12" t="s">
        <v>80</v>
      </c>
      <c r="AY973" s="150" t="s">
        <v>181</v>
      </c>
    </row>
    <row r="974" spans="2:65" s="1" customFormat="1" ht="21.75" customHeight="1">
      <c r="B974" s="32"/>
      <c r="C974" s="131" t="s">
        <v>1576</v>
      </c>
      <c r="D974" s="131" t="s">
        <v>183</v>
      </c>
      <c r="E974" s="132" t="s">
        <v>1577</v>
      </c>
      <c r="F974" s="133" t="s">
        <v>1578</v>
      </c>
      <c r="G974" s="134" t="s">
        <v>186</v>
      </c>
      <c r="H974" s="135">
        <v>282.16</v>
      </c>
      <c r="I974" s="136"/>
      <c r="J974" s="137">
        <f>ROUND(I974*H974,2)</f>
        <v>0</v>
      </c>
      <c r="K974" s="133" t="s">
        <v>19</v>
      </c>
      <c r="L974" s="32"/>
      <c r="M974" s="138" t="s">
        <v>19</v>
      </c>
      <c r="N974" s="139" t="s">
        <v>43</v>
      </c>
      <c r="P974" s="140">
        <f>O974*H974</f>
        <v>0</v>
      </c>
      <c r="Q974" s="140">
        <v>0</v>
      </c>
      <c r="R974" s="140">
        <f>Q974*H974</f>
        <v>0</v>
      </c>
      <c r="S974" s="140">
        <v>0.008</v>
      </c>
      <c r="T974" s="141">
        <f>S974*H974</f>
        <v>2.25728</v>
      </c>
      <c r="AR974" s="142" t="s">
        <v>188</v>
      </c>
      <c r="AT974" s="142" t="s">
        <v>183</v>
      </c>
      <c r="AU974" s="142" t="s">
        <v>82</v>
      </c>
      <c r="AY974" s="17" t="s">
        <v>181</v>
      </c>
      <c r="BE974" s="143">
        <f>IF(N974="základní",J974,0)</f>
        <v>0</v>
      </c>
      <c r="BF974" s="143">
        <f>IF(N974="snížená",J974,0)</f>
        <v>0</v>
      </c>
      <c r="BG974" s="143">
        <f>IF(N974="zákl. přenesená",J974,0)</f>
        <v>0</v>
      </c>
      <c r="BH974" s="143">
        <f>IF(N974="sníž. přenesená",J974,0)</f>
        <v>0</v>
      </c>
      <c r="BI974" s="143">
        <f>IF(N974="nulová",J974,0)</f>
        <v>0</v>
      </c>
      <c r="BJ974" s="17" t="s">
        <v>80</v>
      </c>
      <c r="BK974" s="143">
        <f>ROUND(I974*H974,2)</f>
        <v>0</v>
      </c>
      <c r="BL974" s="17" t="s">
        <v>188</v>
      </c>
      <c r="BM974" s="142" t="s">
        <v>1579</v>
      </c>
    </row>
    <row r="975" spans="2:51" s="14" customFormat="1" ht="12">
      <c r="B975" s="163"/>
      <c r="D975" s="149" t="s">
        <v>192</v>
      </c>
      <c r="E975" s="164" t="s">
        <v>19</v>
      </c>
      <c r="F975" s="165" t="s">
        <v>1346</v>
      </c>
      <c r="H975" s="164" t="s">
        <v>19</v>
      </c>
      <c r="I975" s="166"/>
      <c r="L975" s="163"/>
      <c r="M975" s="167"/>
      <c r="T975" s="168"/>
      <c r="AT975" s="164" t="s">
        <v>192</v>
      </c>
      <c r="AU975" s="164" t="s">
        <v>82</v>
      </c>
      <c r="AV975" s="14" t="s">
        <v>80</v>
      </c>
      <c r="AW975" s="14" t="s">
        <v>33</v>
      </c>
      <c r="AX975" s="14" t="s">
        <v>72</v>
      </c>
      <c r="AY975" s="164" t="s">
        <v>181</v>
      </c>
    </row>
    <row r="976" spans="2:51" s="12" customFormat="1" ht="12">
      <c r="B976" s="148"/>
      <c r="D976" s="149" t="s">
        <v>192</v>
      </c>
      <c r="E976" s="150" t="s">
        <v>19</v>
      </c>
      <c r="F976" s="151" t="s">
        <v>1580</v>
      </c>
      <c r="H976" s="152">
        <v>282.16</v>
      </c>
      <c r="I976" s="153"/>
      <c r="L976" s="148"/>
      <c r="M976" s="154"/>
      <c r="T976" s="155"/>
      <c r="AT976" s="150" t="s">
        <v>192</v>
      </c>
      <c r="AU976" s="150" t="s">
        <v>82</v>
      </c>
      <c r="AV976" s="12" t="s">
        <v>82</v>
      </c>
      <c r="AW976" s="12" t="s">
        <v>33</v>
      </c>
      <c r="AX976" s="12" t="s">
        <v>80</v>
      </c>
      <c r="AY976" s="150" t="s">
        <v>181</v>
      </c>
    </row>
    <row r="977" spans="2:65" s="1" customFormat="1" ht="24.1" customHeight="1">
      <c r="B977" s="32"/>
      <c r="C977" s="131" t="s">
        <v>1581</v>
      </c>
      <c r="D977" s="131" t="s">
        <v>183</v>
      </c>
      <c r="E977" s="132" t="s">
        <v>1582</v>
      </c>
      <c r="F977" s="133" t="s">
        <v>1583</v>
      </c>
      <c r="G977" s="134" t="s">
        <v>305</v>
      </c>
      <c r="H977" s="135">
        <v>3.5</v>
      </c>
      <c r="I977" s="136"/>
      <c r="J977" s="137">
        <f>ROUND(I977*H977,2)</f>
        <v>0</v>
      </c>
      <c r="K977" s="133" t="s">
        <v>527</v>
      </c>
      <c r="L977" s="32"/>
      <c r="M977" s="138" t="s">
        <v>19</v>
      </c>
      <c r="N977" s="139" t="s">
        <v>43</v>
      </c>
      <c r="P977" s="140">
        <f>O977*H977</f>
        <v>0</v>
      </c>
      <c r="Q977" s="140">
        <v>0</v>
      </c>
      <c r="R977" s="140">
        <f>Q977*H977</f>
        <v>0</v>
      </c>
      <c r="S977" s="140">
        <v>0.1</v>
      </c>
      <c r="T977" s="141">
        <f>S977*H977</f>
        <v>0.35000000000000003</v>
      </c>
      <c r="AR977" s="142" t="s">
        <v>188</v>
      </c>
      <c r="AT977" s="142" t="s">
        <v>183</v>
      </c>
      <c r="AU977" s="142" t="s">
        <v>82</v>
      </c>
      <c r="AY977" s="17" t="s">
        <v>181</v>
      </c>
      <c r="BE977" s="143">
        <f>IF(N977="základní",J977,0)</f>
        <v>0</v>
      </c>
      <c r="BF977" s="143">
        <f>IF(N977="snížená",J977,0)</f>
        <v>0</v>
      </c>
      <c r="BG977" s="143">
        <f>IF(N977="zákl. přenesená",J977,0)</f>
        <v>0</v>
      </c>
      <c r="BH977" s="143">
        <f>IF(N977="sníž. přenesená",J977,0)</f>
        <v>0</v>
      </c>
      <c r="BI977" s="143">
        <f>IF(N977="nulová",J977,0)</f>
        <v>0</v>
      </c>
      <c r="BJ977" s="17" t="s">
        <v>80</v>
      </c>
      <c r="BK977" s="143">
        <f>ROUND(I977*H977,2)</f>
        <v>0</v>
      </c>
      <c r="BL977" s="17" t="s">
        <v>188</v>
      </c>
      <c r="BM977" s="142" t="s">
        <v>1584</v>
      </c>
    </row>
    <row r="978" spans="2:47" s="1" customFormat="1" ht="12">
      <c r="B978" s="32"/>
      <c r="D978" s="144" t="s">
        <v>190</v>
      </c>
      <c r="F978" s="145" t="s">
        <v>1585</v>
      </c>
      <c r="I978" s="146"/>
      <c r="L978" s="32"/>
      <c r="M978" s="147"/>
      <c r="T978" s="53"/>
      <c r="AT978" s="17" t="s">
        <v>190</v>
      </c>
      <c r="AU978" s="17" t="s">
        <v>82</v>
      </c>
    </row>
    <row r="979" spans="2:51" s="12" customFormat="1" ht="12">
      <c r="B979" s="148"/>
      <c r="D979" s="149" t="s">
        <v>192</v>
      </c>
      <c r="E979" s="150" t="s">
        <v>19</v>
      </c>
      <c r="F979" s="151" t="s">
        <v>1586</v>
      </c>
      <c r="H979" s="152">
        <v>3.5</v>
      </c>
      <c r="I979" s="153"/>
      <c r="L979" s="148"/>
      <c r="M979" s="154"/>
      <c r="T979" s="155"/>
      <c r="AT979" s="150" t="s">
        <v>192</v>
      </c>
      <c r="AU979" s="150" t="s">
        <v>82</v>
      </c>
      <c r="AV979" s="12" t="s">
        <v>82</v>
      </c>
      <c r="AW979" s="12" t="s">
        <v>33</v>
      </c>
      <c r="AX979" s="12" t="s">
        <v>80</v>
      </c>
      <c r="AY979" s="150" t="s">
        <v>181</v>
      </c>
    </row>
    <row r="980" spans="2:65" s="1" customFormat="1" ht="24.1" customHeight="1">
      <c r="B980" s="32"/>
      <c r="C980" s="131" t="s">
        <v>1587</v>
      </c>
      <c r="D980" s="131" t="s">
        <v>183</v>
      </c>
      <c r="E980" s="132" t="s">
        <v>1588</v>
      </c>
      <c r="F980" s="133" t="s">
        <v>1589</v>
      </c>
      <c r="G980" s="134" t="s">
        <v>186</v>
      </c>
      <c r="H980" s="135">
        <v>69.76</v>
      </c>
      <c r="I980" s="136"/>
      <c r="J980" s="137">
        <f>ROUND(I980*H980,2)</f>
        <v>0</v>
      </c>
      <c r="K980" s="133" t="s">
        <v>527</v>
      </c>
      <c r="L980" s="32"/>
      <c r="M980" s="138" t="s">
        <v>19</v>
      </c>
      <c r="N980" s="139" t="s">
        <v>43</v>
      </c>
      <c r="P980" s="140">
        <f>O980*H980</f>
        <v>0</v>
      </c>
      <c r="Q980" s="140">
        <v>0</v>
      </c>
      <c r="R980" s="140">
        <f>Q980*H980</f>
        <v>0</v>
      </c>
      <c r="S980" s="140">
        <v>0.261</v>
      </c>
      <c r="T980" s="141">
        <f>S980*H980</f>
        <v>18.20736</v>
      </c>
      <c r="AR980" s="142" t="s">
        <v>188</v>
      </c>
      <c r="AT980" s="142" t="s">
        <v>183</v>
      </c>
      <c r="AU980" s="142" t="s">
        <v>82</v>
      </c>
      <c r="AY980" s="17" t="s">
        <v>181</v>
      </c>
      <c r="BE980" s="143">
        <f>IF(N980="základní",J980,0)</f>
        <v>0</v>
      </c>
      <c r="BF980" s="143">
        <f>IF(N980="snížená",J980,0)</f>
        <v>0</v>
      </c>
      <c r="BG980" s="143">
        <f>IF(N980="zákl. přenesená",J980,0)</f>
        <v>0</v>
      </c>
      <c r="BH980" s="143">
        <f>IF(N980="sníž. přenesená",J980,0)</f>
        <v>0</v>
      </c>
      <c r="BI980" s="143">
        <f>IF(N980="nulová",J980,0)</f>
        <v>0</v>
      </c>
      <c r="BJ980" s="17" t="s">
        <v>80</v>
      </c>
      <c r="BK980" s="143">
        <f>ROUND(I980*H980,2)</f>
        <v>0</v>
      </c>
      <c r="BL980" s="17" t="s">
        <v>188</v>
      </c>
      <c r="BM980" s="142" t="s">
        <v>1590</v>
      </c>
    </row>
    <row r="981" spans="2:47" s="1" customFormat="1" ht="12">
      <c r="B981" s="32"/>
      <c r="D981" s="144" t="s">
        <v>190</v>
      </c>
      <c r="F981" s="145" t="s">
        <v>1591</v>
      </c>
      <c r="I981" s="146"/>
      <c r="L981" s="32"/>
      <c r="M981" s="147"/>
      <c r="T981" s="53"/>
      <c r="AT981" s="17" t="s">
        <v>190</v>
      </c>
      <c r="AU981" s="17" t="s">
        <v>82</v>
      </c>
    </row>
    <row r="982" spans="2:51" s="12" customFormat="1" ht="12">
      <c r="B982" s="148"/>
      <c r="D982" s="149" t="s">
        <v>192</v>
      </c>
      <c r="E982" s="150" t="s">
        <v>19</v>
      </c>
      <c r="F982" s="151" t="s">
        <v>1592</v>
      </c>
      <c r="H982" s="152">
        <v>69.76</v>
      </c>
      <c r="I982" s="153"/>
      <c r="L982" s="148"/>
      <c r="M982" s="154"/>
      <c r="T982" s="155"/>
      <c r="AT982" s="150" t="s">
        <v>192</v>
      </c>
      <c r="AU982" s="150" t="s">
        <v>82</v>
      </c>
      <c r="AV982" s="12" t="s">
        <v>82</v>
      </c>
      <c r="AW982" s="12" t="s">
        <v>33</v>
      </c>
      <c r="AX982" s="12" t="s">
        <v>80</v>
      </c>
      <c r="AY982" s="150" t="s">
        <v>181</v>
      </c>
    </row>
    <row r="983" spans="2:65" s="1" customFormat="1" ht="24.1" customHeight="1">
      <c r="B983" s="32"/>
      <c r="C983" s="131" t="s">
        <v>1593</v>
      </c>
      <c r="D983" s="131" t="s">
        <v>183</v>
      </c>
      <c r="E983" s="132" t="s">
        <v>1594</v>
      </c>
      <c r="F983" s="133" t="s">
        <v>1595</v>
      </c>
      <c r="G983" s="134" t="s">
        <v>225</v>
      </c>
      <c r="H983" s="135">
        <v>13.263</v>
      </c>
      <c r="I983" s="136"/>
      <c r="J983" s="137">
        <f>ROUND(I983*H983,2)</f>
        <v>0</v>
      </c>
      <c r="K983" s="133" t="s">
        <v>527</v>
      </c>
      <c r="L983" s="32"/>
      <c r="M983" s="138" t="s">
        <v>19</v>
      </c>
      <c r="N983" s="139" t="s">
        <v>43</v>
      </c>
      <c r="P983" s="140">
        <f>O983*H983</f>
        <v>0</v>
      </c>
      <c r="Q983" s="140">
        <v>0</v>
      </c>
      <c r="R983" s="140">
        <f>Q983*H983</f>
        <v>0</v>
      </c>
      <c r="S983" s="140">
        <v>1.95</v>
      </c>
      <c r="T983" s="141">
        <f>S983*H983</f>
        <v>25.862849999999998</v>
      </c>
      <c r="AR983" s="142" t="s">
        <v>188</v>
      </c>
      <c r="AT983" s="142" t="s">
        <v>183</v>
      </c>
      <c r="AU983" s="142" t="s">
        <v>82</v>
      </c>
      <c r="AY983" s="17" t="s">
        <v>181</v>
      </c>
      <c r="BE983" s="143">
        <f>IF(N983="základní",J983,0)</f>
        <v>0</v>
      </c>
      <c r="BF983" s="143">
        <f>IF(N983="snížená",J983,0)</f>
        <v>0</v>
      </c>
      <c r="BG983" s="143">
        <f>IF(N983="zákl. přenesená",J983,0)</f>
        <v>0</v>
      </c>
      <c r="BH983" s="143">
        <f>IF(N983="sníž. přenesená",J983,0)</f>
        <v>0</v>
      </c>
      <c r="BI983" s="143">
        <f>IF(N983="nulová",J983,0)</f>
        <v>0</v>
      </c>
      <c r="BJ983" s="17" t="s">
        <v>80</v>
      </c>
      <c r="BK983" s="143">
        <f>ROUND(I983*H983,2)</f>
        <v>0</v>
      </c>
      <c r="BL983" s="17" t="s">
        <v>188</v>
      </c>
      <c r="BM983" s="142" t="s">
        <v>1596</v>
      </c>
    </row>
    <row r="984" spans="2:47" s="1" customFormat="1" ht="12">
      <c r="B984" s="32"/>
      <c r="D984" s="144" t="s">
        <v>190</v>
      </c>
      <c r="F984" s="145" t="s">
        <v>1597</v>
      </c>
      <c r="I984" s="146"/>
      <c r="L984" s="32"/>
      <c r="M984" s="147"/>
      <c r="T984" s="53"/>
      <c r="AT984" s="17" t="s">
        <v>190</v>
      </c>
      <c r="AU984" s="17" t="s">
        <v>82</v>
      </c>
    </row>
    <row r="985" spans="2:51" s="14" customFormat="1" ht="12">
      <c r="B985" s="163"/>
      <c r="D985" s="149" t="s">
        <v>192</v>
      </c>
      <c r="E985" s="164" t="s">
        <v>19</v>
      </c>
      <c r="F985" s="165" t="s">
        <v>1598</v>
      </c>
      <c r="H985" s="164" t="s">
        <v>19</v>
      </c>
      <c r="I985" s="166"/>
      <c r="L985" s="163"/>
      <c r="M985" s="167"/>
      <c r="T985" s="168"/>
      <c r="AT985" s="164" t="s">
        <v>192</v>
      </c>
      <c r="AU985" s="164" t="s">
        <v>82</v>
      </c>
      <c r="AV985" s="14" t="s">
        <v>80</v>
      </c>
      <c r="AW985" s="14" t="s">
        <v>33</v>
      </c>
      <c r="AX985" s="14" t="s">
        <v>72</v>
      </c>
      <c r="AY985" s="164" t="s">
        <v>181</v>
      </c>
    </row>
    <row r="986" spans="2:51" s="12" customFormat="1" ht="12">
      <c r="B986" s="148"/>
      <c r="D986" s="149" t="s">
        <v>192</v>
      </c>
      <c r="E986" s="150" t="s">
        <v>19</v>
      </c>
      <c r="F986" s="151" t="s">
        <v>1599</v>
      </c>
      <c r="H986" s="152">
        <v>2.7</v>
      </c>
      <c r="I986" s="153"/>
      <c r="L986" s="148"/>
      <c r="M986" s="154"/>
      <c r="T986" s="155"/>
      <c r="AT986" s="150" t="s">
        <v>192</v>
      </c>
      <c r="AU986" s="150" t="s">
        <v>82</v>
      </c>
      <c r="AV986" s="12" t="s">
        <v>82</v>
      </c>
      <c r="AW986" s="12" t="s">
        <v>33</v>
      </c>
      <c r="AX986" s="12" t="s">
        <v>72</v>
      </c>
      <c r="AY986" s="150" t="s">
        <v>181</v>
      </c>
    </row>
    <row r="987" spans="2:51" s="12" customFormat="1" ht="12">
      <c r="B987" s="148"/>
      <c r="D987" s="149" t="s">
        <v>192</v>
      </c>
      <c r="E987" s="150" t="s">
        <v>19</v>
      </c>
      <c r="F987" s="151" t="s">
        <v>1600</v>
      </c>
      <c r="H987" s="152">
        <v>4.131</v>
      </c>
      <c r="I987" s="153"/>
      <c r="L987" s="148"/>
      <c r="M987" s="154"/>
      <c r="T987" s="155"/>
      <c r="AT987" s="150" t="s">
        <v>192</v>
      </c>
      <c r="AU987" s="150" t="s">
        <v>82</v>
      </c>
      <c r="AV987" s="12" t="s">
        <v>82</v>
      </c>
      <c r="AW987" s="12" t="s">
        <v>33</v>
      </c>
      <c r="AX987" s="12" t="s">
        <v>72</v>
      </c>
      <c r="AY987" s="150" t="s">
        <v>181</v>
      </c>
    </row>
    <row r="988" spans="2:51" s="12" customFormat="1" ht="12">
      <c r="B988" s="148"/>
      <c r="D988" s="149" t="s">
        <v>192</v>
      </c>
      <c r="E988" s="150" t="s">
        <v>19</v>
      </c>
      <c r="F988" s="151" t="s">
        <v>1601</v>
      </c>
      <c r="H988" s="152">
        <v>6.432</v>
      </c>
      <c r="I988" s="153"/>
      <c r="L988" s="148"/>
      <c r="M988" s="154"/>
      <c r="T988" s="155"/>
      <c r="AT988" s="150" t="s">
        <v>192</v>
      </c>
      <c r="AU988" s="150" t="s">
        <v>82</v>
      </c>
      <c r="AV988" s="12" t="s">
        <v>82</v>
      </c>
      <c r="AW988" s="12" t="s">
        <v>33</v>
      </c>
      <c r="AX988" s="12" t="s">
        <v>72</v>
      </c>
      <c r="AY988" s="150" t="s">
        <v>181</v>
      </c>
    </row>
    <row r="989" spans="2:51" s="13" customFormat="1" ht="12">
      <c r="B989" s="156"/>
      <c r="D989" s="149" t="s">
        <v>192</v>
      </c>
      <c r="E989" s="157" t="s">
        <v>19</v>
      </c>
      <c r="F989" s="158" t="s">
        <v>196</v>
      </c>
      <c r="H989" s="159">
        <v>13.263</v>
      </c>
      <c r="I989" s="160"/>
      <c r="L989" s="156"/>
      <c r="M989" s="161"/>
      <c r="T989" s="162"/>
      <c r="AT989" s="157" t="s">
        <v>192</v>
      </c>
      <c r="AU989" s="157" t="s">
        <v>82</v>
      </c>
      <c r="AV989" s="13" t="s">
        <v>188</v>
      </c>
      <c r="AW989" s="13" t="s">
        <v>33</v>
      </c>
      <c r="AX989" s="13" t="s">
        <v>80</v>
      </c>
      <c r="AY989" s="157" t="s">
        <v>181</v>
      </c>
    </row>
    <row r="990" spans="2:65" s="1" customFormat="1" ht="24.1" customHeight="1">
      <c r="B990" s="32"/>
      <c r="C990" s="131" t="s">
        <v>1602</v>
      </c>
      <c r="D990" s="131" t="s">
        <v>183</v>
      </c>
      <c r="E990" s="132" t="s">
        <v>1603</v>
      </c>
      <c r="F990" s="133" t="s">
        <v>1604</v>
      </c>
      <c r="G990" s="134" t="s">
        <v>225</v>
      </c>
      <c r="H990" s="135">
        <v>3.394</v>
      </c>
      <c r="I990" s="136"/>
      <c r="J990" s="137">
        <f>ROUND(I990*H990,2)</f>
        <v>0</v>
      </c>
      <c r="K990" s="133" t="s">
        <v>527</v>
      </c>
      <c r="L990" s="32"/>
      <c r="M990" s="138" t="s">
        <v>19</v>
      </c>
      <c r="N990" s="139" t="s">
        <v>43</v>
      </c>
      <c r="P990" s="140">
        <f>O990*H990</f>
        <v>0</v>
      </c>
      <c r="Q990" s="140">
        <v>0</v>
      </c>
      <c r="R990" s="140">
        <f>Q990*H990</f>
        <v>0</v>
      </c>
      <c r="S990" s="140">
        <v>1.671</v>
      </c>
      <c r="T990" s="141">
        <f>S990*H990</f>
        <v>5.671374</v>
      </c>
      <c r="AR990" s="142" t="s">
        <v>188</v>
      </c>
      <c r="AT990" s="142" t="s">
        <v>183</v>
      </c>
      <c r="AU990" s="142" t="s">
        <v>82</v>
      </c>
      <c r="AY990" s="17" t="s">
        <v>181</v>
      </c>
      <c r="BE990" s="143">
        <f>IF(N990="základní",J990,0)</f>
        <v>0</v>
      </c>
      <c r="BF990" s="143">
        <f>IF(N990="snížená",J990,0)</f>
        <v>0</v>
      </c>
      <c r="BG990" s="143">
        <f>IF(N990="zákl. přenesená",J990,0)</f>
        <v>0</v>
      </c>
      <c r="BH990" s="143">
        <f>IF(N990="sníž. přenesená",J990,0)</f>
        <v>0</v>
      </c>
      <c r="BI990" s="143">
        <f>IF(N990="nulová",J990,0)</f>
        <v>0</v>
      </c>
      <c r="BJ990" s="17" t="s">
        <v>80</v>
      </c>
      <c r="BK990" s="143">
        <f>ROUND(I990*H990,2)</f>
        <v>0</v>
      </c>
      <c r="BL990" s="17" t="s">
        <v>188</v>
      </c>
      <c r="BM990" s="142" t="s">
        <v>1605</v>
      </c>
    </row>
    <row r="991" spans="2:47" s="1" customFormat="1" ht="12">
      <c r="B991" s="32"/>
      <c r="D991" s="144" t="s">
        <v>190</v>
      </c>
      <c r="F991" s="145" t="s">
        <v>1606</v>
      </c>
      <c r="I991" s="146"/>
      <c r="L991" s="32"/>
      <c r="M991" s="147"/>
      <c r="T991" s="53"/>
      <c r="AT991" s="17" t="s">
        <v>190</v>
      </c>
      <c r="AU991" s="17" t="s">
        <v>82</v>
      </c>
    </row>
    <row r="992" spans="2:51" s="12" customFormat="1" ht="12">
      <c r="B992" s="148"/>
      <c r="D992" s="149" t="s">
        <v>192</v>
      </c>
      <c r="E992" s="150" t="s">
        <v>19</v>
      </c>
      <c r="F992" s="151" t="s">
        <v>1607</v>
      </c>
      <c r="H992" s="152">
        <v>3.394</v>
      </c>
      <c r="I992" s="153"/>
      <c r="L992" s="148"/>
      <c r="M992" s="154"/>
      <c r="T992" s="155"/>
      <c r="AT992" s="150" t="s">
        <v>192</v>
      </c>
      <c r="AU992" s="150" t="s">
        <v>82</v>
      </c>
      <c r="AV992" s="12" t="s">
        <v>82</v>
      </c>
      <c r="AW992" s="12" t="s">
        <v>33</v>
      </c>
      <c r="AX992" s="12" t="s">
        <v>80</v>
      </c>
      <c r="AY992" s="150" t="s">
        <v>181</v>
      </c>
    </row>
    <row r="993" spans="2:65" s="1" customFormat="1" ht="16.5" customHeight="1">
      <c r="B993" s="32"/>
      <c r="C993" s="131" t="s">
        <v>1608</v>
      </c>
      <c r="D993" s="131" t="s">
        <v>183</v>
      </c>
      <c r="E993" s="132" t="s">
        <v>1609</v>
      </c>
      <c r="F993" s="133" t="s">
        <v>1610</v>
      </c>
      <c r="G993" s="134" t="s">
        <v>225</v>
      </c>
      <c r="H993" s="135">
        <v>29.009</v>
      </c>
      <c r="I993" s="136"/>
      <c r="J993" s="137">
        <f>ROUND(I993*H993,2)</f>
        <v>0</v>
      </c>
      <c r="K993" s="133" t="s">
        <v>187</v>
      </c>
      <c r="L993" s="32"/>
      <c r="M993" s="138" t="s">
        <v>19</v>
      </c>
      <c r="N993" s="139" t="s">
        <v>43</v>
      </c>
      <c r="P993" s="140">
        <f>O993*H993</f>
        <v>0</v>
      </c>
      <c r="Q993" s="140">
        <v>0</v>
      </c>
      <c r="R993" s="140">
        <f>Q993*H993</f>
        <v>0</v>
      </c>
      <c r="S993" s="140">
        <v>2.2</v>
      </c>
      <c r="T993" s="141">
        <f>S993*H993</f>
        <v>63.81980000000001</v>
      </c>
      <c r="AR993" s="142" t="s">
        <v>188</v>
      </c>
      <c r="AT993" s="142" t="s">
        <v>183</v>
      </c>
      <c r="AU993" s="142" t="s">
        <v>82</v>
      </c>
      <c r="AY993" s="17" t="s">
        <v>181</v>
      </c>
      <c r="BE993" s="143">
        <f>IF(N993="základní",J993,0)</f>
        <v>0</v>
      </c>
      <c r="BF993" s="143">
        <f>IF(N993="snížená",J993,0)</f>
        <v>0</v>
      </c>
      <c r="BG993" s="143">
        <f>IF(N993="zákl. přenesená",J993,0)</f>
        <v>0</v>
      </c>
      <c r="BH993" s="143">
        <f>IF(N993="sníž. přenesená",J993,0)</f>
        <v>0</v>
      </c>
      <c r="BI993" s="143">
        <f>IF(N993="nulová",J993,0)</f>
        <v>0</v>
      </c>
      <c r="BJ993" s="17" t="s">
        <v>80</v>
      </c>
      <c r="BK993" s="143">
        <f>ROUND(I993*H993,2)</f>
        <v>0</v>
      </c>
      <c r="BL993" s="17" t="s">
        <v>188</v>
      </c>
      <c r="BM993" s="142" t="s">
        <v>1611</v>
      </c>
    </row>
    <row r="994" spans="2:47" s="1" customFormat="1" ht="12">
      <c r="B994" s="32"/>
      <c r="D994" s="144" t="s">
        <v>190</v>
      </c>
      <c r="F994" s="145" t="s">
        <v>1612</v>
      </c>
      <c r="I994" s="146"/>
      <c r="L994" s="32"/>
      <c r="M994" s="147"/>
      <c r="T994" s="53"/>
      <c r="AT994" s="17" t="s">
        <v>190</v>
      </c>
      <c r="AU994" s="17" t="s">
        <v>82</v>
      </c>
    </row>
    <row r="995" spans="2:51" s="14" customFormat="1" ht="12">
      <c r="B995" s="163"/>
      <c r="D995" s="149" t="s">
        <v>192</v>
      </c>
      <c r="E995" s="164" t="s">
        <v>19</v>
      </c>
      <c r="F995" s="165" t="s">
        <v>1346</v>
      </c>
      <c r="H995" s="164" t="s">
        <v>19</v>
      </c>
      <c r="I995" s="166"/>
      <c r="L995" s="163"/>
      <c r="M995" s="167"/>
      <c r="T995" s="168"/>
      <c r="AT995" s="164" t="s">
        <v>192</v>
      </c>
      <c r="AU995" s="164" t="s">
        <v>82</v>
      </c>
      <c r="AV995" s="14" t="s">
        <v>80</v>
      </c>
      <c r="AW995" s="14" t="s">
        <v>33</v>
      </c>
      <c r="AX995" s="14" t="s">
        <v>72</v>
      </c>
      <c r="AY995" s="164" t="s">
        <v>181</v>
      </c>
    </row>
    <row r="996" spans="2:51" s="12" customFormat="1" ht="12">
      <c r="B996" s="148"/>
      <c r="D996" s="149" t="s">
        <v>192</v>
      </c>
      <c r="E996" s="150" t="s">
        <v>19</v>
      </c>
      <c r="F996" s="151" t="s">
        <v>1613</v>
      </c>
      <c r="H996" s="152">
        <v>29.009</v>
      </c>
      <c r="I996" s="153"/>
      <c r="L996" s="148"/>
      <c r="M996" s="154"/>
      <c r="T996" s="155"/>
      <c r="AT996" s="150" t="s">
        <v>192</v>
      </c>
      <c r="AU996" s="150" t="s">
        <v>82</v>
      </c>
      <c r="AV996" s="12" t="s">
        <v>82</v>
      </c>
      <c r="AW996" s="12" t="s">
        <v>33</v>
      </c>
      <c r="AX996" s="12" t="s">
        <v>80</v>
      </c>
      <c r="AY996" s="150" t="s">
        <v>181</v>
      </c>
    </row>
    <row r="997" spans="2:65" s="1" customFormat="1" ht="16.5" customHeight="1">
      <c r="B997" s="32"/>
      <c r="C997" s="131" t="s">
        <v>1614</v>
      </c>
      <c r="D997" s="131" t="s">
        <v>183</v>
      </c>
      <c r="E997" s="132" t="s">
        <v>1615</v>
      </c>
      <c r="F997" s="133" t="s">
        <v>1616</v>
      </c>
      <c r="G997" s="134" t="s">
        <v>225</v>
      </c>
      <c r="H997" s="135">
        <v>22.573</v>
      </c>
      <c r="I997" s="136"/>
      <c r="J997" s="137">
        <f>ROUND(I997*H997,2)</f>
        <v>0</v>
      </c>
      <c r="K997" s="133" t="s">
        <v>187</v>
      </c>
      <c r="L997" s="32"/>
      <c r="M997" s="138" t="s">
        <v>19</v>
      </c>
      <c r="N997" s="139" t="s">
        <v>43</v>
      </c>
      <c r="P997" s="140">
        <f>O997*H997</f>
        <v>0</v>
      </c>
      <c r="Q997" s="140">
        <v>0</v>
      </c>
      <c r="R997" s="140">
        <f>Q997*H997</f>
        <v>0</v>
      </c>
      <c r="S997" s="140">
        <v>2.2</v>
      </c>
      <c r="T997" s="141">
        <f>S997*H997</f>
        <v>49.6606</v>
      </c>
      <c r="AR997" s="142" t="s">
        <v>188</v>
      </c>
      <c r="AT997" s="142" t="s">
        <v>183</v>
      </c>
      <c r="AU997" s="142" t="s">
        <v>82</v>
      </c>
      <c r="AY997" s="17" t="s">
        <v>181</v>
      </c>
      <c r="BE997" s="143">
        <f>IF(N997="základní",J997,0)</f>
        <v>0</v>
      </c>
      <c r="BF997" s="143">
        <f>IF(N997="snížená",J997,0)</f>
        <v>0</v>
      </c>
      <c r="BG997" s="143">
        <f>IF(N997="zákl. přenesená",J997,0)</f>
        <v>0</v>
      </c>
      <c r="BH997" s="143">
        <f>IF(N997="sníž. přenesená",J997,0)</f>
        <v>0</v>
      </c>
      <c r="BI997" s="143">
        <f>IF(N997="nulová",J997,0)</f>
        <v>0</v>
      </c>
      <c r="BJ997" s="17" t="s">
        <v>80</v>
      </c>
      <c r="BK997" s="143">
        <f>ROUND(I997*H997,2)</f>
        <v>0</v>
      </c>
      <c r="BL997" s="17" t="s">
        <v>188</v>
      </c>
      <c r="BM997" s="142" t="s">
        <v>1617</v>
      </c>
    </row>
    <row r="998" spans="2:47" s="1" customFormat="1" ht="12">
      <c r="B998" s="32"/>
      <c r="D998" s="144" t="s">
        <v>190</v>
      </c>
      <c r="F998" s="145" t="s">
        <v>1618</v>
      </c>
      <c r="I998" s="146"/>
      <c r="L998" s="32"/>
      <c r="M998" s="147"/>
      <c r="T998" s="53"/>
      <c r="AT998" s="17" t="s">
        <v>190</v>
      </c>
      <c r="AU998" s="17" t="s">
        <v>82</v>
      </c>
    </row>
    <row r="999" spans="2:51" s="14" customFormat="1" ht="12">
      <c r="B999" s="163"/>
      <c r="D999" s="149" t="s">
        <v>192</v>
      </c>
      <c r="E999" s="164" t="s">
        <v>19</v>
      </c>
      <c r="F999" s="165" t="s">
        <v>1346</v>
      </c>
      <c r="H999" s="164" t="s">
        <v>19</v>
      </c>
      <c r="I999" s="166"/>
      <c r="L999" s="163"/>
      <c r="M999" s="167"/>
      <c r="T999" s="168"/>
      <c r="AT999" s="164" t="s">
        <v>192</v>
      </c>
      <c r="AU999" s="164" t="s">
        <v>82</v>
      </c>
      <c r="AV999" s="14" t="s">
        <v>80</v>
      </c>
      <c r="AW999" s="14" t="s">
        <v>33</v>
      </c>
      <c r="AX999" s="14" t="s">
        <v>72</v>
      </c>
      <c r="AY999" s="164" t="s">
        <v>181</v>
      </c>
    </row>
    <row r="1000" spans="2:51" s="12" customFormat="1" ht="12">
      <c r="B1000" s="148"/>
      <c r="D1000" s="149" t="s">
        <v>192</v>
      </c>
      <c r="E1000" s="150" t="s">
        <v>19</v>
      </c>
      <c r="F1000" s="151" t="s">
        <v>1619</v>
      </c>
      <c r="H1000" s="152">
        <v>22.573</v>
      </c>
      <c r="I1000" s="153"/>
      <c r="L1000" s="148"/>
      <c r="M1000" s="154"/>
      <c r="T1000" s="155"/>
      <c r="AT1000" s="150" t="s">
        <v>192</v>
      </c>
      <c r="AU1000" s="150" t="s">
        <v>82</v>
      </c>
      <c r="AV1000" s="12" t="s">
        <v>82</v>
      </c>
      <c r="AW1000" s="12" t="s">
        <v>33</v>
      </c>
      <c r="AX1000" s="12" t="s">
        <v>80</v>
      </c>
      <c r="AY1000" s="150" t="s">
        <v>181</v>
      </c>
    </row>
    <row r="1001" spans="2:65" s="1" customFormat="1" ht="21.75" customHeight="1">
      <c r="B1001" s="32"/>
      <c r="C1001" s="131" t="s">
        <v>1620</v>
      </c>
      <c r="D1001" s="131" t="s">
        <v>183</v>
      </c>
      <c r="E1001" s="132" t="s">
        <v>1621</v>
      </c>
      <c r="F1001" s="133" t="s">
        <v>1622</v>
      </c>
      <c r="G1001" s="134" t="s">
        <v>225</v>
      </c>
      <c r="H1001" s="135">
        <v>29.009</v>
      </c>
      <c r="I1001" s="136"/>
      <c r="J1001" s="137">
        <f>ROUND(I1001*H1001,2)</f>
        <v>0</v>
      </c>
      <c r="K1001" s="133" t="s">
        <v>187</v>
      </c>
      <c r="L1001" s="32"/>
      <c r="M1001" s="138" t="s">
        <v>19</v>
      </c>
      <c r="N1001" s="139" t="s">
        <v>43</v>
      </c>
      <c r="P1001" s="140">
        <f>O1001*H1001</f>
        <v>0</v>
      </c>
      <c r="Q1001" s="140">
        <v>0</v>
      </c>
      <c r="R1001" s="140">
        <f>Q1001*H1001</f>
        <v>0</v>
      </c>
      <c r="S1001" s="140">
        <v>0.044</v>
      </c>
      <c r="T1001" s="141">
        <f>S1001*H1001</f>
        <v>1.2763959999999999</v>
      </c>
      <c r="AR1001" s="142" t="s">
        <v>188</v>
      </c>
      <c r="AT1001" s="142" t="s">
        <v>183</v>
      </c>
      <c r="AU1001" s="142" t="s">
        <v>82</v>
      </c>
      <c r="AY1001" s="17" t="s">
        <v>181</v>
      </c>
      <c r="BE1001" s="143">
        <f>IF(N1001="základní",J1001,0)</f>
        <v>0</v>
      </c>
      <c r="BF1001" s="143">
        <f>IF(N1001="snížená",J1001,0)</f>
        <v>0</v>
      </c>
      <c r="BG1001" s="143">
        <f>IF(N1001="zákl. přenesená",J1001,0)</f>
        <v>0</v>
      </c>
      <c r="BH1001" s="143">
        <f>IF(N1001="sníž. přenesená",J1001,0)</f>
        <v>0</v>
      </c>
      <c r="BI1001" s="143">
        <f>IF(N1001="nulová",J1001,0)</f>
        <v>0</v>
      </c>
      <c r="BJ1001" s="17" t="s">
        <v>80</v>
      </c>
      <c r="BK1001" s="143">
        <f>ROUND(I1001*H1001,2)</f>
        <v>0</v>
      </c>
      <c r="BL1001" s="17" t="s">
        <v>188</v>
      </c>
      <c r="BM1001" s="142" t="s">
        <v>1623</v>
      </c>
    </row>
    <row r="1002" spans="2:47" s="1" customFormat="1" ht="12">
      <c r="B1002" s="32"/>
      <c r="D1002" s="144" t="s">
        <v>190</v>
      </c>
      <c r="F1002" s="145" t="s">
        <v>1624</v>
      </c>
      <c r="I1002" s="146"/>
      <c r="L1002" s="32"/>
      <c r="M1002" s="147"/>
      <c r="T1002" s="53"/>
      <c r="AT1002" s="17" t="s">
        <v>190</v>
      </c>
      <c r="AU1002" s="17" t="s">
        <v>82</v>
      </c>
    </row>
    <row r="1003" spans="2:65" s="1" customFormat="1" ht="21.75" customHeight="1">
      <c r="B1003" s="32"/>
      <c r="C1003" s="131" t="s">
        <v>1625</v>
      </c>
      <c r="D1003" s="131" t="s">
        <v>183</v>
      </c>
      <c r="E1003" s="132" t="s">
        <v>1626</v>
      </c>
      <c r="F1003" s="133" t="s">
        <v>1627</v>
      </c>
      <c r="G1003" s="134" t="s">
        <v>225</v>
      </c>
      <c r="H1003" s="135">
        <v>22.573</v>
      </c>
      <c r="I1003" s="136"/>
      <c r="J1003" s="137">
        <f>ROUND(I1003*H1003,2)</f>
        <v>0</v>
      </c>
      <c r="K1003" s="133" t="s">
        <v>527</v>
      </c>
      <c r="L1003" s="32"/>
      <c r="M1003" s="138" t="s">
        <v>19</v>
      </c>
      <c r="N1003" s="139" t="s">
        <v>43</v>
      </c>
      <c r="P1003" s="140">
        <f>O1003*H1003</f>
        <v>0</v>
      </c>
      <c r="Q1003" s="140">
        <v>0</v>
      </c>
      <c r="R1003" s="140">
        <f>Q1003*H1003</f>
        <v>0</v>
      </c>
      <c r="S1003" s="140">
        <v>0.029</v>
      </c>
      <c r="T1003" s="141">
        <f>S1003*H1003</f>
        <v>0.654617</v>
      </c>
      <c r="AR1003" s="142" t="s">
        <v>188</v>
      </c>
      <c r="AT1003" s="142" t="s">
        <v>183</v>
      </c>
      <c r="AU1003" s="142" t="s">
        <v>82</v>
      </c>
      <c r="AY1003" s="17" t="s">
        <v>181</v>
      </c>
      <c r="BE1003" s="143">
        <f>IF(N1003="základní",J1003,0)</f>
        <v>0</v>
      </c>
      <c r="BF1003" s="143">
        <f>IF(N1003="snížená",J1003,0)</f>
        <v>0</v>
      </c>
      <c r="BG1003" s="143">
        <f>IF(N1003="zákl. přenesená",J1003,0)</f>
        <v>0</v>
      </c>
      <c r="BH1003" s="143">
        <f>IF(N1003="sníž. přenesená",J1003,0)</f>
        <v>0</v>
      </c>
      <c r="BI1003" s="143">
        <f>IF(N1003="nulová",J1003,0)</f>
        <v>0</v>
      </c>
      <c r="BJ1003" s="17" t="s">
        <v>80</v>
      </c>
      <c r="BK1003" s="143">
        <f>ROUND(I1003*H1003,2)</f>
        <v>0</v>
      </c>
      <c r="BL1003" s="17" t="s">
        <v>188</v>
      </c>
      <c r="BM1003" s="142" t="s">
        <v>1628</v>
      </c>
    </row>
    <row r="1004" spans="2:47" s="1" customFormat="1" ht="12">
      <c r="B1004" s="32"/>
      <c r="D1004" s="144" t="s">
        <v>190</v>
      </c>
      <c r="F1004" s="145" t="s">
        <v>1629</v>
      </c>
      <c r="I1004" s="146"/>
      <c r="L1004" s="32"/>
      <c r="M1004" s="147"/>
      <c r="T1004" s="53"/>
      <c r="AT1004" s="17" t="s">
        <v>190</v>
      </c>
      <c r="AU1004" s="17" t="s">
        <v>82</v>
      </c>
    </row>
    <row r="1005" spans="2:65" s="1" customFormat="1" ht="24.1" customHeight="1">
      <c r="B1005" s="32"/>
      <c r="C1005" s="131" t="s">
        <v>1630</v>
      </c>
      <c r="D1005" s="131" t="s">
        <v>183</v>
      </c>
      <c r="E1005" s="132" t="s">
        <v>1631</v>
      </c>
      <c r="F1005" s="133" t="s">
        <v>1632</v>
      </c>
      <c r="G1005" s="134" t="s">
        <v>186</v>
      </c>
      <c r="H1005" s="135">
        <v>72.54</v>
      </c>
      <c r="I1005" s="136"/>
      <c r="J1005" s="137">
        <f>ROUND(I1005*H1005,2)</f>
        <v>0</v>
      </c>
      <c r="K1005" s="133" t="s">
        <v>527</v>
      </c>
      <c r="L1005" s="32"/>
      <c r="M1005" s="138" t="s">
        <v>19</v>
      </c>
      <c r="N1005" s="139" t="s">
        <v>43</v>
      </c>
      <c r="P1005" s="140">
        <f>O1005*H1005</f>
        <v>0</v>
      </c>
      <c r="Q1005" s="140">
        <v>0</v>
      </c>
      <c r="R1005" s="140">
        <f>Q1005*H1005</f>
        <v>0</v>
      </c>
      <c r="S1005" s="140">
        <v>0.057</v>
      </c>
      <c r="T1005" s="141">
        <f>S1005*H1005</f>
        <v>4.13478</v>
      </c>
      <c r="AR1005" s="142" t="s">
        <v>188</v>
      </c>
      <c r="AT1005" s="142" t="s">
        <v>183</v>
      </c>
      <c r="AU1005" s="142" t="s">
        <v>82</v>
      </c>
      <c r="AY1005" s="17" t="s">
        <v>181</v>
      </c>
      <c r="BE1005" s="143">
        <f>IF(N1005="základní",J1005,0)</f>
        <v>0</v>
      </c>
      <c r="BF1005" s="143">
        <f>IF(N1005="snížená",J1005,0)</f>
        <v>0</v>
      </c>
      <c r="BG1005" s="143">
        <f>IF(N1005="zákl. přenesená",J1005,0)</f>
        <v>0</v>
      </c>
      <c r="BH1005" s="143">
        <f>IF(N1005="sníž. přenesená",J1005,0)</f>
        <v>0</v>
      </c>
      <c r="BI1005" s="143">
        <f>IF(N1005="nulová",J1005,0)</f>
        <v>0</v>
      </c>
      <c r="BJ1005" s="17" t="s">
        <v>80</v>
      </c>
      <c r="BK1005" s="143">
        <f>ROUND(I1005*H1005,2)</f>
        <v>0</v>
      </c>
      <c r="BL1005" s="17" t="s">
        <v>188</v>
      </c>
      <c r="BM1005" s="142" t="s">
        <v>1633</v>
      </c>
    </row>
    <row r="1006" spans="2:47" s="1" customFormat="1" ht="12">
      <c r="B1006" s="32"/>
      <c r="D1006" s="144" t="s">
        <v>190</v>
      </c>
      <c r="F1006" s="145" t="s">
        <v>1634</v>
      </c>
      <c r="I1006" s="146"/>
      <c r="L1006" s="32"/>
      <c r="M1006" s="147"/>
      <c r="T1006" s="53"/>
      <c r="AT1006" s="17" t="s">
        <v>190</v>
      </c>
      <c r="AU1006" s="17" t="s">
        <v>82</v>
      </c>
    </row>
    <row r="1007" spans="2:51" s="14" customFormat="1" ht="12">
      <c r="B1007" s="163"/>
      <c r="D1007" s="149" t="s">
        <v>192</v>
      </c>
      <c r="E1007" s="164" t="s">
        <v>19</v>
      </c>
      <c r="F1007" s="165" t="s">
        <v>1635</v>
      </c>
      <c r="H1007" s="164" t="s">
        <v>19</v>
      </c>
      <c r="I1007" s="166"/>
      <c r="L1007" s="163"/>
      <c r="M1007" s="167"/>
      <c r="T1007" s="168"/>
      <c r="AT1007" s="164" t="s">
        <v>192</v>
      </c>
      <c r="AU1007" s="164" t="s">
        <v>82</v>
      </c>
      <c r="AV1007" s="14" t="s">
        <v>80</v>
      </c>
      <c r="AW1007" s="14" t="s">
        <v>33</v>
      </c>
      <c r="AX1007" s="14" t="s">
        <v>72</v>
      </c>
      <c r="AY1007" s="164" t="s">
        <v>181</v>
      </c>
    </row>
    <row r="1008" spans="2:51" s="12" customFormat="1" ht="12">
      <c r="B1008" s="148"/>
      <c r="D1008" s="149" t="s">
        <v>192</v>
      </c>
      <c r="E1008" s="150" t="s">
        <v>19</v>
      </c>
      <c r="F1008" s="151" t="s">
        <v>1636</v>
      </c>
      <c r="H1008" s="152">
        <v>72.54</v>
      </c>
      <c r="I1008" s="153"/>
      <c r="L1008" s="148"/>
      <c r="M1008" s="154"/>
      <c r="T1008" s="155"/>
      <c r="AT1008" s="150" t="s">
        <v>192</v>
      </c>
      <c r="AU1008" s="150" t="s">
        <v>82</v>
      </c>
      <c r="AV1008" s="12" t="s">
        <v>82</v>
      </c>
      <c r="AW1008" s="12" t="s">
        <v>33</v>
      </c>
      <c r="AX1008" s="12" t="s">
        <v>80</v>
      </c>
      <c r="AY1008" s="150" t="s">
        <v>181</v>
      </c>
    </row>
    <row r="1009" spans="2:65" s="1" customFormat="1" ht="24.1" customHeight="1">
      <c r="B1009" s="32"/>
      <c r="C1009" s="131" t="s">
        <v>1637</v>
      </c>
      <c r="D1009" s="131" t="s">
        <v>183</v>
      </c>
      <c r="E1009" s="132" t="s">
        <v>1638</v>
      </c>
      <c r="F1009" s="133" t="s">
        <v>1639</v>
      </c>
      <c r="G1009" s="134" t="s">
        <v>186</v>
      </c>
      <c r="H1009" s="135">
        <v>22.674</v>
      </c>
      <c r="I1009" s="136"/>
      <c r="J1009" s="137">
        <f>ROUND(I1009*H1009,2)</f>
        <v>0</v>
      </c>
      <c r="K1009" s="133" t="s">
        <v>187</v>
      </c>
      <c r="L1009" s="32"/>
      <c r="M1009" s="138" t="s">
        <v>19</v>
      </c>
      <c r="N1009" s="139" t="s">
        <v>43</v>
      </c>
      <c r="P1009" s="140">
        <f>O1009*H1009</f>
        <v>0</v>
      </c>
      <c r="Q1009" s="140">
        <v>0</v>
      </c>
      <c r="R1009" s="140">
        <f>Q1009*H1009</f>
        <v>0</v>
      </c>
      <c r="S1009" s="140">
        <v>0.013</v>
      </c>
      <c r="T1009" s="141">
        <f>S1009*H1009</f>
        <v>0.29476199999999997</v>
      </c>
      <c r="AR1009" s="142" t="s">
        <v>188</v>
      </c>
      <c r="AT1009" s="142" t="s">
        <v>183</v>
      </c>
      <c r="AU1009" s="142" t="s">
        <v>82</v>
      </c>
      <c r="AY1009" s="17" t="s">
        <v>181</v>
      </c>
      <c r="BE1009" s="143">
        <f>IF(N1009="základní",J1009,0)</f>
        <v>0</v>
      </c>
      <c r="BF1009" s="143">
        <f>IF(N1009="snížená",J1009,0)</f>
        <v>0</v>
      </c>
      <c r="BG1009" s="143">
        <f>IF(N1009="zákl. přenesená",J1009,0)</f>
        <v>0</v>
      </c>
      <c r="BH1009" s="143">
        <f>IF(N1009="sníž. přenesená",J1009,0)</f>
        <v>0</v>
      </c>
      <c r="BI1009" s="143">
        <f>IF(N1009="nulová",J1009,0)</f>
        <v>0</v>
      </c>
      <c r="BJ1009" s="17" t="s">
        <v>80</v>
      </c>
      <c r="BK1009" s="143">
        <f>ROUND(I1009*H1009,2)</f>
        <v>0</v>
      </c>
      <c r="BL1009" s="17" t="s">
        <v>188</v>
      </c>
      <c r="BM1009" s="142" t="s">
        <v>1640</v>
      </c>
    </row>
    <row r="1010" spans="2:47" s="1" customFormat="1" ht="12">
      <c r="B1010" s="32"/>
      <c r="D1010" s="144" t="s">
        <v>190</v>
      </c>
      <c r="F1010" s="145" t="s">
        <v>1641</v>
      </c>
      <c r="I1010" s="146"/>
      <c r="L1010" s="32"/>
      <c r="M1010" s="147"/>
      <c r="T1010" s="53"/>
      <c r="AT1010" s="17" t="s">
        <v>190</v>
      </c>
      <c r="AU1010" s="17" t="s">
        <v>82</v>
      </c>
    </row>
    <row r="1011" spans="2:51" s="14" customFormat="1" ht="12">
      <c r="B1011" s="163"/>
      <c r="D1011" s="149" t="s">
        <v>192</v>
      </c>
      <c r="E1011" s="164" t="s">
        <v>19</v>
      </c>
      <c r="F1011" s="165" t="s">
        <v>1642</v>
      </c>
      <c r="H1011" s="164" t="s">
        <v>19</v>
      </c>
      <c r="I1011" s="166"/>
      <c r="L1011" s="163"/>
      <c r="M1011" s="167"/>
      <c r="T1011" s="168"/>
      <c r="AT1011" s="164" t="s">
        <v>192</v>
      </c>
      <c r="AU1011" s="164" t="s">
        <v>82</v>
      </c>
      <c r="AV1011" s="14" t="s">
        <v>80</v>
      </c>
      <c r="AW1011" s="14" t="s">
        <v>33</v>
      </c>
      <c r="AX1011" s="14" t="s">
        <v>72</v>
      </c>
      <c r="AY1011" s="164" t="s">
        <v>181</v>
      </c>
    </row>
    <row r="1012" spans="2:51" s="14" customFormat="1" ht="12">
      <c r="B1012" s="163"/>
      <c r="D1012" s="149" t="s">
        <v>192</v>
      </c>
      <c r="E1012" s="164" t="s">
        <v>19</v>
      </c>
      <c r="F1012" s="165" t="s">
        <v>1643</v>
      </c>
      <c r="H1012" s="164" t="s">
        <v>19</v>
      </c>
      <c r="I1012" s="166"/>
      <c r="L1012" s="163"/>
      <c r="M1012" s="167"/>
      <c r="T1012" s="168"/>
      <c r="AT1012" s="164" t="s">
        <v>192</v>
      </c>
      <c r="AU1012" s="164" t="s">
        <v>82</v>
      </c>
      <c r="AV1012" s="14" t="s">
        <v>80</v>
      </c>
      <c r="AW1012" s="14" t="s">
        <v>33</v>
      </c>
      <c r="AX1012" s="14" t="s">
        <v>72</v>
      </c>
      <c r="AY1012" s="164" t="s">
        <v>181</v>
      </c>
    </row>
    <row r="1013" spans="2:51" s="12" customFormat="1" ht="12">
      <c r="B1013" s="148"/>
      <c r="D1013" s="149" t="s">
        <v>192</v>
      </c>
      <c r="E1013" s="150" t="s">
        <v>19</v>
      </c>
      <c r="F1013" s="151" t="s">
        <v>1644</v>
      </c>
      <c r="H1013" s="152">
        <v>10.6</v>
      </c>
      <c r="I1013" s="153"/>
      <c r="L1013" s="148"/>
      <c r="M1013" s="154"/>
      <c r="T1013" s="155"/>
      <c r="AT1013" s="150" t="s">
        <v>192</v>
      </c>
      <c r="AU1013" s="150" t="s">
        <v>82</v>
      </c>
      <c r="AV1013" s="12" t="s">
        <v>82</v>
      </c>
      <c r="AW1013" s="12" t="s">
        <v>33</v>
      </c>
      <c r="AX1013" s="12" t="s">
        <v>72</v>
      </c>
      <c r="AY1013" s="150" t="s">
        <v>181</v>
      </c>
    </row>
    <row r="1014" spans="2:51" s="14" customFormat="1" ht="12">
      <c r="B1014" s="163"/>
      <c r="D1014" s="149" t="s">
        <v>192</v>
      </c>
      <c r="E1014" s="164" t="s">
        <v>19</v>
      </c>
      <c r="F1014" s="165" t="s">
        <v>1645</v>
      </c>
      <c r="H1014" s="164" t="s">
        <v>19</v>
      </c>
      <c r="I1014" s="166"/>
      <c r="L1014" s="163"/>
      <c r="M1014" s="167"/>
      <c r="T1014" s="168"/>
      <c r="AT1014" s="164" t="s">
        <v>192</v>
      </c>
      <c r="AU1014" s="164" t="s">
        <v>82</v>
      </c>
      <c r="AV1014" s="14" t="s">
        <v>80</v>
      </c>
      <c r="AW1014" s="14" t="s">
        <v>33</v>
      </c>
      <c r="AX1014" s="14" t="s">
        <v>72</v>
      </c>
      <c r="AY1014" s="164" t="s">
        <v>181</v>
      </c>
    </row>
    <row r="1015" spans="2:51" s="12" customFormat="1" ht="19.7">
      <c r="B1015" s="148"/>
      <c r="D1015" s="149" t="s">
        <v>192</v>
      </c>
      <c r="E1015" s="150" t="s">
        <v>19</v>
      </c>
      <c r="F1015" s="151" t="s">
        <v>1646</v>
      </c>
      <c r="H1015" s="152">
        <v>12.074</v>
      </c>
      <c r="I1015" s="153"/>
      <c r="L1015" s="148"/>
      <c r="M1015" s="154"/>
      <c r="T1015" s="155"/>
      <c r="AT1015" s="150" t="s">
        <v>192</v>
      </c>
      <c r="AU1015" s="150" t="s">
        <v>82</v>
      </c>
      <c r="AV1015" s="12" t="s">
        <v>82</v>
      </c>
      <c r="AW1015" s="12" t="s">
        <v>33</v>
      </c>
      <c r="AX1015" s="12" t="s">
        <v>72</v>
      </c>
      <c r="AY1015" s="150" t="s">
        <v>181</v>
      </c>
    </row>
    <row r="1016" spans="2:51" s="13" customFormat="1" ht="12">
      <c r="B1016" s="156"/>
      <c r="D1016" s="149" t="s">
        <v>192</v>
      </c>
      <c r="E1016" s="157" t="s">
        <v>19</v>
      </c>
      <c r="F1016" s="158" t="s">
        <v>196</v>
      </c>
      <c r="H1016" s="159">
        <v>22.674</v>
      </c>
      <c r="I1016" s="160"/>
      <c r="L1016" s="156"/>
      <c r="M1016" s="161"/>
      <c r="T1016" s="162"/>
      <c r="AT1016" s="157" t="s">
        <v>192</v>
      </c>
      <c r="AU1016" s="157" t="s">
        <v>82</v>
      </c>
      <c r="AV1016" s="13" t="s">
        <v>188</v>
      </c>
      <c r="AW1016" s="13" t="s">
        <v>33</v>
      </c>
      <c r="AX1016" s="13" t="s">
        <v>80</v>
      </c>
      <c r="AY1016" s="157" t="s">
        <v>181</v>
      </c>
    </row>
    <row r="1017" spans="2:65" s="1" customFormat="1" ht="24.1" customHeight="1">
      <c r="B1017" s="32"/>
      <c r="C1017" s="131" t="s">
        <v>1647</v>
      </c>
      <c r="D1017" s="131" t="s">
        <v>183</v>
      </c>
      <c r="E1017" s="132" t="s">
        <v>1648</v>
      </c>
      <c r="F1017" s="133" t="s">
        <v>1649</v>
      </c>
      <c r="G1017" s="134" t="s">
        <v>186</v>
      </c>
      <c r="H1017" s="135">
        <v>249.543</v>
      </c>
      <c r="I1017" s="136"/>
      <c r="J1017" s="137">
        <f>ROUND(I1017*H1017,2)</f>
        <v>0</v>
      </c>
      <c r="K1017" s="133" t="s">
        <v>187</v>
      </c>
      <c r="L1017" s="32"/>
      <c r="M1017" s="138" t="s">
        <v>19</v>
      </c>
      <c r="N1017" s="139" t="s">
        <v>43</v>
      </c>
      <c r="P1017" s="140">
        <f>O1017*H1017</f>
        <v>0</v>
      </c>
      <c r="Q1017" s="140">
        <v>0</v>
      </c>
      <c r="R1017" s="140">
        <f>Q1017*H1017</f>
        <v>0</v>
      </c>
      <c r="S1017" s="140">
        <v>0.015</v>
      </c>
      <c r="T1017" s="141">
        <f>S1017*H1017</f>
        <v>3.743145</v>
      </c>
      <c r="AR1017" s="142" t="s">
        <v>188</v>
      </c>
      <c r="AT1017" s="142" t="s">
        <v>183</v>
      </c>
      <c r="AU1017" s="142" t="s">
        <v>82</v>
      </c>
      <c r="AY1017" s="17" t="s">
        <v>181</v>
      </c>
      <c r="BE1017" s="143">
        <f>IF(N1017="základní",J1017,0)</f>
        <v>0</v>
      </c>
      <c r="BF1017" s="143">
        <f>IF(N1017="snížená",J1017,0)</f>
        <v>0</v>
      </c>
      <c r="BG1017" s="143">
        <f>IF(N1017="zákl. přenesená",J1017,0)</f>
        <v>0</v>
      </c>
      <c r="BH1017" s="143">
        <f>IF(N1017="sníž. přenesená",J1017,0)</f>
        <v>0</v>
      </c>
      <c r="BI1017" s="143">
        <f>IF(N1017="nulová",J1017,0)</f>
        <v>0</v>
      </c>
      <c r="BJ1017" s="17" t="s">
        <v>80</v>
      </c>
      <c r="BK1017" s="143">
        <f>ROUND(I1017*H1017,2)</f>
        <v>0</v>
      </c>
      <c r="BL1017" s="17" t="s">
        <v>188</v>
      </c>
      <c r="BM1017" s="142" t="s">
        <v>1650</v>
      </c>
    </row>
    <row r="1018" spans="2:47" s="1" customFormat="1" ht="12">
      <c r="B1018" s="32"/>
      <c r="D1018" s="144" t="s">
        <v>190</v>
      </c>
      <c r="F1018" s="145" t="s">
        <v>1651</v>
      </c>
      <c r="I1018" s="146"/>
      <c r="L1018" s="32"/>
      <c r="M1018" s="147"/>
      <c r="T1018" s="53"/>
      <c r="AT1018" s="17" t="s">
        <v>190</v>
      </c>
      <c r="AU1018" s="17" t="s">
        <v>82</v>
      </c>
    </row>
    <row r="1019" spans="2:51" s="14" customFormat="1" ht="12">
      <c r="B1019" s="163"/>
      <c r="D1019" s="149" t="s">
        <v>192</v>
      </c>
      <c r="E1019" s="164" t="s">
        <v>19</v>
      </c>
      <c r="F1019" s="165" t="s">
        <v>1652</v>
      </c>
      <c r="H1019" s="164" t="s">
        <v>19</v>
      </c>
      <c r="I1019" s="166"/>
      <c r="L1019" s="163"/>
      <c r="M1019" s="167"/>
      <c r="T1019" s="168"/>
      <c r="AT1019" s="164" t="s">
        <v>192</v>
      </c>
      <c r="AU1019" s="164" t="s">
        <v>82</v>
      </c>
      <c r="AV1019" s="14" t="s">
        <v>80</v>
      </c>
      <c r="AW1019" s="14" t="s">
        <v>33</v>
      </c>
      <c r="AX1019" s="14" t="s">
        <v>72</v>
      </c>
      <c r="AY1019" s="164" t="s">
        <v>181</v>
      </c>
    </row>
    <row r="1020" spans="2:51" s="12" customFormat="1" ht="12">
      <c r="B1020" s="148"/>
      <c r="D1020" s="149" t="s">
        <v>192</v>
      </c>
      <c r="E1020" s="150" t="s">
        <v>19</v>
      </c>
      <c r="F1020" s="151" t="s">
        <v>1653</v>
      </c>
      <c r="H1020" s="152">
        <v>99.83</v>
      </c>
      <c r="I1020" s="153"/>
      <c r="L1020" s="148"/>
      <c r="M1020" s="154"/>
      <c r="T1020" s="155"/>
      <c r="AT1020" s="150" t="s">
        <v>192</v>
      </c>
      <c r="AU1020" s="150" t="s">
        <v>82</v>
      </c>
      <c r="AV1020" s="12" t="s">
        <v>82</v>
      </c>
      <c r="AW1020" s="12" t="s">
        <v>33</v>
      </c>
      <c r="AX1020" s="12" t="s">
        <v>72</v>
      </c>
      <c r="AY1020" s="150" t="s">
        <v>181</v>
      </c>
    </row>
    <row r="1021" spans="2:51" s="12" customFormat="1" ht="12">
      <c r="B1021" s="148"/>
      <c r="D1021" s="149" t="s">
        <v>192</v>
      </c>
      <c r="E1021" s="150" t="s">
        <v>19</v>
      </c>
      <c r="F1021" s="151" t="s">
        <v>1294</v>
      </c>
      <c r="H1021" s="152">
        <v>9.9</v>
      </c>
      <c r="I1021" s="153"/>
      <c r="L1021" s="148"/>
      <c r="M1021" s="154"/>
      <c r="T1021" s="155"/>
      <c r="AT1021" s="150" t="s">
        <v>192</v>
      </c>
      <c r="AU1021" s="150" t="s">
        <v>82</v>
      </c>
      <c r="AV1021" s="12" t="s">
        <v>82</v>
      </c>
      <c r="AW1021" s="12" t="s">
        <v>33</v>
      </c>
      <c r="AX1021" s="12" t="s">
        <v>72</v>
      </c>
      <c r="AY1021" s="150" t="s">
        <v>181</v>
      </c>
    </row>
    <row r="1022" spans="2:51" s="12" customFormat="1" ht="12">
      <c r="B1022" s="148"/>
      <c r="D1022" s="149" t="s">
        <v>192</v>
      </c>
      <c r="E1022" s="150" t="s">
        <v>19</v>
      </c>
      <c r="F1022" s="151" t="s">
        <v>1654</v>
      </c>
      <c r="H1022" s="152">
        <v>174.162</v>
      </c>
      <c r="I1022" s="153"/>
      <c r="L1022" s="148"/>
      <c r="M1022" s="154"/>
      <c r="T1022" s="155"/>
      <c r="AT1022" s="150" t="s">
        <v>192</v>
      </c>
      <c r="AU1022" s="150" t="s">
        <v>82</v>
      </c>
      <c r="AV1022" s="12" t="s">
        <v>82</v>
      </c>
      <c r="AW1022" s="12" t="s">
        <v>33</v>
      </c>
      <c r="AX1022" s="12" t="s">
        <v>72</v>
      </c>
      <c r="AY1022" s="150" t="s">
        <v>181</v>
      </c>
    </row>
    <row r="1023" spans="2:51" s="12" customFormat="1" ht="12">
      <c r="B1023" s="148"/>
      <c r="D1023" s="149" t="s">
        <v>192</v>
      </c>
      <c r="E1023" s="150" t="s">
        <v>19</v>
      </c>
      <c r="F1023" s="151" t="s">
        <v>1655</v>
      </c>
      <c r="H1023" s="152">
        <v>-34.349</v>
      </c>
      <c r="I1023" s="153"/>
      <c r="L1023" s="148"/>
      <c r="M1023" s="154"/>
      <c r="T1023" s="155"/>
      <c r="AT1023" s="150" t="s">
        <v>192</v>
      </c>
      <c r="AU1023" s="150" t="s">
        <v>82</v>
      </c>
      <c r="AV1023" s="12" t="s">
        <v>82</v>
      </c>
      <c r="AW1023" s="12" t="s">
        <v>33</v>
      </c>
      <c r="AX1023" s="12" t="s">
        <v>72</v>
      </c>
      <c r="AY1023" s="150" t="s">
        <v>181</v>
      </c>
    </row>
    <row r="1024" spans="2:51" s="13" customFormat="1" ht="12">
      <c r="B1024" s="156"/>
      <c r="D1024" s="149" t="s">
        <v>192</v>
      </c>
      <c r="E1024" s="157" t="s">
        <v>19</v>
      </c>
      <c r="F1024" s="158" t="s">
        <v>196</v>
      </c>
      <c r="H1024" s="159">
        <v>249.543</v>
      </c>
      <c r="I1024" s="160"/>
      <c r="L1024" s="156"/>
      <c r="M1024" s="161"/>
      <c r="T1024" s="162"/>
      <c r="AT1024" s="157" t="s">
        <v>192</v>
      </c>
      <c r="AU1024" s="157" t="s">
        <v>82</v>
      </c>
      <c r="AV1024" s="13" t="s">
        <v>188</v>
      </c>
      <c r="AW1024" s="13" t="s">
        <v>33</v>
      </c>
      <c r="AX1024" s="13" t="s">
        <v>80</v>
      </c>
      <c r="AY1024" s="157" t="s">
        <v>181</v>
      </c>
    </row>
    <row r="1025" spans="2:65" s="1" customFormat="1" ht="16.5" customHeight="1">
      <c r="B1025" s="32"/>
      <c r="C1025" s="131" t="s">
        <v>1656</v>
      </c>
      <c r="D1025" s="131" t="s">
        <v>183</v>
      </c>
      <c r="E1025" s="132" t="s">
        <v>1657</v>
      </c>
      <c r="F1025" s="133" t="s">
        <v>1658</v>
      </c>
      <c r="G1025" s="134" t="s">
        <v>186</v>
      </c>
      <c r="H1025" s="135">
        <v>24.3</v>
      </c>
      <c r="I1025" s="136"/>
      <c r="J1025" s="137">
        <f>ROUND(I1025*H1025,2)</f>
        <v>0</v>
      </c>
      <c r="K1025" s="133" t="s">
        <v>187</v>
      </c>
      <c r="L1025" s="32"/>
      <c r="M1025" s="138" t="s">
        <v>19</v>
      </c>
      <c r="N1025" s="139" t="s">
        <v>43</v>
      </c>
      <c r="P1025" s="140">
        <f>O1025*H1025</f>
        <v>0</v>
      </c>
      <c r="Q1025" s="140">
        <v>0</v>
      </c>
      <c r="R1025" s="140">
        <f>Q1025*H1025</f>
        <v>0</v>
      </c>
      <c r="S1025" s="140">
        <v>0.25</v>
      </c>
      <c r="T1025" s="141">
        <f>S1025*H1025</f>
        <v>6.075</v>
      </c>
      <c r="AR1025" s="142" t="s">
        <v>188</v>
      </c>
      <c r="AT1025" s="142" t="s">
        <v>183</v>
      </c>
      <c r="AU1025" s="142" t="s">
        <v>82</v>
      </c>
      <c r="AY1025" s="17" t="s">
        <v>181</v>
      </c>
      <c r="BE1025" s="143">
        <f>IF(N1025="základní",J1025,0)</f>
        <v>0</v>
      </c>
      <c r="BF1025" s="143">
        <f>IF(N1025="snížená",J1025,0)</f>
        <v>0</v>
      </c>
      <c r="BG1025" s="143">
        <f>IF(N1025="zákl. přenesená",J1025,0)</f>
        <v>0</v>
      </c>
      <c r="BH1025" s="143">
        <f>IF(N1025="sníž. přenesená",J1025,0)</f>
        <v>0</v>
      </c>
      <c r="BI1025" s="143">
        <f>IF(N1025="nulová",J1025,0)</f>
        <v>0</v>
      </c>
      <c r="BJ1025" s="17" t="s">
        <v>80</v>
      </c>
      <c r="BK1025" s="143">
        <f>ROUND(I1025*H1025,2)</f>
        <v>0</v>
      </c>
      <c r="BL1025" s="17" t="s">
        <v>188</v>
      </c>
      <c r="BM1025" s="142" t="s">
        <v>1659</v>
      </c>
    </row>
    <row r="1026" spans="2:47" s="1" customFormat="1" ht="12">
      <c r="B1026" s="32"/>
      <c r="D1026" s="144" t="s">
        <v>190</v>
      </c>
      <c r="F1026" s="145" t="s">
        <v>1660</v>
      </c>
      <c r="I1026" s="146"/>
      <c r="L1026" s="32"/>
      <c r="M1026" s="147"/>
      <c r="T1026" s="53"/>
      <c r="AT1026" s="17" t="s">
        <v>190</v>
      </c>
      <c r="AU1026" s="17" t="s">
        <v>82</v>
      </c>
    </row>
    <row r="1027" spans="2:51" s="14" customFormat="1" ht="12">
      <c r="B1027" s="163"/>
      <c r="D1027" s="149" t="s">
        <v>192</v>
      </c>
      <c r="E1027" s="164" t="s">
        <v>19</v>
      </c>
      <c r="F1027" s="165" t="s">
        <v>1295</v>
      </c>
      <c r="H1027" s="164" t="s">
        <v>19</v>
      </c>
      <c r="I1027" s="166"/>
      <c r="L1027" s="163"/>
      <c r="M1027" s="167"/>
      <c r="T1027" s="168"/>
      <c r="AT1027" s="164" t="s">
        <v>192</v>
      </c>
      <c r="AU1027" s="164" t="s">
        <v>82</v>
      </c>
      <c r="AV1027" s="14" t="s">
        <v>80</v>
      </c>
      <c r="AW1027" s="14" t="s">
        <v>33</v>
      </c>
      <c r="AX1027" s="14" t="s">
        <v>72</v>
      </c>
      <c r="AY1027" s="164" t="s">
        <v>181</v>
      </c>
    </row>
    <row r="1028" spans="2:51" s="14" customFormat="1" ht="12">
      <c r="B1028" s="163"/>
      <c r="D1028" s="149" t="s">
        <v>192</v>
      </c>
      <c r="E1028" s="164" t="s">
        <v>19</v>
      </c>
      <c r="F1028" s="165" t="s">
        <v>1296</v>
      </c>
      <c r="H1028" s="164" t="s">
        <v>19</v>
      </c>
      <c r="I1028" s="166"/>
      <c r="L1028" s="163"/>
      <c r="M1028" s="167"/>
      <c r="T1028" s="168"/>
      <c r="AT1028" s="164" t="s">
        <v>192</v>
      </c>
      <c r="AU1028" s="164" t="s">
        <v>82</v>
      </c>
      <c r="AV1028" s="14" t="s">
        <v>80</v>
      </c>
      <c r="AW1028" s="14" t="s">
        <v>33</v>
      </c>
      <c r="AX1028" s="14" t="s">
        <v>72</v>
      </c>
      <c r="AY1028" s="164" t="s">
        <v>181</v>
      </c>
    </row>
    <row r="1029" spans="2:51" s="12" customFormat="1" ht="12">
      <c r="B1029" s="148"/>
      <c r="D1029" s="149" t="s">
        <v>192</v>
      </c>
      <c r="E1029" s="150" t="s">
        <v>19</v>
      </c>
      <c r="F1029" s="151" t="s">
        <v>1106</v>
      </c>
      <c r="H1029" s="152">
        <v>24.3</v>
      </c>
      <c r="I1029" s="153"/>
      <c r="L1029" s="148"/>
      <c r="M1029" s="154"/>
      <c r="T1029" s="155"/>
      <c r="AT1029" s="150" t="s">
        <v>192</v>
      </c>
      <c r="AU1029" s="150" t="s">
        <v>82</v>
      </c>
      <c r="AV1029" s="12" t="s">
        <v>82</v>
      </c>
      <c r="AW1029" s="12" t="s">
        <v>33</v>
      </c>
      <c r="AX1029" s="12" t="s">
        <v>80</v>
      </c>
      <c r="AY1029" s="150" t="s">
        <v>181</v>
      </c>
    </row>
    <row r="1030" spans="2:65" s="1" customFormat="1" ht="24.1" customHeight="1">
      <c r="B1030" s="32"/>
      <c r="C1030" s="131" t="s">
        <v>1661</v>
      </c>
      <c r="D1030" s="131" t="s">
        <v>183</v>
      </c>
      <c r="E1030" s="132" t="s">
        <v>1662</v>
      </c>
      <c r="F1030" s="133" t="s">
        <v>1663</v>
      </c>
      <c r="G1030" s="134" t="s">
        <v>186</v>
      </c>
      <c r="H1030" s="135">
        <v>10.8</v>
      </c>
      <c r="I1030" s="136"/>
      <c r="J1030" s="137">
        <f>ROUND(I1030*H1030,2)</f>
        <v>0</v>
      </c>
      <c r="K1030" s="133" t="s">
        <v>527</v>
      </c>
      <c r="L1030" s="32"/>
      <c r="M1030" s="138" t="s">
        <v>19</v>
      </c>
      <c r="N1030" s="139" t="s">
        <v>43</v>
      </c>
      <c r="P1030" s="140">
        <f>O1030*H1030</f>
        <v>0</v>
      </c>
      <c r="Q1030" s="140">
        <v>0</v>
      </c>
      <c r="R1030" s="140">
        <f>Q1030*H1030</f>
        <v>0</v>
      </c>
      <c r="S1030" s="140">
        <v>0.023</v>
      </c>
      <c r="T1030" s="141">
        <f>S1030*H1030</f>
        <v>0.2484</v>
      </c>
      <c r="AR1030" s="142" t="s">
        <v>188</v>
      </c>
      <c r="AT1030" s="142" t="s">
        <v>183</v>
      </c>
      <c r="AU1030" s="142" t="s">
        <v>82</v>
      </c>
      <c r="AY1030" s="17" t="s">
        <v>181</v>
      </c>
      <c r="BE1030" s="143">
        <f>IF(N1030="základní",J1030,0)</f>
        <v>0</v>
      </c>
      <c r="BF1030" s="143">
        <f>IF(N1030="snížená",J1030,0)</f>
        <v>0</v>
      </c>
      <c r="BG1030" s="143">
        <f>IF(N1030="zákl. přenesená",J1030,0)</f>
        <v>0</v>
      </c>
      <c r="BH1030" s="143">
        <f>IF(N1030="sníž. přenesená",J1030,0)</f>
        <v>0</v>
      </c>
      <c r="BI1030" s="143">
        <f>IF(N1030="nulová",J1030,0)</f>
        <v>0</v>
      </c>
      <c r="BJ1030" s="17" t="s">
        <v>80</v>
      </c>
      <c r="BK1030" s="143">
        <f>ROUND(I1030*H1030,2)</f>
        <v>0</v>
      </c>
      <c r="BL1030" s="17" t="s">
        <v>188</v>
      </c>
      <c r="BM1030" s="142" t="s">
        <v>1664</v>
      </c>
    </row>
    <row r="1031" spans="2:47" s="1" customFormat="1" ht="12">
      <c r="B1031" s="32"/>
      <c r="D1031" s="144" t="s">
        <v>190</v>
      </c>
      <c r="F1031" s="145" t="s">
        <v>1665</v>
      </c>
      <c r="I1031" s="146"/>
      <c r="L1031" s="32"/>
      <c r="M1031" s="147"/>
      <c r="T1031" s="53"/>
      <c r="AT1031" s="17" t="s">
        <v>190</v>
      </c>
      <c r="AU1031" s="17" t="s">
        <v>82</v>
      </c>
    </row>
    <row r="1032" spans="2:51" s="12" customFormat="1" ht="12">
      <c r="B1032" s="148"/>
      <c r="D1032" s="149" t="s">
        <v>192</v>
      </c>
      <c r="E1032" s="150" t="s">
        <v>19</v>
      </c>
      <c r="F1032" s="151" t="s">
        <v>1666</v>
      </c>
      <c r="H1032" s="152">
        <v>10.8</v>
      </c>
      <c r="I1032" s="153"/>
      <c r="L1032" s="148"/>
      <c r="M1032" s="154"/>
      <c r="T1032" s="155"/>
      <c r="AT1032" s="150" t="s">
        <v>192</v>
      </c>
      <c r="AU1032" s="150" t="s">
        <v>82</v>
      </c>
      <c r="AV1032" s="12" t="s">
        <v>82</v>
      </c>
      <c r="AW1032" s="12" t="s">
        <v>33</v>
      </c>
      <c r="AX1032" s="12" t="s">
        <v>80</v>
      </c>
      <c r="AY1032" s="150" t="s">
        <v>181</v>
      </c>
    </row>
    <row r="1033" spans="2:65" s="1" customFormat="1" ht="21.75" customHeight="1">
      <c r="B1033" s="32"/>
      <c r="C1033" s="131" t="s">
        <v>1667</v>
      </c>
      <c r="D1033" s="131" t="s">
        <v>183</v>
      </c>
      <c r="E1033" s="132" t="s">
        <v>1668</v>
      </c>
      <c r="F1033" s="133" t="s">
        <v>1669</v>
      </c>
      <c r="G1033" s="134" t="s">
        <v>186</v>
      </c>
      <c r="H1033" s="135">
        <v>39</v>
      </c>
      <c r="I1033" s="136"/>
      <c r="J1033" s="137">
        <f>ROUND(I1033*H1033,2)</f>
        <v>0</v>
      </c>
      <c r="K1033" s="133" t="s">
        <v>19</v>
      </c>
      <c r="L1033" s="32"/>
      <c r="M1033" s="138" t="s">
        <v>19</v>
      </c>
      <c r="N1033" s="139" t="s">
        <v>43</v>
      </c>
      <c r="P1033" s="140">
        <f>O1033*H1033</f>
        <v>0</v>
      </c>
      <c r="Q1033" s="140">
        <v>0</v>
      </c>
      <c r="R1033" s="140">
        <f>Q1033*H1033</f>
        <v>0</v>
      </c>
      <c r="S1033" s="140">
        <v>0.054</v>
      </c>
      <c r="T1033" s="141">
        <f>S1033*H1033</f>
        <v>2.106</v>
      </c>
      <c r="AR1033" s="142" t="s">
        <v>188</v>
      </c>
      <c r="AT1033" s="142" t="s">
        <v>183</v>
      </c>
      <c r="AU1033" s="142" t="s">
        <v>82</v>
      </c>
      <c r="AY1033" s="17" t="s">
        <v>181</v>
      </c>
      <c r="BE1033" s="143">
        <f>IF(N1033="základní",J1033,0)</f>
        <v>0</v>
      </c>
      <c r="BF1033" s="143">
        <f>IF(N1033="snížená",J1033,0)</f>
        <v>0</v>
      </c>
      <c r="BG1033" s="143">
        <f>IF(N1033="zákl. přenesená",J1033,0)</f>
        <v>0</v>
      </c>
      <c r="BH1033" s="143">
        <f>IF(N1033="sníž. přenesená",J1033,0)</f>
        <v>0</v>
      </c>
      <c r="BI1033" s="143">
        <f>IF(N1033="nulová",J1033,0)</f>
        <v>0</v>
      </c>
      <c r="BJ1033" s="17" t="s">
        <v>80</v>
      </c>
      <c r="BK1033" s="143">
        <f>ROUND(I1033*H1033,2)</f>
        <v>0</v>
      </c>
      <c r="BL1033" s="17" t="s">
        <v>188</v>
      </c>
      <c r="BM1033" s="142" t="s">
        <v>1670</v>
      </c>
    </row>
    <row r="1034" spans="2:51" s="12" customFormat="1" ht="12">
      <c r="B1034" s="148"/>
      <c r="D1034" s="149" t="s">
        <v>192</v>
      </c>
      <c r="E1034" s="150" t="s">
        <v>19</v>
      </c>
      <c r="F1034" s="151" t="s">
        <v>1671</v>
      </c>
      <c r="H1034" s="152">
        <v>39</v>
      </c>
      <c r="I1034" s="153"/>
      <c r="L1034" s="148"/>
      <c r="M1034" s="154"/>
      <c r="T1034" s="155"/>
      <c r="AT1034" s="150" t="s">
        <v>192</v>
      </c>
      <c r="AU1034" s="150" t="s">
        <v>82</v>
      </c>
      <c r="AV1034" s="12" t="s">
        <v>82</v>
      </c>
      <c r="AW1034" s="12" t="s">
        <v>33</v>
      </c>
      <c r="AX1034" s="12" t="s">
        <v>80</v>
      </c>
      <c r="AY1034" s="150" t="s">
        <v>181</v>
      </c>
    </row>
    <row r="1035" spans="2:65" s="1" customFormat="1" ht="24.1" customHeight="1">
      <c r="B1035" s="32"/>
      <c r="C1035" s="131" t="s">
        <v>1672</v>
      </c>
      <c r="D1035" s="131" t="s">
        <v>183</v>
      </c>
      <c r="E1035" s="132" t="s">
        <v>1673</v>
      </c>
      <c r="F1035" s="133" t="s">
        <v>1674</v>
      </c>
      <c r="G1035" s="134" t="s">
        <v>186</v>
      </c>
      <c r="H1035" s="135">
        <v>1.576</v>
      </c>
      <c r="I1035" s="136"/>
      <c r="J1035" s="137">
        <f>ROUND(I1035*H1035,2)</f>
        <v>0</v>
      </c>
      <c r="K1035" s="133" t="s">
        <v>527</v>
      </c>
      <c r="L1035" s="32"/>
      <c r="M1035" s="138" t="s">
        <v>19</v>
      </c>
      <c r="N1035" s="139" t="s">
        <v>43</v>
      </c>
      <c r="P1035" s="140">
        <f>O1035*H1035</f>
        <v>0</v>
      </c>
      <c r="Q1035" s="140">
        <v>0</v>
      </c>
      <c r="R1035" s="140">
        <f>Q1035*H1035</f>
        <v>0</v>
      </c>
      <c r="S1035" s="140">
        <v>0.076</v>
      </c>
      <c r="T1035" s="141">
        <f>S1035*H1035</f>
        <v>0.11977600000000001</v>
      </c>
      <c r="AR1035" s="142" t="s">
        <v>188</v>
      </c>
      <c r="AT1035" s="142" t="s">
        <v>183</v>
      </c>
      <c r="AU1035" s="142" t="s">
        <v>82</v>
      </c>
      <c r="AY1035" s="17" t="s">
        <v>181</v>
      </c>
      <c r="BE1035" s="143">
        <f>IF(N1035="základní",J1035,0)</f>
        <v>0</v>
      </c>
      <c r="BF1035" s="143">
        <f>IF(N1035="snížená",J1035,0)</f>
        <v>0</v>
      </c>
      <c r="BG1035" s="143">
        <f>IF(N1035="zákl. přenesená",J1035,0)</f>
        <v>0</v>
      </c>
      <c r="BH1035" s="143">
        <f>IF(N1035="sníž. přenesená",J1035,0)</f>
        <v>0</v>
      </c>
      <c r="BI1035" s="143">
        <f>IF(N1035="nulová",J1035,0)</f>
        <v>0</v>
      </c>
      <c r="BJ1035" s="17" t="s">
        <v>80</v>
      </c>
      <c r="BK1035" s="143">
        <f>ROUND(I1035*H1035,2)</f>
        <v>0</v>
      </c>
      <c r="BL1035" s="17" t="s">
        <v>188</v>
      </c>
      <c r="BM1035" s="142" t="s">
        <v>1675</v>
      </c>
    </row>
    <row r="1036" spans="2:47" s="1" customFormat="1" ht="12">
      <c r="B1036" s="32"/>
      <c r="D1036" s="144" t="s">
        <v>190</v>
      </c>
      <c r="F1036" s="145" t="s">
        <v>1676</v>
      </c>
      <c r="I1036" s="146"/>
      <c r="L1036" s="32"/>
      <c r="M1036" s="147"/>
      <c r="T1036" s="53"/>
      <c r="AT1036" s="17" t="s">
        <v>190</v>
      </c>
      <c r="AU1036" s="17" t="s">
        <v>82</v>
      </c>
    </row>
    <row r="1037" spans="2:51" s="12" customFormat="1" ht="12">
      <c r="B1037" s="148"/>
      <c r="D1037" s="149" t="s">
        <v>192</v>
      </c>
      <c r="E1037" s="150" t="s">
        <v>19</v>
      </c>
      <c r="F1037" s="151" t="s">
        <v>1677</v>
      </c>
      <c r="H1037" s="152">
        <v>1.576</v>
      </c>
      <c r="I1037" s="153"/>
      <c r="L1037" s="148"/>
      <c r="M1037" s="154"/>
      <c r="T1037" s="155"/>
      <c r="AT1037" s="150" t="s">
        <v>192</v>
      </c>
      <c r="AU1037" s="150" t="s">
        <v>82</v>
      </c>
      <c r="AV1037" s="12" t="s">
        <v>82</v>
      </c>
      <c r="AW1037" s="12" t="s">
        <v>33</v>
      </c>
      <c r="AX1037" s="12" t="s">
        <v>80</v>
      </c>
      <c r="AY1037" s="150" t="s">
        <v>181</v>
      </c>
    </row>
    <row r="1038" spans="2:65" s="1" customFormat="1" ht="24.1" customHeight="1">
      <c r="B1038" s="32"/>
      <c r="C1038" s="131" t="s">
        <v>1678</v>
      </c>
      <c r="D1038" s="131" t="s">
        <v>183</v>
      </c>
      <c r="E1038" s="132" t="s">
        <v>1679</v>
      </c>
      <c r="F1038" s="133" t="s">
        <v>1680</v>
      </c>
      <c r="G1038" s="134" t="s">
        <v>186</v>
      </c>
      <c r="H1038" s="135">
        <v>5.76</v>
      </c>
      <c r="I1038" s="136"/>
      <c r="J1038" s="137">
        <f>ROUND(I1038*H1038,2)</f>
        <v>0</v>
      </c>
      <c r="K1038" s="133" t="s">
        <v>527</v>
      </c>
      <c r="L1038" s="32"/>
      <c r="M1038" s="138" t="s">
        <v>19</v>
      </c>
      <c r="N1038" s="139" t="s">
        <v>43</v>
      </c>
      <c r="P1038" s="140">
        <f>O1038*H1038</f>
        <v>0</v>
      </c>
      <c r="Q1038" s="140">
        <v>0</v>
      </c>
      <c r="R1038" s="140">
        <f>Q1038*H1038</f>
        <v>0</v>
      </c>
      <c r="S1038" s="140">
        <v>0.063</v>
      </c>
      <c r="T1038" s="141">
        <f>S1038*H1038</f>
        <v>0.36288</v>
      </c>
      <c r="AR1038" s="142" t="s">
        <v>188</v>
      </c>
      <c r="AT1038" s="142" t="s">
        <v>183</v>
      </c>
      <c r="AU1038" s="142" t="s">
        <v>82</v>
      </c>
      <c r="AY1038" s="17" t="s">
        <v>181</v>
      </c>
      <c r="BE1038" s="143">
        <f>IF(N1038="základní",J1038,0)</f>
        <v>0</v>
      </c>
      <c r="BF1038" s="143">
        <f>IF(N1038="snížená",J1038,0)</f>
        <v>0</v>
      </c>
      <c r="BG1038" s="143">
        <f>IF(N1038="zákl. přenesená",J1038,0)</f>
        <v>0</v>
      </c>
      <c r="BH1038" s="143">
        <f>IF(N1038="sníž. přenesená",J1038,0)</f>
        <v>0</v>
      </c>
      <c r="BI1038" s="143">
        <f>IF(N1038="nulová",J1038,0)</f>
        <v>0</v>
      </c>
      <c r="BJ1038" s="17" t="s">
        <v>80</v>
      </c>
      <c r="BK1038" s="143">
        <f>ROUND(I1038*H1038,2)</f>
        <v>0</v>
      </c>
      <c r="BL1038" s="17" t="s">
        <v>188</v>
      </c>
      <c r="BM1038" s="142" t="s">
        <v>1681</v>
      </c>
    </row>
    <row r="1039" spans="2:47" s="1" customFormat="1" ht="12">
      <c r="B1039" s="32"/>
      <c r="D1039" s="144" t="s">
        <v>190</v>
      </c>
      <c r="F1039" s="145" t="s">
        <v>1682</v>
      </c>
      <c r="I1039" s="146"/>
      <c r="L1039" s="32"/>
      <c r="M1039" s="147"/>
      <c r="T1039" s="53"/>
      <c r="AT1039" s="17" t="s">
        <v>190</v>
      </c>
      <c r="AU1039" s="17" t="s">
        <v>82</v>
      </c>
    </row>
    <row r="1040" spans="2:51" s="12" customFormat="1" ht="12">
      <c r="B1040" s="148"/>
      <c r="D1040" s="149" t="s">
        <v>192</v>
      </c>
      <c r="E1040" s="150" t="s">
        <v>19</v>
      </c>
      <c r="F1040" s="151" t="s">
        <v>1683</v>
      </c>
      <c r="H1040" s="152">
        <v>5.76</v>
      </c>
      <c r="I1040" s="153"/>
      <c r="L1040" s="148"/>
      <c r="M1040" s="154"/>
      <c r="T1040" s="155"/>
      <c r="AT1040" s="150" t="s">
        <v>192</v>
      </c>
      <c r="AU1040" s="150" t="s">
        <v>82</v>
      </c>
      <c r="AV1040" s="12" t="s">
        <v>82</v>
      </c>
      <c r="AW1040" s="12" t="s">
        <v>33</v>
      </c>
      <c r="AX1040" s="12" t="s">
        <v>80</v>
      </c>
      <c r="AY1040" s="150" t="s">
        <v>181</v>
      </c>
    </row>
    <row r="1041" spans="2:65" s="1" customFormat="1" ht="24.1" customHeight="1">
      <c r="B1041" s="32"/>
      <c r="C1041" s="131" t="s">
        <v>1684</v>
      </c>
      <c r="D1041" s="131" t="s">
        <v>183</v>
      </c>
      <c r="E1041" s="132" t="s">
        <v>1685</v>
      </c>
      <c r="F1041" s="133" t="s">
        <v>1686</v>
      </c>
      <c r="G1041" s="134" t="s">
        <v>186</v>
      </c>
      <c r="H1041" s="135">
        <v>157.838</v>
      </c>
      <c r="I1041" s="136"/>
      <c r="J1041" s="137">
        <f>ROUND(I1041*H1041,2)</f>
        <v>0</v>
      </c>
      <c r="K1041" s="133" t="s">
        <v>527</v>
      </c>
      <c r="L1041" s="32"/>
      <c r="M1041" s="138" t="s">
        <v>19</v>
      </c>
      <c r="N1041" s="139" t="s">
        <v>43</v>
      </c>
      <c r="P1041" s="140">
        <f>O1041*H1041</f>
        <v>0</v>
      </c>
      <c r="Q1041" s="140">
        <v>0</v>
      </c>
      <c r="R1041" s="140">
        <f>Q1041*H1041</f>
        <v>0</v>
      </c>
      <c r="S1041" s="140">
        <v>0.046</v>
      </c>
      <c r="T1041" s="141">
        <f>S1041*H1041</f>
        <v>7.260548</v>
      </c>
      <c r="AR1041" s="142" t="s">
        <v>188</v>
      </c>
      <c r="AT1041" s="142" t="s">
        <v>183</v>
      </c>
      <c r="AU1041" s="142" t="s">
        <v>82</v>
      </c>
      <c r="AY1041" s="17" t="s">
        <v>181</v>
      </c>
      <c r="BE1041" s="143">
        <f>IF(N1041="základní",J1041,0)</f>
        <v>0</v>
      </c>
      <c r="BF1041" s="143">
        <f>IF(N1041="snížená",J1041,0)</f>
        <v>0</v>
      </c>
      <c r="BG1041" s="143">
        <f>IF(N1041="zákl. přenesená",J1041,0)</f>
        <v>0</v>
      </c>
      <c r="BH1041" s="143">
        <f>IF(N1041="sníž. přenesená",J1041,0)</f>
        <v>0</v>
      </c>
      <c r="BI1041" s="143">
        <f>IF(N1041="nulová",J1041,0)</f>
        <v>0</v>
      </c>
      <c r="BJ1041" s="17" t="s">
        <v>80</v>
      </c>
      <c r="BK1041" s="143">
        <f>ROUND(I1041*H1041,2)</f>
        <v>0</v>
      </c>
      <c r="BL1041" s="17" t="s">
        <v>188</v>
      </c>
      <c r="BM1041" s="142" t="s">
        <v>1687</v>
      </c>
    </row>
    <row r="1042" spans="2:47" s="1" customFormat="1" ht="12">
      <c r="B1042" s="32"/>
      <c r="D1042" s="144" t="s">
        <v>190</v>
      </c>
      <c r="F1042" s="145" t="s">
        <v>1688</v>
      </c>
      <c r="I1042" s="146"/>
      <c r="L1042" s="32"/>
      <c r="M1042" s="147"/>
      <c r="T1042" s="53"/>
      <c r="AT1042" s="17" t="s">
        <v>190</v>
      </c>
      <c r="AU1042" s="17" t="s">
        <v>82</v>
      </c>
    </row>
    <row r="1043" spans="2:51" s="12" customFormat="1" ht="12">
      <c r="B1043" s="148"/>
      <c r="D1043" s="149" t="s">
        <v>192</v>
      </c>
      <c r="E1043" s="150" t="s">
        <v>19</v>
      </c>
      <c r="F1043" s="151" t="s">
        <v>1689</v>
      </c>
      <c r="H1043" s="152">
        <v>102.91</v>
      </c>
      <c r="I1043" s="153"/>
      <c r="L1043" s="148"/>
      <c r="M1043" s="154"/>
      <c r="T1043" s="155"/>
      <c r="AT1043" s="150" t="s">
        <v>192</v>
      </c>
      <c r="AU1043" s="150" t="s">
        <v>82</v>
      </c>
      <c r="AV1043" s="12" t="s">
        <v>82</v>
      </c>
      <c r="AW1043" s="12" t="s">
        <v>33</v>
      </c>
      <c r="AX1043" s="12" t="s">
        <v>72</v>
      </c>
      <c r="AY1043" s="150" t="s">
        <v>181</v>
      </c>
    </row>
    <row r="1044" spans="2:51" s="12" customFormat="1" ht="12">
      <c r="B1044" s="148"/>
      <c r="D1044" s="149" t="s">
        <v>192</v>
      </c>
      <c r="E1044" s="150" t="s">
        <v>19</v>
      </c>
      <c r="F1044" s="151" t="s">
        <v>1690</v>
      </c>
      <c r="H1044" s="152">
        <v>54.928</v>
      </c>
      <c r="I1044" s="153"/>
      <c r="L1044" s="148"/>
      <c r="M1044" s="154"/>
      <c r="T1044" s="155"/>
      <c r="AT1044" s="150" t="s">
        <v>192</v>
      </c>
      <c r="AU1044" s="150" t="s">
        <v>82</v>
      </c>
      <c r="AV1044" s="12" t="s">
        <v>82</v>
      </c>
      <c r="AW1044" s="12" t="s">
        <v>33</v>
      </c>
      <c r="AX1044" s="12" t="s">
        <v>72</v>
      </c>
      <c r="AY1044" s="150" t="s">
        <v>181</v>
      </c>
    </row>
    <row r="1045" spans="2:51" s="13" customFormat="1" ht="12">
      <c r="B1045" s="156"/>
      <c r="D1045" s="149" t="s">
        <v>192</v>
      </c>
      <c r="E1045" s="157" t="s">
        <v>19</v>
      </c>
      <c r="F1045" s="158" t="s">
        <v>196</v>
      </c>
      <c r="H1045" s="159">
        <v>157.838</v>
      </c>
      <c r="I1045" s="160"/>
      <c r="L1045" s="156"/>
      <c r="M1045" s="161"/>
      <c r="T1045" s="162"/>
      <c r="AT1045" s="157" t="s">
        <v>192</v>
      </c>
      <c r="AU1045" s="157" t="s">
        <v>82</v>
      </c>
      <c r="AV1045" s="13" t="s">
        <v>188</v>
      </c>
      <c r="AW1045" s="13" t="s">
        <v>33</v>
      </c>
      <c r="AX1045" s="13" t="s">
        <v>80</v>
      </c>
      <c r="AY1045" s="157" t="s">
        <v>181</v>
      </c>
    </row>
    <row r="1046" spans="2:65" s="1" customFormat="1" ht="24.1" customHeight="1">
      <c r="B1046" s="32"/>
      <c r="C1046" s="131" t="s">
        <v>1691</v>
      </c>
      <c r="D1046" s="131" t="s">
        <v>183</v>
      </c>
      <c r="E1046" s="132" t="s">
        <v>1692</v>
      </c>
      <c r="F1046" s="133" t="s">
        <v>1693</v>
      </c>
      <c r="G1046" s="134" t="s">
        <v>305</v>
      </c>
      <c r="H1046" s="135">
        <v>12.6</v>
      </c>
      <c r="I1046" s="136"/>
      <c r="J1046" s="137">
        <f>ROUND(I1046*H1046,2)</f>
        <v>0</v>
      </c>
      <c r="K1046" s="133" t="s">
        <v>187</v>
      </c>
      <c r="L1046" s="32"/>
      <c r="M1046" s="138" t="s">
        <v>19</v>
      </c>
      <c r="N1046" s="139" t="s">
        <v>43</v>
      </c>
      <c r="P1046" s="140">
        <f>O1046*H1046</f>
        <v>0</v>
      </c>
      <c r="Q1046" s="140">
        <v>0.00076</v>
      </c>
      <c r="R1046" s="140">
        <f>Q1046*H1046</f>
        <v>0.009576</v>
      </c>
      <c r="S1046" s="140">
        <v>0.0021</v>
      </c>
      <c r="T1046" s="141">
        <f>S1046*H1046</f>
        <v>0.026459999999999997</v>
      </c>
      <c r="AR1046" s="142" t="s">
        <v>188</v>
      </c>
      <c r="AT1046" s="142" t="s">
        <v>183</v>
      </c>
      <c r="AU1046" s="142" t="s">
        <v>82</v>
      </c>
      <c r="AY1046" s="17" t="s">
        <v>181</v>
      </c>
      <c r="BE1046" s="143">
        <f>IF(N1046="základní",J1046,0)</f>
        <v>0</v>
      </c>
      <c r="BF1046" s="143">
        <f>IF(N1046="snížená",J1046,0)</f>
        <v>0</v>
      </c>
      <c r="BG1046" s="143">
        <f>IF(N1046="zákl. přenesená",J1046,0)</f>
        <v>0</v>
      </c>
      <c r="BH1046" s="143">
        <f>IF(N1046="sníž. přenesená",J1046,0)</f>
        <v>0</v>
      </c>
      <c r="BI1046" s="143">
        <f>IF(N1046="nulová",J1046,0)</f>
        <v>0</v>
      </c>
      <c r="BJ1046" s="17" t="s">
        <v>80</v>
      </c>
      <c r="BK1046" s="143">
        <f>ROUND(I1046*H1046,2)</f>
        <v>0</v>
      </c>
      <c r="BL1046" s="17" t="s">
        <v>188</v>
      </c>
      <c r="BM1046" s="142" t="s">
        <v>1694</v>
      </c>
    </row>
    <row r="1047" spans="2:47" s="1" customFormat="1" ht="12">
      <c r="B1047" s="32"/>
      <c r="D1047" s="144" t="s">
        <v>190</v>
      </c>
      <c r="F1047" s="145" t="s">
        <v>1695</v>
      </c>
      <c r="I1047" s="146"/>
      <c r="L1047" s="32"/>
      <c r="M1047" s="147"/>
      <c r="T1047" s="53"/>
      <c r="AT1047" s="17" t="s">
        <v>190</v>
      </c>
      <c r="AU1047" s="17" t="s">
        <v>82</v>
      </c>
    </row>
    <row r="1048" spans="2:51" s="14" customFormat="1" ht="12">
      <c r="B1048" s="163"/>
      <c r="D1048" s="149" t="s">
        <v>192</v>
      </c>
      <c r="E1048" s="164" t="s">
        <v>19</v>
      </c>
      <c r="F1048" s="165" t="s">
        <v>1696</v>
      </c>
      <c r="H1048" s="164" t="s">
        <v>19</v>
      </c>
      <c r="I1048" s="166"/>
      <c r="L1048" s="163"/>
      <c r="M1048" s="167"/>
      <c r="T1048" s="168"/>
      <c r="AT1048" s="164" t="s">
        <v>192</v>
      </c>
      <c r="AU1048" s="164" t="s">
        <v>82</v>
      </c>
      <c r="AV1048" s="14" t="s">
        <v>80</v>
      </c>
      <c r="AW1048" s="14" t="s">
        <v>33</v>
      </c>
      <c r="AX1048" s="14" t="s">
        <v>72</v>
      </c>
      <c r="AY1048" s="164" t="s">
        <v>181</v>
      </c>
    </row>
    <row r="1049" spans="2:51" s="12" customFormat="1" ht="12">
      <c r="B1049" s="148"/>
      <c r="D1049" s="149" t="s">
        <v>192</v>
      </c>
      <c r="E1049" s="150" t="s">
        <v>19</v>
      </c>
      <c r="F1049" s="151" t="s">
        <v>1697</v>
      </c>
      <c r="H1049" s="152">
        <v>5.4</v>
      </c>
      <c r="I1049" s="153"/>
      <c r="L1049" s="148"/>
      <c r="M1049" s="154"/>
      <c r="T1049" s="155"/>
      <c r="AT1049" s="150" t="s">
        <v>192</v>
      </c>
      <c r="AU1049" s="150" t="s">
        <v>82</v>
      </c>
      <c r="AV1049" s="12" t="s">
        <v>82</v>
      </c>
      <c r="AW1049" s="12" t="s">
        <v>33</v>
      </c>
      <c r="AX1049" s="12" t="s">
        <v>72</v>
      </c>
      <c r="AY1049" s="150" t="s">
        <v>181</v>
      </c>
    </row>
    <row r="1050" spans="2:51" s="12" customFormat="1" ht="12">
      <c r="B1050" s="148"/>
      <c r="D1050" s="149" t="s">
        <v>192</v>
      </c>
      <c r="E1050" s="150" t="s">
        <v>19</v>
      </c>
      <c r="F1050" s="151" t="s">
        <v>1698</v>
      </c>
      <c r="H1050" s="152">
        <v>7.2</v>
      </c>
      <c r="I1050" s="153"/>
      <c r="L1050" s="148"/>
      <c r="M1050" s="154"/>
      <c r="T1050" s="155"/>
      <c r="AT1050" s="150" t="s">
        <v>192</v>
      </c>
      <c r="AU1050" s="150" t="s">
        <v>82</v>
      </c>
      <c r="AV1050" s="12" t="s">
        <v>82</v>
      </c>
      <c r="AW1050" s="12" t="s">
        <v>33</v>
      </c>
      <c r="AX1050" s="12" t="s">
        <v>72</v>
      </c>
      <c r="AY1050" s="150" t="s">
        <v>181</v>
      </c>
    </row>
    <row r="1051" spans="2:51" s="13" customFormat="1" ht="12">
      <c r="B1051" s="156"/>
      <c r="D1051" s="149" t="s">
        <v>192</v>
      </c>
      <c r="E1051" s="157" t="s">
        <v>19</v>
      </c>
      <c r="F1051" s="158" t="s">
        <v>196</v>
      </c>
      <c r="H1051" s="159">
        <v>12.6</v>
      </c>
      <c r="I1051" s="160"/>
      <c r="L1051" s="156"/>
      <c r="M1051" s="161"/>
      <c r="T1051" s="162"/>
      <c r="AT1051" s="157" t="s">
        <v>192</v>
      </c>
      <c r="AU1051" s="157" t="s">
        <v>82</v>
      </c>
      <c r="AV1051" s="13" t="s">
        <v>188</v>
      </c>
      <c r="AW1051" s="13" t="s">
        <v>33</v>
      </c>
      <c r="AX1051" s="13" t="s">
        <v>80</v>
      </c>
      <c r="AY1051" s="157" t="s">
        <v>181</v>
      </c>
    </row>
    <row r="1052" spans="2:63" s="11" customFormat="1" ht="22.8" customHeight="1">
      <c r="B1052" s="119"/>
      <c r="D1052" s="120" t="s">
        <v>71</v>
      </c>
      <c r="E1052" s="129" t="s">
        <v>1225</v>
      </c>
      <c r="F1052" s="129" t="s">
        <v>1699</v>
      </c>
      <c r="I1052" s="122"/>
      <c r="J1052" s="130">
        <f>BK1052</f>
        <v>0</v>
      </c>
      <c r="L1052" s="119"/>
      <c r="M1052" s="124"/>
      <c r="P1052" s="125">
        <f>SUM(P1053:P1062)</f>
        <v>0</v>
      </c>
      <c r="R1052" s="125">
        <f>SUM(R1053:R1062)</f>
        <v>1.7724515000000003</v>
      </c>
      <c r="T1052" s="126">
        <f>SUM(T1053:T1062)</f>
        <v>0</v>
      </c>
      <c r="AR1052" s="120" t="s">
        <v>80</v>
      </c>
      <c r="AT1052" s="127" t="s">
        <v>71</v>
      </c>
      <c r="AU1052" s="127" t="s">
        <v>80</v>
      </c>
      <c r="AY1052" s="120" t="s">
        <v>181</v>
      </c>
      <c r="BK1052" s="128">
        <f>SUM(BK1053:BK1062)</f>
        <v>0</v>
      </c>
    </row>
    <row r="1053" spans="2:65" s="1" customFormat="1" ht="24.1" customHeight="1">
      <c r="B1053" s="32"/>
      <c r="C1053" s="131" t="s">
        <v>1700</v>
      </c>
      <c r="D1053" s="131" t="s">
        <v>183</v>
      </c>
      <c r="E1053" s="132" t="s">
        <v>1701</v>
      </c>
      <c r="F1053" s="133" t="s">
        <v>1702</v>
      </c>
      <c r="G1053" s="134" t="s">
        <v>305</v>
      </c>
      <c r="H1053" s="135">
        <v>25.2</v>
      </c>
      <c r="I1053" s="136"/>
      <c r="J1053" s="137">
        <f>ROUND(I1053*H1053,2)</f>
        <v>0</v>
      </c>
      <c r="K1053" s="133" t="s">
        <v>187</v>
      </c>
      <c r="L1053" s="32"/>
      <c r="M1053" s="138" t="s">
        <v>19</v>
      </c>
      <c r="N1053" s="139" t="s">
        <v>43</v>
      </c>
      <c r="P1053" s="140">
        <f>O1053*H1053</f>
        <v>0</v>
      </c>
      <c r="Q1053" s="140">
        <v>0.03642</v>
      </c>
      <c r="R1053" s="140">
        <f>Q1053*H1053</f>
        <v>0.917784</v>
      </c>
      <c r="S1053" s="140">
        <v>0</v>
      </c>
      <c r="T1053" s="141">
        <f>S1053*H1053</f>
        <v>0</v>
      </c>
      <c r="AR1053" s="142" t="s">
        <v>188</v>
      </c>
      <c r="AT1053" s="142" t="s">
        <v>183</v>
      </c>
      <c r="AU1053" s="142" t="s">
        <v>82</v>
      </c>
      <c r="AY1053" s="17" t="s">
        <v>181</v>
      </c>
      <c r="BE1053" s="143">
        <f>IF(N1053="základní",J1053,0)</f>
        <v>0</v>
      </c>
      <c r="BF1053" s="143">
        <f>IF(N1053="snížená",J1053,0)</f>
        <v>0</v>
      </c>
      <c r="BG1053" s="143">
        <f>IF(N1053="zákl. přenesená",J1053,0)</f>
        <v>0</v>
      </c>
      <c r="BH1053" s="143">
        <f>IF(N1053="sníž. přenesená",J1053,0)</f>
        <v>0</v>
      </c>
      <c r="BI1053" s="143">
        <f>IF(N1053="nulová",J1053,0)</f>
        <v>0</v>
      </c>
      <c r="BJ1053" s="17" t="s">
        <v>80</v>
      </c>
      <c r="BK1053" s="143">
        <f>ROUND(I1053*H1053,2)</f>
        <v>0</v>
      </c>
      <c r="BL1053" s="17" t="s">
        <v>188</v>
      </c>
      <c r="BM1053" s="142" t="s">
        <v>1703</v>
      </c>
    </row>
    <row r="1054" spans="2:47" s="1" customFormat="1" ht="12">
      <c r="B1054" s="32"/>
      <c r="D1054" s="144" t="s">
        <v>190</v>
      </c>
      <c r="F1054" s="145" t="s">
        <v>1704</v>
      </c>
      <c r="I1054" s="146"/>
      <c r="L1054" s="32"/>
      <c r="M1054" s="147"/>
      <c r="T1054" s="53"/>
      <c r="AT1054" s="17" t="s">
        <v>190</v>
      </c>
      <c r="AU1054" s="17" t="s">
        <v>82</v>
      </c>
    </row>
    <row r="1055" spans="2:51" s="14" customFormat="1" ht="12">
      <c r="B1055" s="163"/>
      <c r="D1055" s="149" t="s">
        <v>192</v>
      </c>
      <c r="E1055" s="164" t="s">
        <v>19</v>
      </c>
      <c r="F1055" s="165" t="s">
        <v>1705</v>
      </c>
      <c r="H1055" s="164" t="s">
        <v>19</v>
      </c>
      <c r="I1055" s="166"/>
      <c r="L1055" s="163"/>
      <c r="M1055" s="167"/>
      <c r="T1055" s="168"/>
      <c r="AT1055" s="164" t="s">
        <v>192</v>
      </c>
      <c r="AU1055" s="164" t="s">
        <v>82</v>
      </c>
      <c r="AV1055" s="14" t="s">
        <v>80</v>
      </c>
      <c r="AW1055" s="14" t="s">
        <v>33</v>
      </c>
      <c r="AX1055" s="14" t="s">
        <v>72</v>
      </c>
      <c r="AY1055" s="164" t="s">
        <v>181</v>
      </c>
    </row>
    <row r="1056" spans="2:51" s="14" customFormat="1" ht="12">
      <c r="B1056" s="163"/>
      <c r="D1056" s="149" t="s">
        <v>192</v>
      </c>
      <c r="E1056" s="164" t="s">
        <v>19</v>
      </c>
      <c r="F1056" s="165" t="s">
        <v>495</v>
      </c>
      <c r="H1056" s="164" t="s">
        <v>19</v>
      </c>
      <c r="I1056" s="166"/>
      <c r="L1056" s="163"/>
      <c r="M1056" s="167"/>
      <c r="T1056" s="168"/>
      <c r="AT1056" s="164" t="s">
        <v>192</v>
      </c>
      <c r="AU1056" s="164" t="s">
        <v>82</v>
      </c>
      <c r="AV1056" s="14" t="s">
        <v>80</v>
      </c>
      <c r="AW1056" s="14" t="s">
        <v>33</v>
      </c>
      <c r="AX1056" s="14" t="s">
        <v>72</v>
      </c>
      <c r="AY1056" s="164" t="s">
        <v>181</v>
      </c>
    </row>
    <row r="1057" spans="2:51" s="14" customFormat="1" ht="12">
      <c r="B1057" s="163"/>
      <c r="D1057" s="149" t="s">
        <v>192</v>
      </c>
      <c r="E1057" s="164" t="s">
        <v>19</v>
      </c>
      <c r="F1057" s="165" t="s">
        <v>496</v>
      </c>
      <c r="H1057" s="164" t="s">
        <v>19</v>
      </c>
      <c r="I1057" s="166"/>
      <c r="L1057" s="163"/>
      <c r="M1057" s="167"/>
      <c r="T1057" s="168"/>
      <c r="AT1057" s="164" t="s">
        <v>192</v>
      </c>
      <c r="AU1057" s="164" t="s">
        <v>82</v>
      </c>
      <c r="AV1057" s="14" t="s">
        <v>80</v>
      </c>
      <c r="AW1057" s="14" t="s">
        <v>33</v>
      </c>
      <c r="AX1057" s="14" t="s">
        <v>72</v>
      </c>
      <c r="AY1057" s="164" t="s">
        <v>181</v>
      </c>
    </row>
    <row r="1058" spans="2:51" s="12" customFormat="1" ht="12">
      <c r="B1058" s="148"/>
      <c r="D1058" s="149" t="s">
        <v>192</v>
      </c>
      <c r="E1058" s="150" t="s">
        <v>19</v>
      </c>
      <c r="F1058" s="151" t="s">
        <v>1706</v>
      </c>
      <c r="H1058" s="152">
        <v>25.2</v>
      </c>
      <c r="I1058" s="153"/>
      <c r="L1058" s="148"/>
      <c r="M1058" s="154"/>
      <c r="T1058" s="155"/>
      <c r="AT1058" s="150" t="s">
        <v>192</v>
      </c>
      <c r="AU1058" s="150" t="s">
        <v>82</v>
      </c>
      <c r="AV1058" s="12" t="s">
        <v>82</v>
      </c>
      <c r="AW1058" s="12" t="s">
        <v>33</v>
      </c>
      <c r="AX1058" s="12" t="s">
        <v>80</v>
      </c>
      <c r="AY1058" s="150" t="s">
        <v>181</v>
      </c>
    </row>
    <row r="1059" spans="2:65" s="1" customFormat="1" ht="24.1" customHeight="1">
      <c r="B1059" s="32"/>
      <c r="C1059" s="131" t="s">
        <v>1707</v>
      </c>
      <c r="D1059" s="131" t="s">
        <v>183</v>
      </c>
      <c r="E1059" s="132" t="s">
        <v>1708</v>
      </c>
      <c r="F1059" s="133" t="s">
        <v>1709</v>
      </c>
      <c r="G1059" s="134" t="s">
        <v>305</v>
      </c>
      <c r="H1059" s="135">
        <v>18.05</v>
      </c>
      <c r="I1059" s="136"/>
      <c r="J1059" s="137">
        <f>ROUND(I1059*H1059,2)</f>
        <v>0</v>
      </c>
      <c r="K1059" s="133" t="s">
        <v>187</v>
      </c>
      <c r="L1059" s="32"/>
      <c r="M1059" s="138" t="s">
        <v>19</v>
      </c>
      <c r="N1059" s="139" t="s">
        <v>43</v>
      </c>
      <c r="P1059" s="140">
        <f>O1059*H1059</f>
        <v>0</v>
      </c>
      <c r="Q1059" s="140">
        <v>0.04735</v>
      </c>
      <c r="R1059" s="140">
        <f>Q1059*H1059</f>
        <v>0.8546675000000001</v>
      </c>
      <c r="S1059" s="140">
        <v>0</v>
      </c>
      <c r="T1059" s="141">
        <f>S1059*H1059</f>
        <v>0</v>
      </c>
      <c r="AR1059" s="142" t="s">
        <v>188</v>
      </c>
      <c r="AT1059" s="142" t="s">
        <v>183</v>
      </c>
      <c r="AU1059" s="142" t="s">
        <v>82</v>
      </c>
      <c r="AY1059" s="17" t="s">
        <v>181</v>
      </c>
      <c r="BE1059" s="143">
        <f>IF(N1059="základní",J1059,0)</f>
        <v>0</v>
      </c>
      <c r="BF1059" s="143">
        <f>IF(N1059="snížená",J1059,0)</f>
        <v>0</v>
      </c>
      <c r="BG1059" s="143">
        <f>IF(N1059="zákl. přenesená",J1059,0)</f>
        <v>0</v>
      </c>
      <c r="BH1059" s="143">
        <f>IF(N1059="sníž. přenesená",J1059,0)</f>
        <v>0</v>
      </c>
      <c r="BI1059" s="143">
        <f>IF(N1059="nulová",J1059,0)</f>
        <v>0</v>
      </c>
      <c r="BJ1059" s="17" t="s">
        <v>80</v>
      </c>
      <c r="BK1059" s="143">
        <f>ROUND(I1059*H1059,2)</f>
        <v>0</v>
      </c>
      <c r="BL1059" s="17" t="s">
        <v>188</v>
      </c>
      <c r="BM1059" s="142" t="s">
        <v>1710</v>
      </c>
    </row>
    <row r="1060" spans="2:47" s="1" customFormat="1" ht="12">
      <c r="B1060" s="32"/>
      <c r="D1060" s="144" t="s">
        <v>190</v>
      </c>
      <c r="F1060" s="145" t="s">
        <v>1711</v>
      </c>
      <c r="I1060" s="146"/>
      <c r="L1060" s="32"/>
      <c r="M1060" s="147"/>
      <c r="T1060" s="53"/>
      <c r="AT1060" s="17" t="s">
        <v>190</v>
      </c>
      <c r="AU1060" s="17" t="s">
        <v>82</v>
      </c>
    </row>
    <row r="1061" spans="2:51" s="14" customFormat="1" ht="12">
      <c r="B1061" s="163"/>
      <c r="D1061" s="149" t="s">
        <v>192</v>
      </c>
      <c r="E1061" s="164" t="s">
        <v>19</v>
      </c>
      <c r="F1061" s="165" t="s">
        <v>1712</v>
      </c>
      <c r="H1061" s="164" t="s">
        <v>19</v>
      </c>
      <c r="I1061" s="166"/>
      <c r="L1061" s="163"/>
      <c r="M1061" s="167"/>
      <c r="T1061" s="168"/>
      <c r="AT1061" s="164" t="s">
        <v>192</v>
      </c>
      <c r="AU1061" s="164" t="s">
        <v>82</v>
      </c>
      <c r="AV1061" s="14" t="s">
        <v>80</v>
      </c>
      <c r="AW1061" s="14" t="s">
        <v>33</v>
      </c>
      <c r="AX1061" s="14" t="s">
        <v>72</v>
      </c>
      <c r="AY1061" s="164" t="s">
        <v>181</v>
      </c>
    </row>
    <row r="1062" spans="2:51" s="12" customFormat="1" ht="12">
      <c r="B1062" s="148"/>
      <c r="D1062" s="149" t="s">
        <v>192</v>
      </c>
      <c r="E1062" s="150" t="s">
        <v>19</v>
      </c>
      <c r="F1062" s="151" t="s">
        <v>1713</v>
      </c>
      <c r="H1062" s="152">
        <v>18.05</v>
      </c>
      <c r="I1062" s="153"/>
      <c r="L1062" s="148"/>
      <c r="M1062" s="154"/>
      <c r="T1062" s="155"/>
      <c r="AT1062" s="150" t="s">
        <v>192</v>
      </c>
      <c r="AU1062" s="150" t="s">
        <v>82</v>
      </c>
      <c r="AV1062" s="12" t="s">
        <v>82</v>
      </c>
      <c r="AW1062" s="12" t="s">
        <v>33</v>
      </c>
      <c r="AX1062" s="12" t="s">
        <v>80</v>
      </c>
      <c r="AY1062" s="150" t="s">
        <v>181</v>
      </c>
    </row>
    <row r="1063" spans="2:63" s="11" customFormat="1" ht="22.8" customHeight="1">
      <c r="B1063" s="119"/>
      <c r="D1063" s="120" t="s">
        <v>71</v>
      </c>
      <c r="E1063" s="129" t="s">
        <v>339</v>
      </c>
      <c r="F1063" s="129" t="s">
        <v>340</v>
      </c>
      <c r="I1063" s="122"/>
      <c r="J1063" s="130">
        <f>BK1063</f>
        <v>0</v>
      </c>
      <c r="L1063" s="119"/>
      <c r="M1063" s="124"/>
      <c r="P1063" s="125">
        <f>SUM(P1064:P1103)</f>
        <v>0</v>
      </c>
      <c r="R1063" s="125">
        <f>SUM(R1064:R1103)</f>
        <v>0.0169275</v>
      </c>
      <c r="T1063" s="126">
        <f>SUM(T1064:T1103)</f>
        <v>4.5</v>
      </c>
      <c r="AR1063" s="120" t="s">
        <v>80</v>
      </c>
      <c r="AT1063" s="127" t="s">
        <v>71</v>
      </c>
      <c r="AU1063" s="127" t="s">
        <v>80</v>
      </c>
      <c r="AY1063" s="120" t="s">
        <v>181</v>
      </c>
      <c r="BK1063" s="128">
        <f>SUM(BK1064:BK1103)</f>
        <v>0</v>
      </c>
    </row>
    <row r="1064" spans="2:65" s="1" customFormat="1" ht="16.5" customHeight="1">
      <c r="B1064" s="32"/>
      <c r="C1064" s="131" t="s">
        <v>1714</v>
      </c>
      <c r="D1064" s="131" t="s">
        <v>183</v>
      </c>
      <c r="E1064" s="132" t="s">
        <v>1715</v>
      </c>
      <c r="F1064" s="133" t="s">
        <v>1716</v>
      </c>
      <c r="G1064" s="134" t="s">
        <v>344</v>
      </c>
      <c r="H1064" s="135">
        <v>2.257</v>
      </c>
      <c r="I1064" s="136"/>
      <c r="J1064" s="137">
        <f>ROUND(I1064*H1064,2)</f>
        <v>0</v>
      </c>
      <c r="K1064" s="133" t="s">
        <v>187</v>
      </c>
      <c r="L1064" s="32"/>
      <c r="M1064" s="138" t="s">
        <v>19</v>
      </c>
      <c r="N1064" s="139" t="s">
        <v>43</v>
      </c>
      <c r="P1064" s="140">
        <f>O1064*H1064</f>
        <v>0</v>
      </c>
      <c r="Q1064" s="140">
        <v>0.0075</v>
      </c>
      <c r="R1064" s="140">
        <f>Q1064*H1064</f>
        <v>0.0169275</v>
      </c>
      <c r="S1064" s="140">
        <v>0</v>
      </c>
      <c r="T1064" s="141">
        <f>S1064*H1064</f>
        <v>0</v>
      </c>
      <c r="AR1064" s="142" t="s">
        <v>188</v>
      </c>
      <c r="AT1064" s="142" t="s">
        <v>183</v>
      </c>
      <c r="AU1064" s="142" t="s">
        <v>82</v>
      </c>
      <c r="AY1064" s="17" t="s">
        <v>181</v>
      </c>
      <c r="BE1064" s="143">
        <f>IF(N1064="základní",J1064,0)</f>
        <v>0</v>
      </c>
      <c r="BF1064" s="143">
        <f>IF(N1064="snížená",J1064,0)</f>
        <v>0</v>
      </c>
      <c r="BG1064" s="143">
        <f>IF(N1064="zákl. přenesená",J1064,0)</f>
        <v>0</v>
      </c>
      <c r="BH1064" s="143">
        <f>IF(N1064="sníž. přenesená",J1064,0)</f>
        <v>0</v>
      </c>
      <c r="BI1064" s="143">
        <f>IF(N1064="nulová",J1064,0)</f>
        <v>0</v>
      </c>
      <c r="BJ1064" s="17" t="s">
        <v>80</v>
      </c>
      <c r="BK1064" s="143">
        <f>ROUND(I1064*H1064,2)</f>
        <v>0</v>
      </c>
      <c r="BL1064" s="17" t="s">
        <v>188</v>
      </c>
      <c r="BM1064" s="142" t="s">
        <v>1717</v>
      </c>
    </row>
    <row r="1065" spans="2:47" s="1" customFormat="1" ht="12">
      <c r="B1065" s="32"/>
      <c r="D1065" s="144" t="s">
        <v>190</v>
      </c>
      <c r="F1065" s="145" t="s">
        <v>1718</v>
      </c>
      <c r="I1065" s="146"/>
      <c r="L1065" s="32"/>
      <c r="M1065" s="147"/>
      <c r="T1065" s="53"/>
      <c r="AT1065" s="17" t="s">
        <v>190</v>
      </c>
      <c r="AU1065" s="17" t="s">
        <v>82</v>
      </c>
    </row>
    <row r="1066" spans="2:51" s="12" customFormat="1" ht="12">
      <c r="B1066" s="148"/>
      <c r="D1066" s="149" t="s">
        <v>192</v>
      </c>
      <c r="E1066" s="150" t="s">
        <v>19</v>
      </c>
      <c r="F1066" s="151" t="s">
        <v>1719</v>
      </c>
      <c r="H1066" s="152">
        <v>2.257</v>
      </c>
      <c r="I1066" s="153"/>
      <c r="L1066" s="148"/>
      <c r="M1066" s="154"/>
      <c r="T1066" s="155"/>
      <c r="AT1066" s="150" t="s">
        <v>192</v>
      </c>
      <c r="AU1066" s="150" t="s">
        <v>82</v>
      </c>
      <c r="AV1066" s="12" t="s">
        <v>82</v>
      </c>
      <c r="AW1066" s="12" t="s">
        <v>33</v>
      </c>
      <c r="AX1066" s="12" t="s">
        <v>80</v>
      </c>
      <c r="AY1066" s="150" t="s">
        <v>181</v>
      </c>
    </row>
    <row r="1067" spans="2:65" s="1" customFormat="1" ht="24.1" customHeight="1">
      <c r="B1067" s="32"/>
      <c r="C1067" s="131" t="s">
        <v>1720</v>
      </c>
      <c r="D1067" s="131" t="s">
        <v>183</v>
      </c>
      <c r="E1067" s="132" t="s">
        <v>1721</v>
      </c>
      <c r="F1067" s="133" t="s">
        <v>1722</v>
      </c>
      <c r="G1067" s="134" t="s">
        <v>225</v>
      </c>
      <c r="H1067" s="135">
        <v>3</v>
      </c>
      <c r="I1067" s="136"/>
      <c r="J1067" s="137">
        <f>ROUND(I1067*H1067,2)</f>
        <v>0</v>
      </c>
      <c r="K1067" s="133" t="s">
        <v>527</v>
      </c>
      <c r="L1067" s="32"/>
      <c r="M1067" s="138" t="s">
        <v>19</v>
      </c>
      <c r="N1067" s="139" t="s">
        <v>43</v>
      </c>
      <c r="P1067" s="140">
        <f>O1067*H1067</f>
        <v>0</v>
      </c>
      <c r="Q1067" s="140">
        <v>0</v>
      </c>
      <c r="R1067" s="140">
        <f>Q1067*H1067</f>
        <v>0</v>
      </c>
      <c r="S1067" s="140">
        <v>1.5</v>
      </c>
      <c r="T1067" s="141">
        <f>S1067*H1067</f>
        <v>4.5</v>
      </c>
      <c r="AR1067" s="142" t="s">
        <v>188</v>
      </c>
      <c r="AT1067" s="142" t="s">
        <v>183</v>
      </c>
      <c r="AU1067" s="142" t="s">
        <v>82</v>
      </c>
      <c r="AY1067" s="17" t="s">
        <v>181</v>
      </c>
      <c r="BE1067" s="143">
        <f>IF(N1067="základní",J1067,0)</f>
        <v>0</v>
      </c>
      <c r="BF1067" s="143">
        <f>IF(N1067="snížená",J1067,0)</f>
        <v>0</v>
      </c>
      <c r="BG1067" s="143">
        <f>IF(N1067="zákl. přenesená",J1067,0)</f>
        <v>0</v>
      </c>
      <c r="BH1067" s="143">
        <f>IF(N1067="sníž. přenesená",J1067,0)</f>
        <v>0</v>
      </c>
      <c r="BI1067" s="143">
        <f>IF(N1067="nulová",J1067,0)</f>
        <v>0</v>
      </c>
      <c r="BJ1067" s="17" t="s">
        <v>80</v>
      </c>
      <c r="BK1067" s="143">
        <f>ROUND(I1067*H1067,2)</f>
        <v>0</v>
      </c>
      <c r="BL1067" s="17" t="s">
        <v>188</v>
      </c>
      <c r="BM1067" s="142" t="s">
        <v>1723</v>
      </c>
    </row>
    <row r="1068" spans="2:47" s="1" customFormat="1" ht="12">
      <c r="B1068" s="32"/>
      <c r="D1068" s="144" t="s">
        <v>190</v>
      </c>
      <c r="F1068" s="145" t="s">
        <v>1724</v>
      </c>
      <c r="I1068" s="146"/>
      <c r="L1068" s="32"/>
      <c r="M1068" s="147"/>
      <c r="T1068" s="53"/>
      <c r="AT1068" s="17" t="s">
        <v>190</v>
      </c>
      <c r="AU1068" s="17" t="s">
        <v>82</v>
      </c>
    </row>
    <row r="1069" spans="2:51" s="12" customFormat="1" ht="12">
      <c r="B1069" s="148"/>
      <c r="D1069" s="149" t="s">
        <v>192</v>
      </c>
      <c r="E1069" s="150" t="s">
        <v>19</v>
      </c>
      <c r="F1069" s="151" t="s">
        <v>1725</v>
      </c>
      <c r="H1069" s="152">
        <v>3</v>
      </c>
      <c r="I1069" s="153"/>
      <c r="L1069" s="148"/>
      <c r="M1069" s="154"/>
      <c r="T1069" s="155"/>
      <c r="AT1069" s="150" t="s">
        <v>192</v>
      </c>
      <c r="AU1069" s="150" t="s">
        <v>82</v>
      </c>
      <c r="AV1069" s="12" t="s">
        <v>82</v>
      </c>
      <c r="AW1069" s="12" t="s">
        <v>33</v>
      </c>
      <c r="AX1069" s="12" t="s">
        <v>80</v>
      </c>
      <c r="AY1069" s="150" t="s">
        <v>181</v>
      </c>
    </row>
    <row r="1070" spans="2:65" s="1" customFormat="1" ht="24.1" customHeight="1">
      <c r="B1070" s="32"/>
      <c r="C1070" s="131" t="s">
        <v>1726</v>
      </c>
      <c r="D1070" s="131" t="s">
        <v>183</v>
      </c>
      <c r="E1070" s="132" t="s">
        <v>420</v>
      </c>
      <c r="F1070" s="133" t="s">
        <v>421</v>
      </c>
      <c r="G1070" s="134" t="s">
        <v>344</v>
      </c>
      <c r="H1070" s="135">
        <v>4.037</v>
      </c>
      <c r="I1070" s="136"/>
      <c r="J1070" s="137">
        <f>ROUND(I1070*H1070,2)</f>
        <v>0</v>
      </c>
      <c r="K1070" s="133" t="s">
        <v>527</v>
      </c>
      <c r="L1070" s="32"/>
      <c r="M1070" s="138" t="s">
        <v>19</v>
      </c>
      <c r="N1070" s="139" t="s">
        <v>43</v>
      </c>
      <c r="P1070" s="140">
        <f>O1070*H1070</f>
        <v>0</v>
      </c>
      <c r="Q1070" s="140">
        <v>0</v>
      </c>
      <c r="R1070" s="140">
        <f>Q1070*H1070</f>
        <v>0</v>
      </c>
      <c r="S1070" s="140">
        <v>0</v>
      </c>
      <c r="T1070" s="141">
        <f>S1070*H1070</f>
        <v>0</v>
      </c>
      <c r="AR1070" s="142" t="s">
        <v>188</v>
      </c>
      <c r="AT1070" s="142" t="s">
        <v>183</v>
      </c>
      <c r="AU1070" s="142" t="s">
        <v>82</v>
      </c>
      <c r="AY1070" s="17" t="s">
        <v>181</v>
      </c>
      <c r="BE1070" s="143">
        <f>IF(N1070="základní",J1070,0)</f>
        <v>0</v>
      </c>
      <c r="BF1070" s="143">
        <f>IF(N1070="snížená",J1070,0)</f>
        <v>0</v>
      </c>
      <c r="BG1070" s="143">
        <f>IF(N1070="zákl. přenesená",J1070,0)</f>
        <v>0</v>
      </c>
      <c r="BH1070" s="143">
        <f>IF(N1070="sníž. přenesená",J1070,0)</f>
        <v>0</v>
      </c>
      <c r="BI1070" s="143">
        <f>IF(N1070="nulová",J1070,0)</f>
        <v>0</v>
      </c>
      <c r="BJ1070" s="17" t="s">
        <v>80</v>
      </c>
      <c r="BK1070" s="143">
        <f>ROUND(I1070*H1070,2)</f>
        <v>0</v>
      </c>
      <c r="BL1070" s="17" t="s">
        <v>188</v>
      </c>
      <c r="BM1070" s="142" t="s">
        <v>1727</v>
      </c>
    </row>
    <row r="1071" spans="2:47" s="1" customFormat="1" ht="12">
      <c r="B1071" s="32"/>
      <c r="D1071" s="144" t="s">
        <v>190</v>
      </c>
      <c r="F1071" s="145" t="s">
        <v>1728</v>
      </c>
      <c r="I1071" s="146"/>
      <c r="L1071" s="32"/>
      <c r="M1071" s="147"/>
      <c r="T1071" s="53"/>
      <c r="AT1071" s="17" t="s">
        <v>190</v>
      </c>
      <c r="AU1071" s="17" t="s">
        <v>82</v>
      </c>
    </row>
    <row r="1072" spans="2:51" s="12" customFormat="1" ht="12">
      <c r="B1072" s="148"/>
      <c r="D1072" s="149" t="s">
        <v>192</v>
      </c>
      <c r="E1072" s="150" t="s">
        <v>19</v>
      </c>
      <c r="F1072" s="151" t="s">
        <v>1729</v>
      </c>
      <c r="H1072" s="152">
        <v>4.037</v>
      </c>
      <c r="I1072" s="153"/>
      <c r="L1072" s="148"/>
      <c r="M1072" s="154"/>
      <c r="T1072" s="155"/>
      <c r="AT1072" s="150" t="s">
        <v>192</v>
      </c>
      <c r="AU1072" s="150" t="s">
        <v>82</v>
      </c>
      <c r="AV1072" s="12" t="s">
        <v>82</v>
      </c>
      <c r="AW1072" s="12" t="s">
        <v>33</v>
      </c>
      <c r="AX1072" s="12" t="s">
        <v>80</v>
      </c>
      <c r="AY1072" s="150" t="s">
        <v>181</v>
      </c>
    </row>
    <row r="1073" spans="2:65" s="1" customFormat="1" ht="24.1" customHeight="1">
      <c r="B1073" s="32"/>
      <c r="C1073" s="131" t="s">
        <v>1730</v>
      </c>
      <c r="D1073" s="131" t="s">
        <v>183</v>
      </c>
      <c r="E1073" s="132" t="s">
        <v>371</v>
      </c>
      <c r="F1073" s="133" t="s">
        <v>1731</v>
      </c>
      <c r="G1073" s="134" t="s">
        <v>344</v>
      </c>
      <c r="H1073" s="135">
        <v>197.607</v>
      </c>
      <c r="I1073" s="136"/>
      <c r="J1073" s="137">
        <f>ROUND(I1073*H1073,2)</f>
        <v>0</v>
      </c>
      <c r="K1073" s="133" t="s">
        <v>527</v>
      </c>
      <c r="L1073" s="32"/>
      <c r="M1073" s="138" t="s">
        <v>19</v>
      </c>
      <c r="N1073" s="139" t="s">
        <v>43</v>
      </c>
      <c r="P1073" s="140">
        <f>O1073*H1073</f>
        <v>0</v>
      </c>
      <c r="Q1073" s="140">
        <v>0</v>
      </c>
      <c r="R1073" s="140">
        <f>Q1073*H1073</f>
        <v>0</v>
      </c>
      <c r="S1073" s="140">
        <v>0</v>
      </c>
      <c r="T1073" s="141">
        <f>S1073*H1073</f>
        <v>0</v>
      </c>
      <c r="AR1073" s="142" t="s">
        <v>188</v>
      </c>
      <c r="AT1073" s="142" t="s">
        <v>183</v>
      </c>
      <c r="AU1073" s="142" t="s">
        <v>82</v>
      </c>
      <c r="AY1073" s="17" t="s">
        <v>181</v>
      </c>
      <c r="BE1073" s="143">
        <f>IF(N1073="základní",J1073,0)</f>
        <v>0</v>
      </c>
      <c r="BF1073" s="143">
        <f>IF(N1073="snížená",J1073,0)</f>
        <v>0</v>
      </c>
      <c r="BG1073" s="143">
        <f>IF(N1073="zákl. přenesená",J1073,0)</f>
        <v>0</v>
      </c>
      <c r="BH1073" s="143">
        <f>IF(N1073="sníž. přenesená",J1073,0)</f>
        <v>0</v>
      </c>
      <c r="BI1073" s="143">
        <f>IF(N1073="nulová",J1073,0)</f>
        <v>0</v>
      </c>
      <c r="BJ1073" s="17" t="s">
        <v>80</v>
      </c>
      <c r="BK1073" s="143">
        <f>ROUND(I1073*H1073,2)</f>
        <v>0</v>
      </c>
      <c r="BL1073" s="17" t="s">
        <v>188</v>
      </c>
      <c r="BM1073" s="142" t="s">
        <v>1732</v>
      </c>
    </row>
    <row r="1074" spans="2:47" s="1" customFormat="1" ht="12">
      <c r="B1074" s="32"/>
      <c r="D1074" s="144" t="s">
        <v>190</v>
      </c>
      <c r="F1074" s="145" t="s">
        <v>1733</v>
      </c>
      <c r="I1074" s="146"/>
      <c r="L1074" s="32"/>
      <c r="M1074" s="147"/>
      <c r="T1074" s="53"/>
      <c r="AT1074" s="17" t="s">
        <v>190</v>
      </c>
      <c r="AU1074" s="17" t="s">
        <v>82</v>
      </c>
    </row>
    <row r="1075" spans="2:51" s="12" customFormat="1" ht="12">
      <c r="B1075" s="148"/>
      <c r="D1075" s="149" t="s">
        <v>192</v>
      </c>
      <c r="E1075" s="150" t="s">
        <v>19</v>
      </c>
      <c r="F1075" s="151" t="s">
        <v>1734</v>
      </c>
      <c r="H1075" s="152">
        <v>197.607</v>
      </c>
      <c r="I1075" s="153"/>
      <c r="L1075" s="148"/>
      <c r="M1075" s="154"/>
      <c r="T1075" s="155"/>
      <c r="AT1075" s="150" t="s">
        <v>192</v>
      </c>
      <c r="AU1075" s="150" t="s">
        <v>82</v>
      </c>
      <c r="AV1075" s="12" t="s">
        <v>82</v>
      </c>
      <c r="AW1075" s="12" t="s">
        <v>33</v>
      </c>
      <c r="AX1075" s="12" t="s">
        <v>80</v>
      </c>
      <c r="AY1075" s="150" t="s">
        <v>181</v>
      </c>
    </row>
    <row r="1076" spans="2:65" s="1" customFormat="1" ht="21.75" customHeight="1">
      <c r="B1076" s="32"/>
      <c r="C1076" s="131" t="s">
        <v>1735</v>
      </c>
      <c r="D1076" s="131" t="s">
        <v>183</v>
      </c>
      <c r="E1076" s="132" t="s">
        <v>378</v>
      </c>
      <c r="F1076" s="133" t="s">
        <v>379</v>
      </c>
      <c r="G1076" s="134" t="s">
        <v>344</v>
      </c>
      <c r="H1076" s="135">
        <v>197.607</v>
      </c>
      <c r="I1076" s="136"/>
      <c r="J1076" s="137">
        <f>ROUND(I1076*H1076,2)</f>
        <v>0</v>
      </c>
      <c r="K1076" s="133" t="s">
        <v>527</v>
      </c>
      <c r="L1076" s="32"/>
      <c r="M1076" s="138" t="s">
        <v>19</v>
      </c>
      <c r="N1076" s="139" t="s">
        <v>43</v>
      </c>
      <c r="P1076" s="140">
        <f>O1076*H1076</f>
        <v>0</v>
      </c>
      <c r="Q1076" s="140">
        <v>0</v>
      </c>
      <c r="R1076" s="140">
        <f>Q1076*H1076</f>
        <v>0</v>
      </c>
      <c r="S1076" s="140">
        <v>0</v>
      </c>
      <c r="T1076" s="141">
        <f>S1076*H1076</f>
        <v>0</v>
      </c>
      <c r="AR1076" s="142" t="s">
        <v>188</v>
      </c>
      <c r="AT1076" s="142" t="s">
        <v>183</v>
      </c>
      <c r="AU1076" s="142" t="s">
        <v>82</v>
      </c>
      <c r="AY1076" s="17" t="s">
        <v>181</v>
      </c>
      <c r="BE1076" s="143">
        <f>IF(N1076="základní",J1076,0)</f>
        <v>0</v>
      </c>
      <c r="BF1076" s="143">
        <f>IF(N1076="snížená",J1076,0)</f>
        <v>0</v>
      </c>
      <c r="BG1076" s="143">
        <f>IF(N1076="zákl. přenesená",J1076,0)</f>
        <v>0</v>
      </c>
      <c r="BH1076" s="143">
        <f>IF(N1076="sníž. přenesená",J1076,0)</f>
        <v>0</v>
      </c>
      <c r="BI1076" s="143">
        <f>IF(N1076="nulová",J1076,0)</f>
        <v>0</v>
      </c>
      <c r="BJ1076" s="17" t="s">
        <v>80</v>
      </c>
      <c r="BK1076" s="143">
        <f>ROUND(I1076*H1076,2)</f>
        <v>0</v>
      </c>
      <c r="BL1076" s="17" t="s">
        <v>188</v>
      </c>
      <c r="BM1076" s="142" t="s">
        <v>1736</v>
      </c>
    </row>
    <row r="1077" spans="2:47" s="1" customFormat="1" ht="12">
      <c r="B1077" s="32"/>
      <c r="D1077" s="144" t="s">
        <v>190</v>
      </c>
      <c r="F1077" s="145" t="s">
        <v>1737</v>
      </c>
      <c r="I1077" s="146"/>
      <c r="L1077" s="32"/>
      <c r="M1077" s="147"/>
      <c r="T1077" s="53"/>
      <c r="AT1077" s="17" t="s">
        <v>190</v>
      </c>
      <c r="AU1077" s="17" t="s">
        <v>82</v>
      </c>
    </row>
    <row r="1078" spans="2:65" s="1" customFormat="1" ht="24.1" customHeight="1">
      <c r="B1078" s="32"/>
      <c r="C1078" s="131" t="s">
        <v>1738</v>
      </c>
      <c r="D1078" s="131" t="s">
        <v>183</v>
      </c>
      <c r="E1078" s="132" t="s">
        <v>383</v>
      </c>
      <c r="F1078" s="133" t="s">
        <v>1739</v>
      </c>
      <c r="G1078" s="134" t="s">
        <v>344</v>
      </c>
      <c r="H1078" s="135">
        <v>1953.15</v>
      </c>
      <c r="I1078" s="136"/>
      <c r="J1078" s="137">
        <f>ROUND(I1078*H1078,2)</f>
        <v>0</v>
      </c>
      <c r="K1078" s="133" t="s">
        <v>527</v>
      </c>
      <c r="L1078" s="32"/>
      <c r="M1078" s="138" t="s">
        <v>19</v>
      </c>
      <c r="N1078" s="139" t="s">
        <v>43</v>
      </c>
      <c r="P1078" s="140">
        <f>O1078*H1078</f>
        <v>0</v>
      </c>
      <c r="Q1078" s="140">
        <v>0</v>
      </c>
      <c r="R1078" s="140">
        <f>Q1078*H1078</f>
        <v>0</v>
      </c>
      <c r="S1078" s="140">
        <v>0</v>
      </c>
      <c r="T1078" s="141">
        <f>S1078*H1078</f>
        <v>0</v>
      </c>
      <c r="AR1078" s="142" t="s">
        <v>188</v>
      </c>
      <c r="AT1078" s="142" t="s">
        <v>183</v>
      </c>
      <c r="AU1078" s="142" t="s">
        <v>82</v>
      </c>
      <c r="AY1078" s="17" t="s">
        <v>181</v>
      </c>
      <c r="BE1078" s="143">
        <f>IF(N1078="základní",J1078,0)</f>
        <v>0</v>
      </c>
      <c r="BF1078" s="143">
        <f>IF(N1078="snížená",J1078,0)</f>
        <v>0</v>
      </c>
      <c r="BG1078" s="143">
        <f>IF(N1078="zákl. přenesená",J1078,0)</f>
        <v>0</v>
      </c>
      <c r="BH1078" s="143">
        <f>IF(N1078="sníž. přenesená",J1078,0)</f>
        <v>0</v>
      </c>
      <c r="BI1078" s="143">
        <f>IF(N1078="nulová",J1078,0)</f>
        <v>0</v>
      </c>
      <c r="BJ1078" s="17" t="s">
        <v>80</v>
      </c>
      <c r="BK1078" s="143">
        <f>ROUND(I1078*H1078,2)</f>
        <v>0</v>
      </c>
      <c r="BL1078" s="17" t="s">
        <v>188</v>
      </c>
      <c r="BM1078" s="142" t="s">
        <v>1740</v>
      </c>
    </row>
    <row r="1079" spans="2:47" s="1" customFormat="1" ht="12">
      <c r="B1079" s="32"/>
      <c r="D1079" s="144" t="s">
        <v>190</v>
      </c>
      <c r="F1079" s="145" t="s">
        <v>1741</v>
      </c>
      <c r="I1079" s="146"/>
      <c r="L1079" s="32"/>
      <c r="M1079" s="147"/>
      <c r="T1079" s="53"/>
      <c r="AT1079" s="17" t="s">
        <v>190</v>
      </c>
      <c r="AU1079" s="17" t="s">
        <v>82</v>
      </c>
    </row>
    <row r="1080" spans="2:51" s="14" customFormat="1" ht="12">
      <c r="B1080" s="163"/>
      <c r="D1080" s="149" t="s">
        <v>192</v>
      </c>
      <c r="E1080" s="164" t="s">
        <v>19</v>
      </c>
      <c r="F1080" s="165" t="s">
        <v>368</v>
      </c>
      <c r="H1080" s="164" t="s">
        <v>19</v>
      </c>
      <c r="I1080" s="166"/>
      <c r="L1080" s="163"/>
      <c r="M1080" s="167"/>
      <c r="T1080" s="168"/>
      <c r="AT1080" s="164" t="s">
        <v>192</v>
      </c>
      <c r="AU1080" s="164" t="s">
        <v>82</v>
      </c>
      <c r="AV1080" s="14" t="s">
        <v>80</v>
      </c>
      <c r="AW1080" s="14" t="s">
        <v>33</v>
      </c>
      <c r="AX1080" s="14" t="s">
        <v>72</v>
      </c>
      <c r="AY1080" s="164" t="s">
        <v>181</v>
      </c>
    </row>
    <row r="1081" spans="2:51" s="12" customFormat="1" ht="12">
      <c r="B1081" s="148"/>
      <c r="D1081" s="149" t="s">
        <v>192</v>
      </c>
      <c r="E1081" s="150" t="s">
        <v>19</v>
      </c>
      <c r="F1081" s="151" t="s">
        <v>1742</v>
      </c>
      <c r="H1081" s="152">
        <v>1249.675</v>
      </c>
      <c r="I1081" s="153"/>
      <c r="L1081" s="148"/>
      <c r="M1081" s="154"/>
      <c r="T1081" s="155"/>
      <c r="AT1081" s="150" t="s">
        <v>192</v>
      </c>
      <c r="AU1081" s="150" t="s">
        <v>82</v>
      </c>
      <c r="AV1081" s="12" t="s">
        <v>82</v>
      </c>
      <c r="AW1081" s="12" t="s">
        <v>33</v>
      </c>
      <c r="AX1081" s="12" t="s">
        <v>72</v>
      </c>
      <c r="AY1081" s="150" t="s">
        <v>181</v>
      </c>
    </row>
    <row r="1082" spans="2:51" s="12" customFormat="1" ht="12">
      <c r="B1082" s="148"/>
      <c r="D1082" s="149" t="s">
        <v>192</v>
      </c>
      <c r="E1082" s="150" t="s">
        <v>19</v>
      </c>
      <c r="F1082" s="151" t="s">
        <v>1743</v>
      </c>
      <c r="H1082" s="152">
        <v>222.035</v>
      </c>
      <c r="I1082" s="153"/>
      <c r="L1082" s="148"/>
      <c r="M1082" s="154"/>
      <c r="T1082" s="155"/>
      <c r="AT1082" s="150" t="s">
        <v>192</v>
      </c>
      <c r="AU1082" s="150" t="s">
        <v>82</v>
      </c>
      <c r="AV1082" s="12" t="s">
        <v>82</v>
      </c>
      <c r="AW1082" s="12" t="s">
        <v>33</v>
      </c>
      <c r="AX1082" s="12" t="s">
        <v>72</v>
      </c>
      <c r="AY1082" s="150" t="s">
        <v>181</v>
      </c>
    </row>
    <row r="1083" spans="2:51" s="12" customFormat="1" ht="12">
      <c r="B1083" s="148"/>
      <c r="D1083" s="149" t="s">
        <v>192</v>
      </c>
      <c r="E1083" s="150" t="s">
        <v>19</v>
      </c>
      <c r="F1083" s="151" t="s">
        <v>1744</v>
      </c>
      <c r="H1083" s="152">
        <v>481.44</v>
      </c>
      <c r="I1083" s="153"/>
      <c r="L1083" s="148"/>
      <c r="M1083" s="154"/>
      <c r="T1083" s="155"/>
      <c r="AT1083" s="150" t="s">
        <v>192</v>
      </c>
      <c r="AU1083" s="150" t="s">
        <v>82</v>
      </c>
      <c r="AV1083" s="12" t="s">
        <v>82</v>
      </c>
      <c r="AW1083" s="12" t="s">
        <v>33</v>
      </c>
      <c r="AX1083" s="12" t="s">
        <v>72</v>
      </c>
      <c r="AY1083" s="150" t="s">
        <v>181</v>
      </c>
    </row>
    <row r="1084" spans="2:51" s="13" customFormat="1" ht="12">
      <c r="B1084" s="156"/>
      <c r="D1084" s="149" t="s">
        <v>192</v>
      </c>
      <c r="E1084" s="157" t="s">
        <v>19</v>
      </c>
      <c r="F1084" s="158" t="s">
        <v>196</v>
      </c>
      <c r="H1084" s="159">
        <v>1953.15</v>
      </c>
      <c r="I1084" s="160"/>
      <c r="L1084" s="156"/>
      <c r="M1084" s="161"/>
      <c r="T1084" s="162"/>
      <c r="AT1084" s="157" t="s">
        <v>192</v>
      </c>
      <c r="AU1084" s="157" t="s">
        <v>82</v>
      </c>
      <c r="AV1084" s="13" t="s">
        <v>188</v>
      </c>
      <c r="AW1084" s="13" t="s">
        <v>33</v>
      </c>
      <c r="AX1084" s="13" t="s">
        <v>80</v>
      </c>
      <c r="AY1084" s="157" t="s">
        <v>181</v>
      </c>
    </row>
    <row r="1085" spans="2:65" s="1" customFormat="1" ht="24.1" customHeight="1">
      <c r="B1085" s="32"/>
      <c r="C1085" s="131" t="s">
        <v>1745</v>
      </c>
      <c r="D1085" s="131" t="s">
        <v>183</v>
      </c>
      <c r="E1085" s="132" t="s">
        <v>420</v>
      </c>
      <c r="F1085" s="133" t="s">
        <v>421</v>
      </c>
      <c r="G1085" s="134" t="s">
        <v>344</v>
      </c>
      <c r="H1085" s="135">
        <v>12.788</v>
      </c>
      <c r="I1085" s="136"/>
      <c r="J1085" s="137">
        <f>ROUND(I1085*H1085,2)</f>
        <v>0</v>
      </c>
      <c r="K1085" s="133" t="s">
        <v>527</v>
      </c>
      <c r="L1085" s="32"/>
      <c r="M1085" s="138" t="s">
        <v>19</v>
      </c>
      <c r="N1085" s="139" t="s">
        <v>43</v>
      </c>
      <c r="P1085" s="140">
        <f>O1085*H1085</f>
        <v>0</v>
      </c>
      <c r="Q1085" s="140">
        <v>0</v>
      </c>
      <c r="R1085" s="140">
        <f>Q1085*H1085</f>
        <v>0</v>
      </c>
      <c r="S1085" s="140">
        <v>0</v>
      </c>
      <c r="T1085" s="141">
        <f>S1085*H1085</f>
        <v>0</v>
      </c>
      <c r="AR1085" s="142" t="s">
        <v>188</v>
      </c>
      <c r="AT1085" s="142" t="s">
        <v>183</v>
      </c>
      <c r="AU1085" s="142" t="s">
        <v>82</v>
      </c>
      <c r="AY1085" s="17" t="s">
        <v>181</v>
      </c>
      <c r="BE1085" s="143">
        <f>IF(N1085="základní",J1085,0)</f>
        <v>0</v>
      </c>
      <c r="BF1085" s="143">
        <f>IF(N1085="snížená",J1085,0)</f>
        <v>0</v>
      </c>
      <c r="BG1085" s="143">
        <f>IF(N1085="zákl. přenesená",J1085,0)</f>
        <v>0</v>
      </c>
      <c r="BH1085" s="143">
        <f>IF(N1085="sníž. přenesená",J1085,0)</f>
        <v>0</v>
      </c>
      <c r="BI1085" s="143">
        <f>IF(N1085="nulová",J1085,0)</f>
        <v>0</v>
      </c>
      <c r="BJ1085" s="17" t="s">
        <v>80</v>
      </c>
      <c r="BK1085" s="143">
        <f>ROUND(I1085*H1085,2)</f>
        <v>0</v>
      </c>
      <c r="BL1085" s="17" t="s">
        <v>188</v>
      </c>
      <c r="BM1085" s="142" t="s">
        <v>1746</v>
      </c>
    </row>
    <row r="1086" spans="2:47" s="1" customFormat="1" ht="12">
      <c r="B1086" s="32"/>
      <c r="D1086" s="144" t="s">
        <v>190</v>
      </c>
      <c r="F1086" s="145" t="s">
        <v>1728</v>
      </c>
      <c r="I1086" s="146"/>
      <c r="L1086" s="32"/>
      <c r="M1086" s="147"/>
      <c r="T1086" s="53"/>
      <c r="AT1086" s="17" t="s">
        <v>190</v>
      </c>
      <c r="AU1086" s="17" t="s">
        <v>82</v>
      </c>
    </row>
    <row r="1087" spans="2:51" s="12" customFormat="1" ht="12">
      <c r="B1087" s="148"/>
      <c r="D1087" s="149" t="s">
        <v>192</v>
      </c>
      <c r="E1087" s="150" t="s">
        <v>19</v>
      </c>
      <c r="F1087" s="151" t="s">
        <v>1734</v>
      </c>
      <c r="H1087" s="152">
        <v>197.607</v>
      </c>
      <c r="I1087" s="153"/>
      <c r="L1087" s="148"/>
      <c r="M1087" s="154"/>
      <c r="T1087" s="155"/>
      <c r="AT1087" s="150" t="s">
        <v>192</v>
      </c>
      <c r="AU1087" s="150" t="s">
        <v>82</v>
      </c>
      <c r="AV1087" s="12" t="s">
        <v>82</v>
      </c>
      <c r="AW1087" s="12" t="s">
        <v>33</v>
      </c>
      <c r="AX1087" s="12" t="s">
        <v>72</v>
      </c>
      <c r="AY1087" s="150" t="s">
        <v>181</v>
      </c>
    </row>
    <row r="1088" spans="2:51" s="12" customFormat="1" ht="12">
      <c r="B1088" s="148"/>
      <c r="D1088" s="149" t="s">
        <v>192</v>
      </c>
      <c r="E1088" s="150" t="s">
        <v>19</v>
      </c>
      <c r="F1088" s="151" t="s">
        <v>1747</v>
      </c>
      <c r="H1088" s="152">
        <v>-184.819</v>
      </c>
      <c r="I1088" s="153"/>
      <c r="L1088" s="148"/>
      <c r="M1088" s="154"/>
      <c r="T1088" s="155"/>
      <c r="AT1088" s="150" t="s">
        <v>192</v>
      </c>
      <c r="AU1088" s="150" t="s">
        <v>82</v>
      </c>
      <c r="AV1088" s="12" t="s">
        <v>82</v>
      </c>
      <c r="AW1088" s="12" t="s">
        <v>33</v>
      </c>
      <c r="AX1088" s="12" t="s">
        <v>72</v>
      </c>
      <c r="AY1088" s="150" t="s">
        <v>181</v>
      </c>
    </row>
    <row r="1089" spans="2:51" s="13" customFormat="1" ht="12">
      <c r="B1089" s="156"/>
      <c r="D1089" s="149" t="s">
        <v>192</v>
      </c>
      <c r="E1089" s="157" t="s">
        <v>19</v>
      </c>
      <c r="F1089" s="158" t="s">
        <v>196</v>
      </c>
      <c r="H1089" s="159">
        <v>12.788</v>
      </c>
      <c r="I1089" s="160"/>
      <c r="L1089" s="156"/>
      <c r="M1089" s="161"/>
      <c r="T1089" s="162"/>
      <c r="AT1089" s="157" t="s">
        <v>192</v>
      </c>
      <c r="AU1089" s="157" t="s">
        <v>82</v>
      </c>
      <c r="AV1089" s="13" t="s">
        <v>188</v>
      </c>
      <c r="AW1089" s="13" t="s">
        <v>33</v>
      </c>
      <c r="AX1089" s="13" t="s">
        <v>80</v>
      </c>
      <c r="AY1089" s="157" t="s">
        <v>181</v>
      </c>
    </row>
    <row r="1090" spans="2:65" s="1" customFormat="1" ht="24.1" customHeight="1">
      <c r="B1090" s="32"/>
      <c r="C1090" s="131" t="s">
        <v>1748</v>
      </c>
      <c r="D1090" s="131" t="s">
        <v>183</v>
      </c>
      <c r="E1090" s="132" t="s">
        <v>1749</v>
      </c>
      <c r="F1090" s="133" t="s">
        <v>1750</v>
      </c>
      <c r="G1090" s="134" t="s">
        <v>344</v>
      </c>
      <c r="H1090" s="135">
        <v>4.037</v>
      </c>
      <c r="I1090" s="136"/>
      <c r="J1090" s="137">
        <f>ROUND(I1090*H1090,2)</f>
        <v>0</v>
      </c>
      <c r="K1090" s="133" t="s">
        <v>187</v>
      </c>
      <c r="L1090" s="32"/>
      <c r="M1090" s="138" t="s">
        <v>19</v>
      </c>
      <c r="N1090" s="139" t="s">
        <v>43</v>
      </c>
      <c r="P1090" s="140">
        <f>O1090*H1090</f>
        <v>0</v>
      </c>
      <c r="Q1090" s="140">
        <v>0</v>
      </c>
      <c r="R1090" s="140">
        <f>Q1090*H1090</f>
        <v>0</v>
      </c>
      <c r="S1090" s="140">
        <v>0</v>
      </c>
      <c r="T1090" s="141">
        <f>S1090*H1090</f>
        <v>0</v>
      </c>
      <c r="AR1090" s="142" t="s">
        <v>188</v>
      </c>
      <c r="AT1090" s="142" t="s">
        <v>183</v>
      </c>
      <c r="AU1090" s="142" t="s">
        <v>82</v>
      </c>
      <c r="AY1090" s="17" t="s">
        <v>181</v>
      </c>
      <c r="BE1090" s="143">
        <f>IF(N1090="základní",J1090,0)</f>
        <v>0</v>
      </c>
      <c r="BF1090" s="143">
        <f>IF(N1090="snížená",J1090,0)</f>
        <v>0</v>
      </c>
      <c r="BG1090" s="143">
        <f>IF(N1090="zákl. přenesená",J1090,0)</f>
        <v>0</v>
      </c>
      <c r="BH1090" s="143">
        <f>IF(N1090="sníž. přenesená",J1090,0)</f>
        <v>0</v>
      </c>
      <c r="BI1090" s="143">
        <f>IF(N1090="nulová",J1090,0)</f>
        <v>0</v>
      </c>
      <c r="BJ1090" s="17" t="s">
        <v>80</v>
      </c>
      <c r="BK1090" s="143">
        <f>ROUND(I1090*H1090,2)</f>
        <v>0</v>
      </c>
      <c r="BL1090" s="17" t="s">
        <v>188</v>
      </c>
      <c r="BM1090" s="142" t="s">
        <v>1751</v>
      </c>
    </row>
    <row r="1091" spans="2:47" s="1" customFormat="1" ht="12">
      <c r="B1091" s="32"/>
      <c r="D1091" s="144" t="s">
        <v>190</v>
      </c>
      <c r="F1091" s="145" t="s">
        <v>1752</v>
      </c>
      <c r="I1091" s="146"/>
      <c r="L1091" s="32"/>
      <c r="M1091" s="147"/>
      <c r="T1091" s="53"/>
      <c r="AT1091" s="17" t="s">
        <v>190</v>
      </c>
      <c r="AU1091" s="17" t="s">
        <v>82</v>
      </c>
    </row>
    <row r="1092" spans="2:51" s="12" customFormat="1" ht="12">
      <c r="B1092" s="148"/>
      <c r="D1092" s="149" t="s">
        <v>192</v>
      </c>
      <c r="E1092" s="150" t="s">
        <v>19</v>
      </c>
      <c r="F1092" s="151" t="s">
        <v>1729</v>
      </c>
      <c r="H1092" s="152">
        <v>4.037</v>
      </c>
      <c r="I1092" s="153"/>
      <c r="L1092" s="148"/>
      <c r="M1092" s="154"/>
      <c r="T1092" s="155"/>
      <c r="AT1092" s="150" t="s">
        <v>192</v>
      </c>
      <c r="AU1092" s="150" t="s">
        <v>82</v>
      </c>
      <c r="AV1092" s="12" t="s">
        <v>82</v>
      </c>
      <c r="AW1092" s="12" t="s">
        <v>33</v>
      </c>
      <c r="AX1092" s="12" t="s">
        <v>80</v>
      </c>
      <c r="AY1092" s="150" t="s">
        <v>181</v>
      </c>
    </row>
    <row r="1093" spans="2:65" s="1" customFormat="1" ht="24.1" customHeight="1">
      <c r="B1093" s="32"/>
      <c r="C1093" s="131" t="s">
        <v>1753</v>
      </c>
      <c r="D1093" s="131" t="s">
        <v>183</v>
      </c>
      <c r="E1093" s="132" t="s">
        <v>1754</v>
      </c>
      <c r="F1093" s="133" t="s">
        <v>1755</v>
      </c>
      <c r="G1093" s="134" t="s">
        <v>344</v>
      </c>
      <c r="H1093" s="135">
        <v>2.257</v>
      </c>
      <c r="I1093" s="136"/>
      <c r="J1093" s="137">
        <f>ROUND(I1093*H1093,2)</f>
        <v>0</v>
      </c>
      <c r="K1093" s="133" t="s">
        <v>187</v>
      </c>
      <c r="L1093" s="32"/>
      <c r="M1093" s="138" t="s">
        <v>19</v>
      </c>
      <c r="N1093" s="139" t="s">
        <v>43</v>
      </c>
      <c r="P1093" s="140">
        <f>O1093*H1093</f>
        <v>0</v>
      </c>
      <c r="Q1093" s="140">
        <v>0</v>
      </c>
      <c r="R1093" s="140">
        <f>Q1093*H1093</f>
        <v>0</v>
      </c>
      <c r="S1093" s="140">
        <v>0</v>
      </c>
      <c r="T1093" s="141">
        <f>S1093*H1093</f>
        <v>0</v>
      </c>
      <c r="AR1093" s="142" t="s">
        <v>188</v>
      </c>
      <c r="AT1093" s="142" t="s">
        <v>183</v>
      </c>
      <c r="AU1093" s="142" t="s">
        <v>82</v>
      </c>
      <c r="AY1093" s="17" t="s">
        <v>181</v>
      </c>
      <c r="BE1093" s="143">
        <f>IF(N1093="základní",J1093,0)</f>
        <v>0</v>
      </c>
      <c r="BF1093" s="143">
        <f>IF(N1093="snížená",J1093,0)</f>
        <v>0</v>
      </c>
      <c r="BG1093" s="143">
        <f>IF(N1093="zákl. přenesená",J1093,0)</f>
        <v>0</v>
      </c>
      <c r="BH1093" s="143">
        <f>IF(N1093="sníž. přenesená",J1093,0)</f>
        <v>0</v>
      </c>
      <c r="BI1093" s="143">
        <f>IF(N1093="nulová",J1093,0)</f>
        <v>0</v>
      </c>
      <c r="BJ1093" s="17" t="s">
        <v>80</v>
      </c>
      <c r="BK1093" s="143">
        <f>ROUND(I1093*H1093,2)</f>
        <v>0</v>
      </c>
      <c r="BL1093" s="17" t="s">
        <v>188</v>
      </c>
      <c r="BM1093" s="142" t="s">
        <v>1756</v>
      </c>
    </row>
    <row r="1094" spans="2:47" s="1" customFormat="1" ht="12">
      <c r="B1094" s="32"/>
      <c r="D1094" s="144" t="s">
        <v>190</v>
      </c>
      <c r="F1094" s="145" t="s">
        <v>1757</v>
      </c>
      <c r="I1094" s="146"/>
      <c r="L1094" s="32"/>
      <c r="M1094" s="147"/>
      <c r="T1094" s="53"/>
      <c r="AT1094" s="17" t="s">
        <v>190</v>
      </c>
      <c r="AU1094" s="17" t="s">
        <v>82</v>
      </c>
    </row>
    <row r="1095" spans="2:51" s="12" customFormat="1" ht="12">
      <c r="B1095" s="148"/>
      <c r="D1095" s="149" t="s">
        <v>192</v>
      </c>
      <c r="E1095" s="150" t="s">
        <v>19</v>
      </c>
      <c r="F1095" s="151" t="s">
        <v>1758</v>
      </c>
      <c r="H1095" s="152">
        <v>2.257</v>
      </c>
      <c r="I1095" s="153"/>
      <c r="L1095" s="148"/>
      <c r="M1095" s="154"/>
      <c r="T1095" s="155"/>
      <c r="AT1095" s="150" t="s">
        <v>192</v>
      </c>
      <c r="AU1095" s="150" t="s">
        <v>82</v>
      </c>
      <c r="AV1095" s="12" t="s">
        <v>82</v>
      </c>
      <c r="AW1095" s="12" t="s">
        <v>33</v>
      </c>
      <c r="AX1095" s="12" t="s">
        <v>80</v>
      </c>
      <c r="AY1095" s="150" t="s">
        <v>181</v>
      </c>
    </row>
    <row r="1096" spans="2:65" s="1" customFormat="1" ht="24.1" customHeight="1">
      <c r="B1096" s="32"/>
      <c r="C1096" s="131" t="s">
        <v>1759</v>
      </c>
      <c r="D1096" s="131" t="s">
        <v>183</v>
      </c>
      <c r="E1096" s="132" t="s">
        <v>426</v>
      </c>
      <c r="F1096" s="133" t="s">
        <v>427</v>
      </c>
      <c r="G1096" s="134" t="s">
        <v>344</v>
      </c>
      <c r="H1096" s="135">
        <v>6.101</v>
      </c>
      <c r="I1096" s="136"/>
      <c r="J1096" s="137">
        <f>ROUND(I1096*H1096,2)</f>
        <v>0</v>
      </c>
      <c r="K1096" s="133" t="s">
        <v>187</v>
      </c>
      <c r="L1096" s="32"/>
      <c r="M1096" s="138" t="s">
        <v>19</v>
      </c>
      <c r="N1096" s="139" t="s">
        <v>43</v>
      </c>
      <c r="P1096" s="140">
        <f>O1096*H1096</f>
        <v>0</v>
      </c>
      <c r="Q1096" s="140">
        <v>0</v>
      </c>
      <c r="R1096" s="140">
        <f>Q1096*H1096</f>
        <v>0</v>
      </c>
      <c r="S1096" s="140">
        <v>0</v>
      </c>
      <c r="T1096" s="141">
        <f>S1096*H1096</f>
        <v>0</v>
      </c>
      <c r="AR1096" s="142" t="s">
        <v>188</v>
      </c>
      <c r="AT1096" s="142" t="s">
        <v>183</v>
      </c>
      <c r="AU1096" s="142" t="s">
        <v>82</v>
      </c>
      <c r="AY1096" s="17" t="s">
        <v>181</v>
      </c>
      <c r="BE1096" s="143">
        <f>IF(N1096="základní",J1096,0)</f>
        <v>0</v>
      </c>
      <c r="BF1096" s="143">
        <f>IF(N1096="snížená",J1096,0)</f>
        <v>0</v>
      </c>
      <c r="BG1096" s="143">
        <f>IF(N1096="zákl. přenesená",J1096,0)</f>
        <v>0</v>
      </c>
      <c r="BH1096" s="143">
        <f>IF(N1096="sníž. přenesená",J1096,0)</f>
        <v>0</v>
      </c>
      <c r="BI1096" s="143">
        <f>IF(N1096="nulová",J1096,0)</f>
        <v>0</v>
      </c>
      <c r="BJ1096" s="17" t="s">
        <v>80</v>
      </c>
      <c r="BK1096" s="143">
        <f>ROUND(I1096*H1096,2)</f>
        <v>0</v>
      </c>
      <c r="BL1096" s="17" t="s">
        <v>188</v>
      </c>
      <c r="BM1096" s="142" t="s">
        <v>1760</v>
      </c>
    </row>
    <row r="1097" spans="2:47" s="1" customFormat="1" ht="12">
      <c r="B1097" s="32"/>
      <c r="D1097" s="144" t="s">
        <v>190</v>
      </c>
      <c r="F1097" s="145" t="s">
        <v>429</v>
      </c>
      <c r="I1097" s="146"/>
      <c r="L1097" s="32"/>
      <c r="M1097" s="147"/>
      <c r="T1097" s="53"/>
      <c r="AT1097" s="17" t="s">
        <v>190</v>
      </c>
      <c r="AU1097" s="17" t="s">
        <v>82</v>
      </c>
    </row>
    <row r="1098" spans="2:51" s="14" customFormat="1" ht="12">
      <c r="B1098" s="163"/>
      <c r="D1098" s="149" t="s">
        <v>192</v>
      </c>
      <c r="E1098" s="164" t="s">
        <v>19</v>
      </c>
      <c r="F1098" s="165" t="s">
        <v>1761</v>
      </c>
      <c r="H1098" s="164" t="s">
        <v>19</v>
      </c>
      <c r="I1098" s="166"/>
      <c r="L1098" s="163"/>
      <c r="M1098" s="167"/>
      <c r="T1098" s="168"/>
      <c r="AT1098" s="164" t="s">
        <v>192</v>
      </c>
      <c r="AU1098" s="164" t="s">
        <v>82</v>
      </c>
      <c r="AV1098" s="14" t="s">
        <v>80</v>
      </c>
      <c r="AW1098" s="14" t="s">
        <v>33</v>
      </c>
      <c r="AX1098" s="14" t="s">
        <v>72</v>
      </c>
      <c r="AY1098" s="164" t="s">
        <v>181</v>
      </c>
    </row>
    <row r="1099" spans="2:51" s="12" customFormat="1" ht="12">
      <c r="B1099" s="148"/>
      <c r="D1099" s="149" t="s">
        <v>192</v>
      </c>
      <c r="E1099" s="150" t="s">
        <v>19</v>
      </c>
      <c r="F1099" s="151" t="s">
        <v>1762</v>
      </c>
      <c r="H1099" s="152">
        <v>6.101</v>
      </c>
      <c r="I1099" s="153"/>
      <c r="L1099" s="148"/>
      <c r="M1099" s="154"/>
      <c r="T1099" s="155"/>
      <c r="AT1099" s="150" t="s">
        <v>192</v>
      </c>
      <c r="AU1099" s="150" t="s">
        <v>82</v>
      </c>
      <c r="AV1099" s="12" t="s">
        <v>82</v>
      </c>
      <c r="AW1099" s="12" t="s">
        <v>33</v>
      </c>
      <c r="AX1099" s="12" t="s">
        <v>80</v>
      </c>
      <c r="AY1099" s="150" t="s">
        <v>181</v>
      </c>
    </row>
    <row r="1100" spans="2:65" s="1" customFormat="1" ht="24.1" customHeight="1">
      <c r="B1100" s="32"/>
      <c r="C1100" s="131" t="s">
        <v>1763</v>
      </c>
      <c r="D1100" s="131" t="s">
        <v>183</v>
      </c>
      <c r="E1100" s="132" t="s">
        <v>1764</v>
      </c>
      <c r="F1100" s="133" t="s">
        <v>1765</v>
      </c>
      <c r="G1100" s="134" t="s">
        <v>344</v>
      </c>
      <c r="H1100" s="135">
        <v>172.424</v>
      </c>
      <c r="I1100" s="136"/>
      <c r="J1100" s="137">
        <f>ROUND(I1100*H1100,2)</f>
        <v>0</v>
      </c>
      <c r="K1100" s="133" t="s">
        <v>187</v>
      </c>
      <c r="L1100" s="32"/>
      <c r="M1100" s="138" t="s">
        <v>19</v>
      </c>
      <c r="N1100" s="139" t="s">
        <v>43</v>
      </c>
      <c r="P1100" s="140">
        <f>O1100*H1100</f>
        <v>0</v>
      </c>
      <c r="Q1100" s="140">
        <v>0</v>
      </c>
      <c r="R1100" s="140">
        <f>Q1100*H1100</f>
        <v>0</v>
      </c>
      <c r="S1100" s="140">
        <v>0</v>
      </c>
      <c r="T1100" s="141">
        <f>S1100*H1100</f>
        <v>0</v>
      </c>
      <c r="AR1100" s="142" t="s">
        <v>188</v>
      </c>
      <c r="AT1100" s="142" t="s">
        <v>183</v>
      </c>
      <c r="AU1100" s="142" t="s">
        <v>82</v>
      </c>
      <c r="AY1100" s="17" t="s">
        <v>181</v>
      </c>
      <c r="BE1100" s="143">
        <f>IF(N1100="základní",J1100,0)</f>
        <v>0</v>
      </c>
      <c r="BF1100" s="143">
        <f>IF(N1100="snížená",J1100,0)</f>
        <v>0</v>
      </c>
      <c r="BG1100" s="143">
        <f>IF(N1100="zákl. přenesená",J1100,0)</f>
        <v>0</v>
      </c>
      <c r="BH1100" s="143">
        <f>IF(N1100="sníž. přenesená",J1100,0)</f>
        <v>0</v>
      </c>
      <c r="BI1100" s="143">
        <f>IF(N1100="nulová",J1100,0)</f>
        <v>0</v>
      </c>
      <c r="BJ1100" s="17" t="s">
        <v>80</v>
      </c>
      <c r="BK1100" s="143">
        <f>ROUND(I1100*H1100,2)</f>
        <v>0</v>
      </c>
      <c r="BL1100" s="17" t="s">
        <v>188</v>
      </c>
      <c r="BM1100" s="142" t="s">
        <v>1766</v>
      </c>
    </row>
    <row r="1101" spans="2:47" s="1" customFormat="1" ht="12">
      <c r="B1101" s="32"/>
      <c r="D1101" s="144" t="s">
        <v>190</v>
      </c>
      <c r="F1101" s="145" t="s">
        <v>1767</v>
      </c>
      <c r="I1101" s="146"/>
      <c r="L1101" s="32"/>
      <c r="M1101" s="147"/>
      <c r="T1101" s="53"/>
      <c r="AT1101" s="17" t="s">
        <v>190</v>
      </c>
      <c r="AU1101" s="17" t="s">
        <v>82</v>
      </c>
    </row>
    <row r="1102" spans="2:51" s="14" customFormat="1" ht="12">
      <c r="B1102" s="163"/>
      <c r="D1102" s="149" t="s">
        <v>192</v>
      </c>
      <c r="E1102" s="164" t="s">
        <v>19</v>
      </c>
      <c r="F1102" s="165" t="s">
        <v>1768</v>
      </c>
      <c r="H1102" s="164" t="s">
        <v>19</v>
      </c>
      <c r="I1102" s="166"/>
      <c r="L1102" s="163"/>
      <c r="M1102" s="167"/>
      <c r="T1102" s="168"/>
      <c r="AT1102" s="164" t="s">
        <v>192</v>
      </c>
      <c r="AU1102" s="164" t="s">
        <v>82</v>
      </c>
      <c r="AV1102" s="14" t="s">
        <v>80</v>
      </c>
      <c r="AW1102" s="14" t="s">
        <v>33</v>
      </c>
      <c r="AX1102" s="14" t="s">
        <v>72</v>
      </c>
      <c r="AY1102" s="164" t="s">
        <v>181</v>
      </c>
    </row>
    <row r="1103" spans="2:51" s="12" customFormat="1" ht="12">
      <c r="B1103" s="148"/>
      <c r="D1103" s="149" t="s">
        <v>192</v>
      </c>
      <c r="E1103" s="150" t="s">
        <v>19</v>
      </c>
      <c r="F1103" s="151" t="s">
        <v>1769</v>
      </c>
      <c r="H1103" s="152">
        <v>172.424</v>
      </c>
      <c r="I1103" s="153"/>
      <c r="L1103" s="148"/>
      <c r="M1103" s="154"/>
      <c r="T1103" s="155"/>
      <c r="AT1103" s="150" t="s">
        <v>192</v>
      </c>
      <c r="AU1103" s="150" t="s">
        <v>82</v>
      </c>
      <c r="AV1103" s="12" t="s">
        <v>82</v>
      </c>
      <c r="AW1103" s="12" t="s">
        <v>33</v>
      </c>
      <c r="AX1103" s="12" t="s">
        <v>80</v>
      </c>
      <c r="AY1103" s="150" t="s">
        <v>181</v>
      </c>
    </row>
    <row r="1104" spans="2:63" s="11" customFormat="1" ht="22.8" customHeight="1">
      <c r="B1104" s="119"/>
      <c r="D1104" s="120" t="s">
        <v>71</v>
      </c>
      <c r="E1104" s="129" t="s">
        <v>1770</v>
      </c>
      <c r="F1104" s="129" t="s">
        <v>1771</v>
      </c>
      <c r="I1104" s="122"/>
      <c r="J1104" s="130">
        <f>BK1104</f>
        <v>0</v>
      </c>
      <c r="L1104" s="119"/>
      <c r="M1104" s="124"/>
      <c r="P1104" s="125">
        <f>SUM(P1105:P1106)</f>
        <v>0</v>
      </c>
      <c r="R1104" s="125">
        <f>SUM(R1105:R1106)</f>
        <v>0</v>
      </c>
      <c r="T1104" s="126">
        <f>SUM(T1105:T1106)</f>
        <v>0</v>
      </c>
      <c r="AR1104" s="120" t="s">
        <v>80</v>
      </c>
      <c r="AT1104" s="127" t="s">
        <v>71</v>
      </c>
      <c r="AU1104" s="127" t="s">
        <v>80</v>
      </c>
      <c r="AY1104" s="120" t="s">
        <v>181</v>
      </c>
      <c r="BK1104" s="128">
        <f>SUM(BK1105:BK1106)</f>
        <v>0</v>
      </c>
    </row>
    <row r="1105" spans="2:65" s="1" customFormat="1" ht="33.05" customHeight="1">
      <c r="B1105" s="32"/>
      <c r="C1105" s="131" t="s">
        <v>1772</v>
      </c>
      <c r="D1105" s="131" t="s">
        <v>183</v>
      </c>
      <c r="E1105" s="132" t="s">
        <v>1773</v>
      </c>
      <c r="F1105" s="133" t="s">
        <v>1774</v>
      </c>
      <c r="G1105" s="134" t="s">
        <v>344</v>
      </c>
      <c r="H1105" s="135">
        <v>2376.335</v>
      </c>
      <c r="I1105" s="136"/>
      <c r="J1105" s="137">
        <f>ROUND(I1105*H1105,2)</f>
        <v>0</v>
      </c>
      <c r="K1105" s="133" t="s">
        <v>187</v>
      </c>
      <c r="L1105" s="32"/>
      <c r="M1105" s="138" t="s">
        <v>19</v>
      </c>
      <c r="N1105" s="139" t="s">
        <v>43</v>
      </c>
      <c r="P1105" s="140">
        <f>O1105*H1105</f>
        <v>0</v>
      </c>
      <c r="Q1105" s="140">
        <v>0</v>
      </c>
      <c r="R1105" s="140">
        <f>Q1105*H1105</f>
        <v>0</v>
      </c>
      <c r="S1105" s="140">
        <v>0</v>
      </c>
      <c r="T1105" s="141">
        <f>S1105*H1105</f>
        <v>0</v>
      </c>
      <c r="AR1105" s="142" t="s">
        <v>188</v>
      </c>
      <c r="AT1105" s="142" t="s">
        <v>183</v>
      </c>
      <c r="AU1105" s="142" t="s">
        <v>82</v>
      </c>
      <c r="AY1105" s="17" t="s">
        <v>181</v>
      </c>
      <c r="BE1105" s="143">
        <f>IF(N1105="základní",J1105,0)</f>
        <v>0</v>
      </c>
      <c r="BF1105" s="143">
        <f>IF(N1105="snížená",J1105,0)</f>
        <v>0</v>
      </c>
      <c r="BG1105" s="143">
        <f>IF(N1105="zákl. přenesená",J1105,0)</f>
        <v>0</v>
      </c>
      <c r="BH1105" s="143">
        <f>IF(N1105="sníž. přenesená",J1105,0)</f>
        <v>0</v>
      </c>
      <c r="BI1105" s="143">
        <f>IF(N1105="nulová",J1105,0)</f>
        <v>0</v>
      </c>
      <c r="BJ1105" s="17" t="s">
        <v>80</v>
      </c>
      <c r="BK1105" s="143">
        <f>ROUND(I1105*H1105,2)</f>
        <v>0</v>
      </c>
      <c r="BL1105" s="17" t="s">
        <v>188</v>
      </c>
      <c r="BM1105" s="142" t="s">
        <v>1775</v>
      </c>
    </row>
    <row r="1106" spans="2:47" s="1" customFormat="1" ht="12">
      <c r="B1106" s="32"/>
      <c r="D1106" s="144" t="s">
        <v>190</v>
      </c>
      <c r="F1106" s="145" t="s">
        <v>1776</v>
      </c>
      <c r="I1106" s="146"/>
      <c r="L1106" s="32"/>
      <c r="M1106" s="147"/>
      <c r="T1106" s="53"/>
      <c r="AT1106" s="17" t="s">
        <v>190</v>
      </c>
      <c r="AU1106" s="17" t="s">
        <v>82</v>
      </c>
    </row>
    <row r="1107" spans="2:63" s="11" customFormat="1" ht="25.9" customHeight="1">
      <c r="B1107" s="119"/>
      <c r="D1107" s="120" t="s">
        <v>71</v>
      </c>
      <c r="E1107" s="121" t="s">
        <v>1777</v>
      </c>
      <c r="F1107" s="121" t="s">
        <v>1778</v>
      </c>
      <c r="I1107" s="122"/>
      <c r="J1107" s="123">
        <f>BK1107</f>
        <v>0</v>
      </c>
      <c r="L1107" s="119"/>
      <c r="M1107" s="124"/>
      <c r="P1107" s="125">
        <f>P1108+P1151+P1230+P1284+P1301+P1367+P1382+P1385+P1437+P1442+P1516+P1586+P1644+P1688+P1721+P1731+P1780</f>
        <v>0</v>
      </c>
      <c r="R1107" s="125">
        <f>R1108+R1151+R1230+R1284+R1301+R1367+R1382+R1385+R1437+R1442+R1516+R1586+R1644+R1688+R1721+R1731+R1780</f>
        <v>108.04074623000001</v>
      </c>
      <c r="T1107" s="126">
        <f>T1108+T1151+T1230+T1284+T1301+T1367+T1382+T1385+T1437+T1442+T1516+T1586+T1644+T1688+T1721+T1731+T1780</f>
        <v>0</v>
      </c>
      <c r="AR1107" s="120" t="s">
        <v>82</v>
      </c>
      <c r="AT1107" s="127" t="s">
        <v>71</v>
      </c>
      <c r="AU1107" s="127" t="s">
        <v>72</v>
      </c>
      <c r="AY1107" s="120" t="s">
        <v>181</v>
      </c>
      <c r="BK1107" s="128">
        <f>BK1108+BK1151+BK1230+BK1284+BK1301+BK1367+BK1382+BK1385+BK1437+BK1442+BK1516+BK1586+BK1644+BK1688+BK1721+BK1731+BK1780</f>
        <v>0</v>
      </c>
    </row>
    <row r="1108" spans="2:63" s="11" customFormat="1" ht="22.8" customHeight="1">
      <c r="B1108" s="119"/>
      <c r="D1108" s="120" t="s">
        <v>71</v>
      </c>
      <c r="E1108" s="129" t="s">
        <v>1779</v>
      </c>
      <c r="F1108" s="129" t="s">
        <v>1780</v>
      </c>
      <c r="I1108" s="122"/>
      <c r="J1108" s="130">
        <f>BK1108</f>
        <v>0</v>
      </c>
      <c r="L1108" s="119"/>
      <c r="M1108" s="124"/>
      <c r="P1108" s="125">
        <f>SUM(P1109:P1150)</f>
        <v>0</v>
      </c>
      <c r="R1108" s="125">
        <f>SUM(R1109:R1150)</f>
        <v>4.688407600000001</v>
      </c>
      <c r="T1108" s="126">
        <f>SUM(T1109:T1150)</f>
        <v>0</v>
      </c>
      <c r="AR1108" s="120" t="s">
        <v>82</v>
      </c>
      <c r="AT1108" s="127" t="s">
        <v>71</v>
      </c>
      <c r="AU1108" s="127" t="s">
        <v>80</v>
      </c>
      <c r="AY1108" s="120" t="s">
        <v>181</v>
      </c>
      <c r="BK1108" s="128">
        <f>SUM(BK1109:BK1150)</f>
        <v>0</v>
      </c>
    </row>
    <row r="1109" spans="2:65" s="1" customFormat="1" ht="21.75" customHeight="1">
      <c r="B1109" s="32"/>
      <c r="C1109" s="131" t="s">
        <v>1781</v>
      </c>
      <c r="D1109" s="131" t="s">
        <v>183</v>
      </c>
      <c r="E1109" s="132" t="s">
        <v>1782</v>
      </c>
      <c r="F1109" s="133" t="s">
        <v>1783</v>
      </c>
      <c r="G1109" s="134" t="s">
        <v>186</v>
      </c>
      <c r="H1109" s="135">
        <v>620.181</v>
      </c>
      <c r="I1109" s="136"/>
      <c r="J1109" s="137">
        <f>ROUND(I1109*H1109,2)</f>
        <v>0</v>
      </c>
      <c r="K1109" s="133" t="s">
        <v>187</v>
      </c>
      <c r="L1109" s="32"/>
      <c r="M1109" s="138" t="s">
        <v>19</v>
      </c>
      <c r="N1109" s="139" t="s">
        <v>43</v>
      </c>
      <c r="P1109" s="140">
        <f>O1109*H1109</f>
        <v>0</v>
      </c>
      <c r="Q1109" s="140">
        <v>0</v>
      </c>
      <c r="R1109" s="140">
        <f>Q1109*H1109</f>
        <v>0</v>
      </c>
      <c r="S1109" s="140">
        <v>0</v>
      </c>
      <c r="T1109" s="141">
        <f>S1109*H1109</f>
        <v>0</v>
      </c>
      <c r="AR1109" s="142" t="s">
        <v>286</v>
      </c>
      <c r="AT1109" s="142" t="s">
        <v>183</v>
      </c>
      <c r="AU1109" s="142" t="s">
        <v>82</v>
      </c>
      <c r="AY1109" s="17" t="s">
        <v>181</v>
      </c>
      <c r="BE1109" s="143">
        <f>IF(N1109="základní",J1109,0)</f>
        <v>0</v>
      </c>
      <c r="BF1109" s="143">
        <f>IF(N1109="snížená",J1109,0)</f>
        <v>0</v>
      </c>
      <c r="BG1109" s="143">
        <f>IF(N1109="zákl. přenesená",J1109,0)</f>
        <v>0</v>
      </c>
      <c r="BH1109" s="143">
        <f>IF(N1109="sníž. přenesená",J1109,0)</f>
        <v>0</v>
      </c>
      <c r="BI1109" s="143">
        <f>IF(N1109="nulová",J1109,0)</f>
        <v>0</v>
      </c>
      <c r="BJ1109" s="17" t="s">
        <v>80</v>
      </c>
      <c r="BK1109" s="143">
        <f>ROUND(I1109*H1109,2)</f>
        <v>0</v>
      </c>
      <c r="BL1109" s="17" t="s">
        <v>286</v>
      </c>
      <c r="BM1109" s="142" t="s">
        <v>1784</v>
      </c>
    </row>
    <row r="1110" spans="2:47" s="1" customFormat="1" ht="12">
      <c r="B1110" s="32"/>
      <c r="D1110" s="144" t="s">
        <v>190</v>
      </c>
      <c r="F1110" s="145" t="s">
        <v>1785</v>
      </c>
      <c r="I1110" s="146"/>
      <c r="L1110" s="32"/>
      <c r="M1110" s="147"/>
      <c r="T1110" s="53"/>
      <c r="AT1110" s="17" t="s">
        <v>190</v>
      </c>
      <c r="AU1110" s="17" t="s">
        <v>82</v>
      </c>
    </row>
    <row r="1111" spans="2:51" s="12" customFormat="1" ht="12">
      <c r="B1111" s="148"/>
      <c r="D1111" s="149" t="s">
        <v>192</v>
      </c>
      <c r="E1111" s="150" t="s">
        <v>19</v>
      </c>
      <c r="F1111" s="151" t="s">
        <v>1786</v>
      </c>
      <c r="H1111" s="152">
        <v>620.181</v>
      </c>
      <c r="I1111" s="153"/>
      <c r="L1111" s="148"/>
      <c r="M1111" s="154"/>
      <c r="T1111" s="155"/>
      <c r="AT1111" s="150" t="s">
        <v>192</v>
      </c>
      <c r="AU1111" s="150" t="s">
        <v>82</v>
      </c>
      <c r="AV1111" s="12" t="s">
        <v>82</v>
      </c>
      <c r="AW1111" s="12" t="s">
        <v>33</v>
      </c>
      <c r="AX1111" s="12" t="s">
        <v>80</v>
      </c>
      <c r="AY1111" s="150" t="s">
        <v>181</v>
      </c>
    </row>
    <row r="1112" spans="2:65" s="1" customFormat="1" ht="21.75" customHeight="1">
      <c r="B1112" s="32"/>
      <c r="C1112" s="131" t="s">
        <v>1787</v>
      </c>
      <c r="D1112" s="131" t="s">
        <v>183</v>
      </c>
      <c r="E1112" s="132" t="s">
        <v>1788</v>
      </c>
      <c r="F1112" s="133" t="s">
        <v>1789</v>
      </c>
      <c r="G1112" s="134" t="s">
        <v>186</v>
      </c>
      <c r="H1112" s="135">
        <v>27.204</v>
      </c>
      <c r="I1112" s="136"/>
      <c r="J1112" s="137">
        <f>ROUND(I1112*H1112,2)</f>
        <v>0</v>
      </c>
      <c r="K1112" s="133" t="s">
        <v>187</v>
      </c>
      <c r="L1112" s="32"/>
      <c r="M1112" s="138" t="s">
        <v>19</v>
      </c>
      <c r="N1112" s="139" t="s">
        <v>43</v>
      </c>
      <c r="P1112" s="140">
        <f>O1112*H1112</f>
        <v>0</v>
      </c>
      <c r="Q1112" s="140">
        <v>0</v>
      </c>
      <c r="R1112" s="140">
        <f>Q1112*H1112</f>
        <v>0</v>
      </c>
      <c r="S1112" s="140">
        <v>0</v>
      </c>
      <c r="T1112" s="141">
        <f>S1112*H1112</f>
        <v>0</v>
      </c>
      <c r="AR1112" s="142" t="s">
        <v>286</v>
      </c>
      <c r="AT1112" s="142" t="s">
        <v>183</v>
      </c>
      <c r="AU1112" s="142" t="s">
        <v>82</v>
      </c>
      <c r="AY1112" s="17" t="s">
        <v>181</v>
      </c>
      <c r="BE1112" s="143">
        <f>IF(N1112="základní",J1112,0)</f>
        <v>0</v>
      </c>
      <c r="BF1112" s="143">
        <f>IF(N1112="snížená",J1112,0)</f>
        <v>0</v>
      </c>
      <c r="BG1112" s="143">
        <f>IF(N1112="zákl. přenesená",J1112,0)</f>
        <v>0</v>
      </c>
      <c r="BH1112" s="143">
        <f>IF(N1112="sníž. přenesená",J1112,0)</f>
        <v>0</v>
      </c>
      <c r="BI1112" s="143">
        <f>IF(N1112="nulová",J1112,0)</f>
        <v>0</v>
      </c>
      <c r="BJ1112" s="17" t="s">
        <v>80</v>
      </c>
      <c r="BK1112" s="143">
        <f>ROUND(I1112*H1112,2)</f>
        <v>0</v>
      </c>
      <c r="BL1112" s="17" t="s">
        <v>286</v>
      </c>
      <c r="BM1112" s="142" t="s">
        <v>1790</v>
      </c>
    </row>
    <row r="1113" spans="2:47" s="1" customFormat="1" ht="12">
      <c r="B1113" s="32"/>
      <c r="D1113" s="144" t="s">
        <v>190</v>
      </c>
      <c r="F1113" s="145" t="s">
        <v>1791</v>
      </c>
      <c r="I1113" s="146"/>
      <c r="L1113" s="32"/>
      <c r="M1113" s="147"/>
      <c r="T1113" s="53"/>
      <c r="AT1113" s="17" t="s">
        <v>190</v>
      </c>
      <c r="AU1113" s="17" t="s">
        <v>82</v>
      </c>
    </row>
    <row r="1114" spans="2:51" s="14" customFormat="1" ht="12">
      <c r="B1114" s="163"/>
      <c r="D1114" s="149" t="s">
        <v>192</v>
      </c>
      <c r="E1114" s="164" t="s">
        <v>19</v>
      </c>
      <c r="F1114" s="165" t="s">
        <v>1792</v>
      </c>
      <c r="H1114" s="164" t="s">
        <v>19</v>
      </c>
      <c r="I1114" s="166"/>
      <c r="L1114" s="163"/>
      <c r="M1114" s="167"/>
      <c r="T1114" s="168"/>
      <c r="AT1114" s="164" t="s">
        <v>192</v>
      </c>
      <c r="AU1114" s="164" t="s">
        <v>82</v>
      </c>
      <c r="AV1114" s="14" t="s">
        <v>80</v>
      </c>
      <c r="AW1114" s="14" t="s">
        <v>33</v>
      </c>
      <c r="AX1114" s="14" t="s">
        <v>72</v>
      </c>
      <c r="AY1114" s="164" t="s">
        <v>181</v>
      </c>
    </row>
    <row r="1115" spans="2:51" s="12" customFormat="1" ht="12">
      <c r="B1115" s="148"/>
      <c r="D1115" s="149" t="s">
        <v>192</v>
      </c>
      <c r="E1115" s="150" t="s">
        <v>19</v>
      </c>
      <c r="F1115" s="151" t="s">
        <v>1793</v>
      </c>
      <c r="H1115" s="152">
        <v>28.917</v>
      </c>
      <c r="I1115" s="153"/>
      <c r="L1115" s="148"/>
      <c r="M1115" s="154"/>
      <c r="T1115" s="155"/>
      <c r="AT1115" s="150" t="s">
        <v>192</v>
      </c>
      <c r="AU1115" s="150" t="s">
        <v>82</v>
      </c>
      <c r="AV1115" s="12" t="s">
        <v>82</v>
      </c>
      <c r="AW1115" s="12" t="s">
        <v>33</v>
      </c>
      <c r="AX1115" s="12" t="s">
        <v>72</v>
      </c>
      <c r="AY1115" s="150" t="s">
        <v>181</v>
      </c>
    </row>
    <row r="1116" spans="2:51" s="12" customFormat="1" ht="12">
      <c r="B1116" s="148"/>
      <c r="D1116" s="149" t="s">
        <v>192</v>
      </c>
      <c r="E1116" s="150" t="s">
        <v>19</v>
      </c>
      <c r="F1116" s="151" t="s">
        <v>1794</v>
      </c>
      <c r="H1116" s="152">
        <v>-1.713</v>
      </c>
      <c r="I1116" s="153"/>
      <c r="L1116" s="148"/>
      <c r="M1116" s="154"/>
      <c r="T1116" s="155"/>
      <c r="AT1116" s="150" t="s">
        <v>192</v>
      </c>
      <c r="AU1116" s="150" t="s">
        <v>82</v>
      </c>
      <c r="AV1116" s="12" t="s">
        <v>82</v>
      </c>
      <c r="AW1116" s="12" t="s">
        <v>33</v>
      </c>
      <c r="AX1116" s="12" t="s">
        <v>72</v>
      </c>
      <c r="AY1116" s="150" t="s">
        <v>181</v>
      </c>
    </row>
    <row r="1117" spans="2:51" s="13" customFormat="1" ht="12">
      <c r="B1117" s="156"/>
      <c r="D1117" s="149" t="s">
        <v>192</v>
      </c>
      <c r="E1117" s="157" t="s">
        <v>19</v>
      </c>
      <c r="F1117" s="158" t="s">
        <v>196</v>
      </c>
      <c r="H1117" s="159">
        <v>27.204</v>
      </c>
      <c r="I1117" s="160"/>
      <c r="L1117" s="156"/>
      <c r="M1117" s="161"/>
      <c r="T1117" s="162"/>
      <c r="AT1117" s="157" t="s">
        <v>192</v>
      </c>
      <c r="AU1117" s="157" t="s">
        <v>82</v>
      </c>
      <c r="AV1117" s="13" t="s">
        <v>188</v>
      </c>
      <c r="AW1117" s="13" t="s">
        <v>33</v>
      </c>
      <c r="AX1117" s="13" t="s">
        <v>80</v>
      </c>
      <c r="AY1117" s="157" t="s">
        <v>181</v>
      </c>
    </row>
    <row r="1118" spans="2:65" s="1" customFormat="1" ht="16.5" customHeight="1">
      <c r="B1118" s="32"/>
      <c r="C1118" s="180" t="s">
        <v>1795</v>
      </c>
      <c r="D1118" s="180" t="s">
        <v>561</v>
      </c>
      <c r="E1118" s="181" t="s">
        <v>1796</v>
      </c>
      <c r="F1118" s="182" t="s">
        <v>1797</v>
      </c>
      <c r="G1118" s="183" t="s">
        <v>344</v>
      </c>
      <c r="H1118" s="184">
        <v>0.194</v>
      </c>
      <c r="I1118" s="185"/>
      <c r="J1118" s="186">
        <f>ROUND(I1118*H1118,2)</f>
        <v>0</v>
      </c>
      <c r="K1118" s="182" t="s">
        <v>187</v>
      </c>
      <c r="L1118" s="187"/>
      <c r="M1118" s="188" t="s">
        <v>19</v>
      </c>
      <c r="N1118" s="189" t="s">
        <v>43</v>
      </c>
      <c r="P1118" s="140">
        <f>O1118*H1118</f>
        <v>0</v>
      </c>
      <c r="Q1118" s="140">
        <v>1</v>
      </c>
      <c r="R1118" s="140">
        <f>Q1118*H1118</f>
        <v>0.194</v>
      </c>
      <c r="S1118" s="140">
        <v>0</v>
      </c>
      <c r="T1118" s="141">
        <f>S1118*H1118</f>
        <v>0</v>
      </c>
      <c r="AR1118" s="142" t="s">
        <v>394</v>
      </c>
      <c r="AT1118" s="142" t="s">
        <v>561</v>
      </c>
      <c r="AU1118" s="142" t="s">
        <v>82</v>
      </c>
      <c r="AY1118" s="17" t="s">
        <v>181</v>
      </c>
      <c r="BE1118" s="143">
        <f>IF(N1118="základní",J1118,0)</f>
        <v>0</v>
      </c>
      <c r="BF1118" s="143">
        <f>IF(N1118="snížená",J1118,0)</f>
        <v>0</v>
      </c>
      <c r="BG1118" s="143">
        <f>IF(N1118="zákl. přenesená",J1118,0)</f>
        <v>0</v>
      </c>
      <c r="BH1118" s="143">
        <f>IF(N1118="sníž. přenesená",J1118,0)</f>
        <v>0</v>
      </c>
      <c r="BI1118" s="143">
        <f>IF(N1118="nulová",J1118,0)</f>
        <v>0</v>
      </c>
      <c r="BJ1118" s="17" t="s">
        <v>80</v>
      </c>
      <c r="BK1118" s="143">
        <f>ROUND(I1118*H1118,2)</f>
        <v>0</v>
      </c>
      <c r="BL1118" s="17" t="s">
        <v>286</v>
      </c>
      <c r="BM1118" s="142" t="s">
        <v>1798</v>
      </c>
    </row>
    <row r="1119" spans="2:51" s="12" customFormat="1" ht="12">
      <c r="B1119" s="148"/>
      <c r="D1119" s="149" t="s">
        <v>192</v>
      </c>
      <c r="E1119" s="150" t="s">
        <v>19</v>
      </c>
      <c r="F1119" s="151" t="s">
        <v>1799</v>
      </c>
      <c r="H1119" s="152">
        <v>0.194</v>
      </c>
      <c r="I1119" s="153"/>
      <c r="L1119" s="148"/>
      <c r="M1119" s="154"/>
      <c r="T1119" s="155"/>
      <c r="AT1119" s="150" t="s">
        <v>192</v>
      </c>
      <c r="AU1119" s="150" t="s">
        <v>82</v>
      </c>
      <c r="AV1119" s="12" t="s">
        <v>82</v>
      </c>
      <c r="AW1119" s="12" t="s">
        <v>33</v>
      </c>
      <c r="AX1119" s="12" t="s">
        <v>80</v>
      </c>
      <c r="AY1119" s="150" t="s">
        <v>181</v>
      </c>
    </row>
    <row r="1120" spans="2:65" s="1" customFormat="1" ht="16.5" customHeight="1">
      <c r="B1120" s="32"/>
      <c r="C1120" s="131" t="s">
        <v>1800</v>
      </c>
      <c r="D1120" s="131" t="s">
        <v>183</v>
      </c>
      <c r="E1120" s="132" t="s">
        <v>1801</v>
      </c>
      <c r="F1120" s="133" t="s">
        <v>1802</v>
      </c>
      <c r="G1120" s="134" t="s">
        <v>186</v>
      </c>
      <c r="H1120" s="135">
        <v>620.181</v>
      </c>
      <c r="I1120" s="136"/>
      <c r="J1120" s="137">
        <f>ROUND(I1120*H1120,2)</f>
        <v>0</v>
      </c>
      <c r="K1120" s="133" t="s">
        <v>187</v>
      </c>
      <c r="L1120" s="32"/>
      <c r="M1120" s="138" t="s">
        <v>19</v>
      </c>
      <c r="N1120" s="139" t="s">
        <v>43</v>
      </c>
      <c r="P1120" s="140">
        <f>O1120*H1120</f>
        <v>0</v>
      </c>
      <c r="Q1120" s="140">
        <v>0.0004</v>
      </c>
      <c r="R1120" s="140">
        <f>Q1120*H1120</f>
        <v>0.24807240000000003</v>
      </c>
      <c r="S1120" s="140">
        <v>0</v>
      </c>
      <c r="T1120" s="141">
        <f>S1120*H1120</f>
        <v>0</v>
      </c>
      <c r="AR1120" s="142" t="s">
        <v>286</v>
      </c>
      <c r="AT1120" s="142" t="s">
        <v>183</v>
      </c>
      <c r="AU1120" s="142" t="s">
        <v>82</v>
      </c>
      <c r="AY1120" s="17" t="s">
        <v>181</v>
      </c>
      <c r="BE1120" s="143">
        <f>IF(N1120="základní",J1120,0)</f>
        <v>0</v>
      </c>
      <c r="BF1120" s="143">
        <f>IF(N1120="snížená",J1120,0)</f>
        <v>0</v>
      </c>
      <c r="BG1120" s="143">
        <f>IF(N1120="zákl. přenesená",J1120,0)</f>
        <v>0</v>
      </c>
      <c r="BH1120" s="143">
        <f>IF(N1120="sníž. přenesená",J1120,0)</f>
        <v>0</v>
      </c>
      <c r="BI1120" s="143">
        <f>IF(N1120="nulová",J1120,0)</f>
        <v>0</v>
      </c>
      <c r="BJ1120" s="17" t="s">
        <v>80</v>
      </c>
      <c r="BK1120" s="143">
        <f>ROUND(I1120*H1120,2)</f>
        <v>0</v>
      </c>
      <c r="BL1120" s="17" t="s">
        <v>286</v>
      </c>
      <c r="BM1120" s="142" t="s">
        <v>1803</v>
      </c>
    </row>
    <row r="1121" spans="2:47" s="1" customFormat="1" ht="12">
      <c r="B1121" s="32"/>
      <c r="D1121" s="144" t="s">
        <v>190</v>
      </c>
      <c r="F1121" s="145" t="s">
        <v>1804</v>
      </c>
      <c r="I1121" s="146"/>
      <c r="L1121" s="32"/>
      <c r="M1121" s="147"/>
      <c r="T1121" s="53"/>
      <c r="AT1121" s="17" t="s">
        <v>190</v>
      </c>
      <c r="AU1121" s="17" t="s">
        <v>82</v>
      </c>
    </row>
    <row r="1122" spans="2:65" s="1" customFormat="1" ht="16.5" customHeight="1">
      <c r="B1122" s="32"/>
      <c r="C1122" s="131" t="s">
        <v>1805</v>
      </c>
      <c r="D1122" s="131" t="s">
        <v>183</v>
      </c>
      <c r="E1122" s="132" t="s">
        <v>1806</v>
      </c>
      <c r="F1122" s="133" t="s">
        <v>1807</v>
      </c>
      <c r="G1122" s="134" t="s">
        <v>186</v>
      </c>
      <c r="H1122" s="135">
        <v>27.204</v>
      </c>
      <c r="I1122" s="136"/>
      <c r="J1122" s="137">
        <f>ROUND(I1122*H1122,2)</f>
        <v>0</v>
      </c>
      <c r="K1122" s="133" t="s">
        <v>187</v>
      </c>
      <c r="L1122" s="32"/>
      <c r="M1122" s="138" t="s">
        <v>19</v>
      </c>
      <c r="N1122" s="139" t="s">
        <v>43</v>
      </c>
      <c r="P1122" s="140">
        <f>O1122*H1122</f>
        <v>0</v>
      </c>
      <c r="Q1122" s="140">
        <v>0.0004</v>
      </c>
      <c r="R1122" s="140">
        <f>Q1122*H1122</f>
        <v>0.0108816</v>
      </c>
      <c r="S1122" s="140">
        <v>0</v>
      </c>
      <c r="T1122" s="141">
        <f>S1122*H1122</f>
        <v>0</v>
      </c>
      <c r="AR1122" s="142" t="s">
        <v>286</v>
      </c>
      <c r="AT1122" s="142" t="s">
        <v>183</v>
      </c>
      <c r="AU1122" s="142" t="s">
        <v>82</v>
      </c>
      <c r="AY1122" s="17" t="s">
        <v>181</v>
      </c>
      <c r="BE1122" s="143">
        <f>IF(N1122="základní",J1122,0)</f>
        <v>0</v>
      </c>
      <c r="BF1122" s="143">
        <f>IF(N1122="snížená",J1122,0)</f>
        <v>0</v>
      </c>
      <c r="BG1122" s="143">
        <f>IF(N1122="zákl. přenesená",J1122,0)</f>
        <v>0</v>
      </c>
      <c r="BH1122" s="143">
        <f>IF(N1122="sníž. přenesená",J1122,0)</f>
        <v>0</v>
      </c>
      <c r="BI1122" s="143">
        <f>IF(N1122="nulová",J1122,0)</f>
        <v>0</v>
      </c>
      <c r="BJ1122" s="17" t="s">
        <v>80</v>
      </c>
      <c r="BK1122" s="143">
        <f>ROUND(I1122*H1122,2)</f>
        <v>0</v>
      </c>
      <c r="BL1122" s="17" t="s">
        <v>286</v>
      </c>
      <c r="BM1122" s="142" t="s">
        <v>1808</v>
      </c>
    </row>
    <row r="1123" spans="2:47" s="1" customFormat="1" ht="12">
      <c r="B1123" s="32"/>
      <c r="D1123" s="144" t="s">
        <v>190</v>
      </c>
      <c r="F1123" s="145" t="s">
        <v>1809</v>
      </c>
      <c r="I1123" s="146"/>
      <c r="L1123" s="32"/>
      <c r="M1123" s="147"/>
      <c r="T1123" s="53"/>
      <c r="AT1123" s="17" t="s">
        <v>190</v>
      </c>
      <c r="AU1123" s="17" t="s">
        <v>82</v>
      </c>
    </row>
    <row r="1124" spans="2:51" s="14" customFormat="1" ht="12">
      <c r="B1124" s="163"/>
      <c r="D1124" s="149" t="s">
        <v>192</v>
      </c>
      <c r="E1124" s="164" t="s">
        <v>19</v>
      </c>
      <c r="F1124" s="165" t="s">
        <v>1792</v>
      </c>
      <c r="H1124" s="164" t="s">
        <v>19</v>
      </c>
      <c r="I1124" s="166"/>
      <c r="L1124" s="163"/>
      <c r="M1124" s="167"/>
      <c r="T1124" s="168"/>
      <c r="AT1124" s="164" t="s">
        <v>192</v>
      </c>
      <c r="AU1124" s="164" t="s">
        <v>82</v>
      </c>
      <c r="AV1124" s="14" t="s">
        <v>80</v>
      </c>
      <c r="AW1124" s="14" t="s">
        <v>33</v>
      </c>
      <c r="AX1124" s="14" t="s">
        <v>72</v>
      </c>
      <c r="AY1124" s="164" t="s">
        <v>181</v>
      </c>
    </row>
    <row r="1125" spans="2:51" s="12" customFormat="1" ht="12">
      <c r="B1125" s="148"/>
      <c r="D1125" s="149" t="s">
        <v>192</v>
      </c>
      <c r="E1125" s="150" t="s">
        <v>19</v>
      </c>
      <c r="F1125" s="151" t="s">
        <v>1793</v>
      </c>
      <c r="H1125" s="152">
        <v>28.917</v>
      </c>
      <c r="I1125" s="153"/>
      <c r="L1125" s="148"/>
      <c r="M1125" s="154"/>
      <c r="T1125" s="155"/>
      <c r="AT1125" s="150" t="s">
        <v>192</v>
      </c>
      <c r="AU1125" s="150" t="s">
        <v>82</v>
      </c>
      <c r="AV1125" s="12" t="s">
        <v>82</v>
      </c>
      <c r="AW1125" s="12" t="s">
        <v>33</v>
      </c>
      <c r="AX1125" s="12" t="s">
        <v>72</v>
      </c>
      <c r="AY1125" s="150" t="s">
        <v>181</v>
      </c>
    </row>
    <row r="1126" spans="2:51" s="12" customFormat="1" ht="12">
      <c r="B1126" s="148"/>
      <c r="D1126" s="149" t="s">
        <v>192</v>
      </c>
      <c r="E1126" s="150" t="s">
        <v>19</v>
      </c>
      <c r="F1126" s="151" t="s">
        <v>1794</v>
      </c>
      <c r="H1126" s="152">
        <v>-1.713</v>
      </c>
      <c r="I1126" s="153"/>
      <c r="L1126" s="148"/>
      <c r="M1126" s="154"/>
      <c r="T1126" s="155"/>
      <c r="AT1126" s="150" t="s">
        <v>192</v>
      </c>
      <c r="AU1126" s="150" t="s">
        <v>82</v>
      </c>
      <c r="AV1126" s="12" t="s">
        <v>82</v>
      </c>
      <c r="AW1126" s="12" t="s">
        <v>33</v>
      </c>
      <c r="AX1126" s="12" t="s">
        <v>72</v>
      </c>
      <c r="AY1126" s="150" t="s">
        <v>181</v>
      </c>
    </row>
    <row r="1127" spans="2:51" s="13" customFormat="1" ht="12">
      <c r="B1127" s="156"/>
      <c r="D1127" s="149" t="s">
        <v>192</v>
      </c>
      <c r="E1127" s="157" t="s">
        <v>19</v>
      </c>
      <c r="F1127" s="158" t="s">
        <v>196</v>
      </c>
      <c r="H1127" s="159">
        <v>27.204</v>
      </c>
      <c r="I1127" s="160"/>
      <c r="L1127" s="156"/>
      <c r="M1127" s="161"/>
      <c r="T1127" s="162"/>
      <c r="AT1127" s="157" t="s">
        <v>192</v>
      </c>
      <c r="AU1127" s="157" t="s">
        <v>82</v>
      </c>
      <c r="AV1127" s="13" t="s">
        <v>188</v>
      </c>
      <c r="AW1127" s="13" t="s">
        <v>33</v>
      </c>
      <c r="AX1127" s="13" t="s">
        <v>80</v>
      </c>
      <c r="AY1127" s="157" t="s">
        <v>181</v>
      </c>
    </row>
    <row r="1128" spans="2:65" s="1" customFormat="1" ht="24.1" customHeight="1">
      <c r="B1128" s="32"/>
      <c r="C1128" s="180" t="s">
        <v>1810</v>
      </c>
      <c r="D1128" s="180" t="s">
        <v>561</v>
      </c>
      <c r="E1128" s="181" t="s">
        <v>1811</v>
      </c>
      <c r="F1128" s="182" t="s">
        <v>1812</v>
      </c>
      <c r="G1128" s="183" t="s">
        <v>186</v>
      </c>
      <c r="H1128" s="184">
        <v>869.292</v>
      </c>
      <c r="I1128" s="185"/>
      <c r="J1128" s="186">
        <f>ROUND(I1128*H1128,2)</f>
        <v>0</v>
      </c>
      <c r="K1128" s="182" t="s">
        <v>187</v>
      </c>
      <c r="L1128" s="187"/>
      <c r="M1128" s="188" t="s">
        <v>19</v>
      </c>
      <c r="N1128" s="189" t="s">
        <v>43</v>
      </c>
      <c r="P1128" s="140">
        <f>O1128*H1128</f>
        <v>0</v>
      </c>
      <c r="Q1128" s="140">
        <v>0.0047</v>
      </c>
      <c r="R1128" s="140">
        <f>Q1128*H1128</f>
        <v>4.0856724</v>
      </c>
      <c r="S1128" s="140">
        <v>0</v>
      </c>
      <c r="T1128" s="141">
        <f>S1128*H1128</f>
        <v>0</v>
      </c>
      <c r="AR1128" s="142" t="s">
        <v>394</v>
      </c>
      <c r="AT1128" s="142" t="s">
        <v>561</v>
      </c>
      <c r="AU1128" s="142" t="s">
        <v>82</v>
      </c>
      <c r="AY1128" s="17" t="s">
        <v>181</v>
      </c>
      <c r="BE1128" s="143">
        <f>IF(N1128="základní",J1128,0)</f>
        <v>0</v>
      </c>
      <c r="BF1128" s="143">
        <f>IF(N1128="snížená",J1128,0)</f>
        <v>0</v>
      </c>
      <c r="BG1128" s="143">
        <f>IF(N1128="zákl. přenesená",J1128,0)</f>
        <v>0</v>
      </c>
      <c r="BH1128" s="143">
        <f>IF(N1128="sníž. přenesená",J1128,0)</f>
        <v>0</v>
      </c>
      <c r="BI1128" s="143">
        <f>IF(N1128="nulová",J1128,0)</f>
        <v>0</v>
      </c>
      <c r="BJ1128" s="17" t="s">
        <v>80</v>
      </c>
      <c r="BK1128" s="143">
        <f>ROUND(I1128*H1128,2)</f>
        <v>0</v>
      </c>
      <c r="BL1128" s="17" t="s">
        <v>286</v>
      </c>
      <c r="BM1128" s="142" t="s">
        <v>1813</v>
      </c>
    </row>
    <row r="1129" spans="2:51" s="12" customFormat="1" ht="12">
      <c r="B1129" s="148"/>
      <c r="D1129" s="149" t="s">
        <v>192</v>
      </c>
      <c r="E1129" s="150" t="s">
        <v>19</v>
      </c>
      <c r="F1129" s="151" t="s">
        <v>1814</v>
      </c>
      <c r="H1129" s="152">
        <v>745.853</v>
      </c>
      <c r="I1129" s="153"/>
      <c r="L1129" s="148"/>
      <c r="M1129" s="154"/>
      <c r="T1129" s="155"/>
      <c r="AT1129" s="150" t="s">
        <v>192</v>
      </c>
      <c r="AU1129" s="150" t="s">
        <v>82</v>
      </c>
      <c r="AV1129" s="12" t="s">
        <v>82</v>
      </c>
      <c r="AW1129" s="12" t="s">
        <v>33</v>
      </c>
      <c r="AX1129" s="12" t="s">
        <v>80</v>
      </c>
      <c r="AY1129" s="150" t="s">
        <v>181</v>
      </c>
    </row>
    <row r="1130" spans="2:51" s="12" customFormat="1" ht="12">
      <c r="B1130" s="148"/>
      <c r="D1130" s="149" t="s">
        <v>192</v>
      </c>
      <c r="F1130" s="151" t="s">
        <v>1815</v>
      </c>
      <c r="H1130" s="152">
        <v>869.292</v>
      </c>
      <c r="I1130" s="153"/>
      <c r="L1130" s="148"/>
      <c r="M1130" s="154"/>
      <c r="T1130" s="155"/>
      <c r="AT1130" s="150" t="s">
        <v>192</v>
      </c>
      <c r="AU1130" s="150" t="s">
        <v>82</v>
      </c>
      <c r="AV1130" s="12" t="s">
        <v>82</v>
      </c>
      <c r="AW1130" s="12" t="s">
        <v>4</v>
      </c>
      <c r="AX1130" s="12" t="s">
        <v>80</v>
      </c>
      <c r="AY1130" s="150" t="s">
        <v>181</v>
      </c>
    </row>
    <row r="1131" spans="2:65" s="1" customFormat="1" ht="24.1" customHeight="1">
      <c r="B1131" s="32"/>
      <c r="C1131" s="131" t="s">
        <v>1816</v>
      </c>
      <c r="D1131" s="131" t="s">
        <v>183</v>
      </c>
      <c r="E1131" s="132" t="s">
        <v>1817</v>
      </c>
      <c r="F1131" s="133" t="s">
        <v>1818</v>
      </c>
      <c r="G1131" s="134" t="s">
        <v>186</v>
      </c>
      <c r="H1131" s="135">
        <v>73.71</v>
      </c>
      <c r="I1131" s="136"/>
      <c r="J1131" s="137">
        <f>ROUND(I1131*H1131,2)</f>
        <v>0</v>
      </c>
      <c r="K1131" s="133" t="s">
        <v>187</v>
      </c>
      <c r="L1131" s="32"/>
      <c r="M1131" s="138" t="s">
        <v>19</v>
      </c>
      <c r="N1131" s="139" t="s">
        <v>43</v>
      </c>
      <c r="P1131" s="140">
        <f>O1131*H1131</f>
        <v>0</v>
      </c>
      <c r="Q1131" s="140">
        <v>0.0008</v>
      </c>
      <c r="R1131" s="140">
        <f>Q1131*H1131</f>
        <v>0.058968</v>
      </c>
      <c r="S1131" s="140">
        <v>0</v>
      </c>
      <c r="T1131" s="141">
        <f>S1131*H1131</f>
        <v>0</v>
      </c>
      <c r="AR1131" s="142" t="s">
        <v>286</v>
      </c>
      <c r="AT1131" s="142" t="s">
        <v>183</v>
      </c>
      <c r="AU1131" s="142" t="s">
        <v>82</v>
      </c>
      <c r="AY1131" s="17" t="s">
        <v>181</v>
      </c>
      <c r="BE1131" s="143">
        <f>IF(N1131="základní",J1131,0)</f>
        <v>0</v>
      </c>
      <c r="BF1131" s="143">
        <f>IF(N1131="snížená",J1131,0)</f>
        <v>0</v>
      </c>
      <c r="BG1131" s="143">
        <f>IF(N1131="zákl. přenesená",J1131,0)</f>
        <v>0</v>
      </c>
      <c r="BH1131" s="143">
        <f>IF(N1131="sníž. přenesená",J1131,0)</f>
        <v>0</v>
      </c>
      <c r="BI1131" s="143">
        <f>IF(N1131="nulová",J1131,0)</f>
        <v>0</v>
      </c>
      <c r="BJ1131" s="17" t="s">
        <v>80</v>
      </c>
      <c r="BK1131" s="143">
        <f>ROUND(I1131*H1131,2)</f>
        <v>0</v>
      </c>
      <c r="BL1131" s="17" t="s">
        <v>286</v>
      </c>
      <c r="BM1131" s="142" t="s">
        <v>1819</v>
      </c>
    </row>
    <row r="1132" spans="2:47" s="1" customFormat="1" ht="12">
      <c r="B1132" s="32"/>
      <c r="D1132" s="144" t="s">
        <v>190</v>
      </c>
      <c r="F1132" s="145" t="s">
        <v>1820</v>
      </c>
      <c r="I1132" s="146"/>
      <c r="L1132" s="32"/>
      <c r="M1132" s="147"/>
      <c r="T1132" s="53"/>
      <c r="AT1132" s="17" t="s">
        <v>190</v>
      </c>
      <c r="AU1132" s="17" t="s">
        <v>82</v>
      </c>
    </row>
    <row r="1133" spans="2:51" s="14" customFormat="1" ht="12">
      <c r="B1133" s="163"/>
      <c r="D1133" s="149" t="s">
        <v>192</v>
      </c>
      <c r="E1133" s="164" t="s">
        <v>19</v>
      </c>
      <c r="F1133" s="165" t="s">
        <v>1821</v>
      </c>
      <c r="H1133" s="164" t="s">
        <v>19</v>
      </c>
      <c r="I1133" s="166"/>
      <c r="L1133" s="163"/>
      <c r="M1133" s="167"/>
      <c r="T1133" s="168"/>
      <c r="AT1133" s="164" t="s">
        <v>192</v>
      </c>
      <c r="AU1133" s="164" t="s">
        <v>82</v>
      </c>
      <c r="AV1133" s="14" t="s">
        <v>80</v>
      </c>
      <c r="AW1133" s="14" t="s">
        <v>33</v>
      </c>
      <c r="AX1133" s="14" t="s">
        <v>72</v>
      </c>
      <c r="AY1133" s="164" t="s">
        <v>181</v>
      </c>
    </row>
    <row r="1134" spans="2:51" s="12" customFormat="1" ht="12">
      <c r="B1134" s="148"/>
      <c r="D1134" s="149" t="s">
        <v>192</v>
      </c>
      <c r="E1134" s="150" t="s">
        <v>19</v>
      </c>
      <c r="F1134" s="151" t="s">
        <v>1185</v>
      </c>
      <c r="H1134" s="152">
        <v>73.71</v>
      </c>
      <c r="I1134" s="153"/>
      <c r="L1134" s="148"/>
      <c r="M1134" s="154"/>
      <c r="T1134" s="155"/>
      <c r="AT1134" s="150" t="s">
        <v>192</v>
      </c>
      <c r="AU1134" s="150" t="s">
        <v>82</v>
      </c>
      <c r="AV1134" s="12" t="s">
        <v>82</v>
      </c>
      <c r="AW1134" s="12" t="s">
        <v>33</v>
      </c>
      <c r="AX1134" s="12" t="s">
        <v>80</v>
      </c>
      <c r="AY1134" s="150" t="s">
        <v>181</v>
      </c>
    </row>
    <row r="1135" spans="2:65" s="1" customFormat="1" ht="16.5" customHeight="1">
      <c r="B1135" s="32"/>
      <c r="C1135" s="131" t="s">
        <v>1822</v>
      </c>
      <c r="D1135" s="131" t="s">
        <v>183</v>
      </c>
      <c r="E1135" s="132" t="s">
        <v>1823</v>
      </c>
      <c r="F1135" s="133" t="s">
        <v>1824</v>
      </c>
      <c r="G1135" s="134" t="s">
        <v>305</v>
      </c>
      <c r="H1135" s="135">
        <v>81.9</v>
      </c>
      <c r="I1135" s="136"/>
      <c r="J1135" s="137">
        <f>ROUND(I1135*H1135,2)</f>
        <v>0</v>
      </c>
      <c r="K1135" s="133" t="s">
        <v>187</v>
      </c>
      <c r="L1135" s="32"/>
      <c r="M1135" s="138" t="s">
        <v>19</v>
      </c>
      <c r="N1135" s="139" t="s">
        <v>43</v>
      </c>
      <c r="P1135" s="140">
        <f>O1135*H1135</f>
        <v>0</v>
      </c>
      <c r="Q1135" s="140">
        <v>0.00016</v>
      </c>
      <c r="R1135" s="140">
        <f>Q1135*H1135</f>
        <v>0.013104000000000003</v>
      </c>
      <c r="S1135" s="140">
        <v>0</v>
      </c>
      <c r="T1135" s="141">
        <f>S1135*H1135</f>
        <v>0</v>
      </c>
      <c r="AR1135" s="142" t="s">
        <v>286</v>
      </c>
      <c r="AT1135" s="142" t="s">
        <v>183</v>
      </c>
      <c r="AU1135" s="142" t="s">
        <v>82</v>
      </c>
      <c r="AY1135" s="17" t="s">
        <v>181</v>
      </c>
      <c r="BE1135" s="143">
        <f>IF(N1135="základní",J1135,0)</f>
        <v>0</v>
      </c>
      <c r="BF1135" s="143">
        <f>IF(N1135="snížená",J1135,0)</f>
        <v>0</v>
      </c>
      <c r="BG1135" s="143">
        <f>IF(N1135="zákl. přenesená",J1135,0)</f>
        <v>0</v>
      </c>
      <c r="BH1135" s="143">
        <f>IF(N1135="sníž. přenesená",J1135,0)</f>
        <v>0</v>
      </c>
      <c r="BI1135" s="143">
        <f>IF(N1135="nulová",J1135,0)</f>
        <v>0</v>
      </c>
      <c r="BJ1135" s="17" t="s">
        <v>80</v>
      </c>
      <c r="BK1135" s="143">
        <f>ROUND(I1135*H1135,2)</f>
        <v>0</v>
      </c>
      <c r="BL1135" s="17" t="s">
        <v>286</v>
      </c>
      <c r="BM1135" s="142" t="s">
        <v>1825</v>
      </c>
    </row>
    <row r="1136" spans="2:47" s="1" customFormat="1" ht="12">
      <c r="B1136" s="32"/>
      <c r="D1136" s="144" t="s">
        <v>190</v>
      </c>
      <c r="F1136" s="145" t="s">
        <v>1826</v>
      </c>
      <c r="I1136" s="146"/>
      <c r="L1136" s="32"/>
      <c r="M1136" s="147"/>
      <c r="T1136" s="53"/>
      <c r="AT1136" s="17" t="s">
        <v>190</v>
      </c>
      <c r="AU1136" s="17" t="s">
        <v>82</v>
      </c>
    </row>
    <row r="1137" spans="2:51" s="14" customFormat="1" ht="12">
      <c r="B1137" s="163"/>
      <c r="D1137" s="149" t="s">
        <v>192</v>
      </c>
      <c r="E1137" s="164" t="s">
        <v>19</v>
      </c>
      <c r="F1137" s="165" t="s">
        <v>1827</v>
      </c>
      <c r="H1137" s="164" t="s">
        <v>19</v>
      </c>
      <c r="I1137" s="166"/>
      <c r="L1137" s="163"/>
      <c r="M1137" s="167"/>
      <c r="T1137" s="168"/>
      <c r="AT1137" s="164" t="s">
        <v>192</v>
      </c>
      <c r="AU1137" s="164" t="s">
        <v>82</v>
      </c>
      <c r="AV1137" s="14" t="s">
        <v>80</v>
      </c>
      <c r="AW1137" s="14" t="s">
        <v>33</v>
      </c>
      <c r="AX1137" s="14" t="s">
        <v>72</v>
      </c>
      <c r="AY1137" s="164" t="s">
        <v>181</v>
      </c>
    </row>
    <row r="1138" spans="2:51" s="12" customFormat="1" ht="12">
      <c r="B1138" s="148"/>
      <c r="D1138" s="149" t="s">
        <v>192</v>
      </c>
      <c r="E1138" s="150" t="s">
        <v>19</v>
      </c>
      <c r="F1138" s="151" t="s">
        <v>1828</v>
      </c>
      <c r="H1138" s="152">
        <v>81.9</v>
      </c>
      <c r="I1138" s="153"/>
      <c r="L1138" s="148"/>
      <c r="M1138" s="154"/>
      <c r="T1138" s="155"/>
      <c r="AT1138" s="150" t="s">
        <v>192</v>
      </c>
      <c r="AU1138" s="150" t="s">
        <v>82</v>
      </c>
      <c r="AV1138" s="12" t="s">
        <v>82</v>
      </c>
      <c r="AW1138" s="12" t="s">
        <v>33</v>
      </c>
      <c r="AX1138" s="12" t="s">
        <v>80</v>
      </c>
      <c r="AY1138" s="150" t="s">
        <v>181</v>
      </c>
    </row>
    <row r="1139" spans="2:65" s="1" customFormat="1" ht="16.5" customHeight="1">
      <c r="B1139" s="32"/>
      <c r="C1139" s="131" t="s">
        <v>1829</v>
      </c>
      <c r="D1139" s="131" t="s">
        <v>183</v>
      </c>
      <c r="E1139" s="132" t="s">
        <v>1830</v>
      </c>
      <c r="F1139" s="133" t="s">
        <v>1831</v>
      </c>
      <c r="G1139" s="134" t="s">
        <v>186</v>
      </c>
      <c r="H1139" s="135">
        <v>73.71</v>
      </c>
      <c r="I1139" s="136"/>
      <c r="J1139" s="137">
        <f>ROUND(I1139*H1139,2)</f>
        <v>0</v>
      </c>
      <c r="K1139" s="133" t="s">
        <v>187</v>
      </c>
      <c r="L1139" s="32"/>
      <c r="M1139" s="138" t="s">
        <v>19</v>
      </c>
      <c r="N1139" s="139" t="s">
        <v>43</v>
      </c>
      <c r="P1139" s="140">
        <f>O1139*H1139</f>
        <v>0</v>
      </c>
      <c r="Q1139" s="140">
        <v>0</v>
      </c>
      <c r="R1139" s="140">
        <f>Q1139*H1139</f>
        <v>0</v>
      </c>
      <c r="S1139" s="140">
        <v>0</v>
      </c>
      <c r="T1139" s="141">
        <f>S1139*H1139</f>
        <v>0</v>
      </c>
      <c r="AR1139" s="142" t="s">
        <v>286</v>
      </c>
      <c r="AT1139" s="142" t="s">
        <v>183</v>
      </c>
      <c r="AU1139" s="142" t="s">
        <v>82</v>
      </c>
      <c r="AY1139" s="17" t="s">
        <v>181</v>
      </c>
      <c r="BE1139" s="143">
        <f>IF(N1139="základní",J1139,0)</f>
        <v>0</v>
      </c>
      <c r="BF1139" s="143">
        <f>IF(N1139="snížená",J1139,0)</f>
        <v>0</v>
      </c>
      <c r="BG1139" s="143">
        <f>IF(N1139="zákl. přenesená",J1139,0)</f>
        <v>0</v>
      </c>
      <c r="BH1139" s="143">
        <f>IF(N1139="sníž. přenesená",J1139,0)</f>
        <v>0</v>
      </c>
      <c r="BI1139" s="143">
        <f>IF(N1139="nulová",J1139,0)</f>
        <v>0</v>
      </c>
      <c r="BJ1139" s="17" t="s">
        <v>80</v>
      </c>
      <c r="BK1139" s="143">
        <f>ROUND(I1139*H1139,2)</f>
        <v>0</v>
      </c>
      <c r="BL1139" s="17" t="s">
        <v>286</v>
      </c>
      <c r="BM1139" s="142" t="s">
        <v>1832</v>
      </c>
    </row>
    <row r="1140" spans="2:47" s="1" customFormat="1" ht="12">
      <c r="B1140" s="32"/>
      <c r="D1140" s="144" t="s">
        <v>190</v>
      </c>
      <c r="F1140" s="145" t="s">
        <v>1833</v>
      </c>
      <c r="I1140" s="146"/>
      <c r="L1140" s="32"/>
      <c r="M1140" s="147"/>
      <c r="T1140" s="53"/>
      <c r="AT1140" s="17" t="s">
        <v>190</v>
      </c>
      <c r="AU1140" s="17" t="s">
        <v>82</v>
      </c>
    </row>
    <row r="1141" spans="2:65" s="1" customFormat="1" ht="16.5" customHeight="1">
      <c r="B1141" s="32"/>
      <c r="C1141" s="180" t="s">
        <v>1834</v>
      </c>
      <c r="D1141" s="180" t="s">
        <v>561</v>
      </c>
      <c r="E1141" s="181" t="s">
        <v>1835</v>
      </c>
      <c r="F1141" s="182" t="s">
        <v>1836</v>
      </c>
      <c r="G1141" s="183" t="s">
        <v>186</v>
      </c>
      <c r="H1141" s="184">
        <v>77.396</v>
      </c>
      <c r="I1141" s="185"/>
      <c r="J1141" s="186">
        <f>ROUND(I1141*H1141,2)</f>
        <v>0</v>
      </c>
      <c r="K1141" s="182" t="s">
        <v>187</v>
      </c>
      <c r="L1141" s="187"/>
      <c r="M1141" s="188" t="s">
        <v>19</v>
      </c>
      <c r="N1141" s="189" t="s">
        <v>43</v>
      </c>
      <c r="P1141" s="140">
        <f>O1141*H1141</f>
        <v>0</v>
      </c>
      <c r="Q1141" s="140">
        <v>0.0001</v>
      </c>
      <c r="R1141" s="140">
        <f>Q1141*H1141</f>
        <v>0.0077396</v>
      </c>
      <c r="S1141" s="140">
        <v>0</v>
      </c>
      <c r="T1141" s="141">
        <f>S1141*H1141</f>
        <v>0</v>
      </c>
      <c r="AR1141" s="142" t="s">
        <v>394</v>
      </c>
      <c r="AT1141" s="142" t="s">
        <v>561</v>
      </c>
      <c r="AU1141" s="142" t="s">
        <v>82</v>
      </c>
      <c r="AY1141" s="17" t="s">
        <v>181</v>
      </c>
      <c r="BE1141" s="143">
        <f>IF(N1141="základní",J1141,0)</f>
        <v>0</v>
      </c>
      <c r="BF1141" s="143">
        <f>IF(N1141="snížená",J1141,0)</f>
        <v>0</v>
      </c>
      <c r="BG1141" s="143">
        <f>IF(N1141="zákl. přenesená",J1141,0)</f>
        <v>0</v>
      </c>
      <c r="BH1141" s="143">
        <f>IF(N1141="sníž. přenesená",J1141,0)</f>
        <v>0</v>
      </c>
      <c r="BI1141" s="143">
        <f>IF(N1141="nulová",J1141,0)</f>
        <v>0</v>
      </c>
      <c r="BJ1141" s="17" t="s">
        <v>80</v>
      </c>
      <c r="BK1141" s="143">
        <f>ROUND(I1141*H1141,2)</f>
        <v>0</v>
      </c>
      <c r="BL1141" s="17" t="s">
        <v>286</v>
      </c>
      <c r="BM1141" s="142" t="s">
        <v>1837</v>
      </c>
    </row>
    <row r="1142" spans="2:51" s="12" customFormat="1" ht="12">
      <c r="B1142" s="148"/>
      <c r="D1142" s="149" t="s">
        <v>192</v>
      </c>
      <c r="F1142" s="151" t="s">
        <v>1190</v>
      </c>
      <c r="H1142" s="152">
        <v>77.396</v>
      </c>
      <c r="I1142" s="153"/>
      <c r="L1142" s="148"/>
      <c r="M1142" s="154"/>
      <c r="T1142" s="155"/>
      <c r="AT1142" s="150" t="s">
        <v>192</v>
      </c>
      <c r="AU1142" s="150" t="s">
        <v>82</v>
      </c>
      <c r="AV1142" s="12" t="s">
        <v>82</v>
      </c>
      <c r="AW1142" s="12" t="s">
        <v>4</v>
      </c>
      <c r="AX1142" s="12" t="s">
        <v>80</v>
      </c>
      <c r="AY1142" s="150" t="s">
        <v>181</v>
      </c>
    </row>
    <row r="1143" spans="2:65" s="1" customFormat="1" ht="21.75" customHeight="1">
      <c r="B1143" s="32"/>
      <c r="C1143" s="131" t="s">
        <v>1838</v>
      </c>
      <c r="D1143" s="131" t="s">
        <v>183</v>
      </c>
      <c r="E1143" s="132" t="s">
        <v>1839</v>
      </c>
      <c r="F1143" s="133" t="s">
        <v>1840</v>
      </c>
      <c r="G1143" s="134" t="s">
        <v>186</v>
      </c>
      <c r="H1143" s="135">
        <v>309.6</v>
      </c>
      <c r="I1143" s="136"/>
      <c r="J1143" s="137">
        <f>ROUND(I1143*H1143,2)</f>
        <v>0</v>
      </c>
      <c r="K1143" s="133" t="s">
        <v>187</v>
      </c>
      <c r="L1143" s="32"/>
      <c r="M1143" s="138" t="s">
        <v>19</v>
      </c>
      <c r="N1143" s="139" t="s">
        <v>43</v>
      </c>
      <c r="P1143" s="140">
        <f>O1143*H1143</f>
        <v>0</v>
      </c>
      <c r="Q1143" s="140">
        <v>5E-05</v>
      </c>
      <c r="R1143" s="140">
        <f>Q1143*H1143</f>
        <v>0.015480000000000002</v>
      </c>
      <c r="S1143" s="140">
        <v>0</v>
      </c>
      <c r="T1143" s="141">
        <f>S1143*H1143</f>
        <v>0</v>
      </c>
      <c r="AR1143" s="142" t="s">
        <v>286</v>
      </c>
      <c r="AT1143" s="142" t="s">
        <v>183</v>
      </c>
      <c r="AU1143" s="142" t="s">
        <v>82</v>
      </c>
      <c r="AY1143" s="17" t="s">
        <v>181</v>
      </c>
      <c r="BE1143" s="143">
        <f>IF(N1143="základní",J1143,0)</f>
        <v>0</v>
      </c>
      <c r="BF1143" s="143">
        <f>IF(N1143="snížená",J1143,0)</f>
        <v>0</v>
      </c>
      <c r="BG1143" s="143">
        <f>IF(N1143="zákl. přenesená",J1143,0)</f>
        <v>0</v>
      </c>
      <c r="BH1143" s="143">
        <f>IF(N1143="sníž. přenesená",J1143,0)</f>
        <v>0</v>
      </c>
      <c r="BI1143" s="143">
        <f>IF(N1143="nulová",J1143,0)</f>
        <v>0</v>
      </c>
      <c r="BJ1143" s="17" t="s">
        <v>80</v>
      </c>
      <c r="BK1143" s="143">
        <f>ROUND(I1143*H1143,2)</f>
        <v>0</v>
      </c>
      <c r="BL1143" s="17" t="s">
        <v>286</v>
      </c>
      <c r="BM1143" s="142" t="s">
        <v>1841</v>
      </c>
    </row>
    <row r="1144" spans="2:47" s="1" customFormat="1" ht="12">
      <c r="B1144" s="32"/>
      <c r="D1144" s="144" t="s">
        <v>190</v>
      </c>
      <c r="F1144" s="145" t="s">
        <v>1842</v>
      </c>
      <c r="I1144" s="146"/>
      <c r="L1144" s="32"/>
      <c r="M1144" s="147"/>
      <c r="T1144" s="53"/>
      <c r="AT1144" s="17" t="s">
        <v>190</v>
      </c>
      <c r="AU1144" s="17" t="s">
        <v>82</v>
      </c>
    </row>
    <row r="1145" spans="2:51" s="14" customFormat="1" ht="12">
      <c r="B1145" s="163"/>
      <c r="D1145" s="149" t="s">
        <v>192</v>
      </c>
      <c r="E1145" s="164" t="s">
        <v>19</v>
      </c>
      <c r="F1145" s="165" t="s">
        <v>1843</v>
      </c>
      <c r="H1145" s="164" t="s">
        <v>19</v>
      </c>
      <c r="I1145" s="166"/>
      <c r="L1145" s="163"/>
      <c r="M1145" s="167"/>
      <c r="T1145" s="168"/>
      <c r="AT1145" s="164" t="s">
        <v>192</v>
      </c>
      <c r="AU1145" s="164" t="s">
        <v>82</v>
      </c>
      <c r="AV1145" s="14" t="s">
        <v>80</v>
      </c>
      <c r="AW1145" s="14" t="s">
        <v>33</v>
      </c>
      <c r="AX1145" s="14" t="s">
        <v>72</v>
      </c>
      <c r="AY1145" s="164" t="s">
        <v>181</v>
      </c>
    </row>
    <row r="1146" spans="2:51" s="12" customFormat="1" ht="12">
      <c r="B1146" s="148"/>
      <c r="D1146" s="149" t="s">
        <v>192</v>
      </c>
      <c r="E1146" s="150" t="s">
        <v>19</v>
      </c>
      <c r="F1146" s="151" t="s">
        <v>1844</v>
      </c>
      <c r="H1146" s="152">
        <v>309.6</v>
      </c>
      <c r="I1146" s="153"/>
      <c r="L1146" s="148"/>
      <c r="M1146" s="154"/>
      <c r="T1146" s="155"/>
      <c r="AT1146" s="150" t="s">
        <v>192</v>
      </c>
      <c r="AU1146" s="150" t="s">
        <v>82</v>
      </c>
      <c r="AV1146" s="12" t="s">
        <v>82</v>
      </c>
      <c r="AW1146" s="12" t="s">
        <v>33</v>
      </c>
      <c r="AX1146" s="12" t="s">
        <v>80</v>
      </c>
      <c r="AY1146" s="150" t="s">
        <v>181</v>
      </c>
    </row>
    <row r="1147" spans="2:65" s="1" customFormat="1" ht="21.75" customHeight="1">
      <c r="B1147" s="32"/>
      <c r="C1147" s="180" t="s">
        <v>1845</v>
      </c>
      <c r="D1147" s="180" t="s">
        <v>561</v>
      </c>
      <c r="E1147" s="181" t="s">
        <v>1846</v>
      </c>
      <c r="F1147" s="182" t="s">
        <v>1847</v>
      </c>
      <c r="G1147" s="183" t="s">
        <v>186</v>
      </c>
      <c r="H1147" s="184">
        <v>340.56</v>
      </c>
      <c r="I1147" s="185"/>
      <c r="J1147" s="186">
        <f>ROUND(I1147*H1147,2)</f>
        <v>0</v>
      </c>
      <c r="K1147" s="182" t="s">
        <v>187</v>
      </c>
      <c r="L1147" s="187"/>
      <c r="M1147" s="188" t="s">
        <v>19</v>
      </c>
      <c r="N1147" s="189" t="s">
        <v>43</v>
      </c>
      <c r="P1147" s="140">
        <f>O1147*H1147</f>
        <v>0</v>
      </c>
      <c r="Q1147" s="140">
        <v>0.00016</v>
      </c>
      <c r="R1147" s="140">
        <f>Q1147*H1147</f>
        <v>0.054489600000000006</v>
      </c>
      <c r="S1147" s="140">
        <v>0</v>
      </c>
      <c r="T1147" s="141">
        <f>S1147*H1147</f>
        <v>0</v>
      </c>
      <c r="AR1147" s="142" t="s">
        <v>394</v>
      </c>
      <c r="AT1147" s="142" t="s">
        <v>561</v>
      </c>
      <c r="AU1147" s="142" t="s">
        <v>82</v>
      </c>
      <c r="AY1147" s="17" t="s">
        <v>181</v>
      </c>
      <c r="BE1147" s="143">
        <f>IF(N1147="základní",J1147,0)</f>
        <v>0</v>
      </c>
      <c r="BF1147" s="143">
        <f>IF(N1147="snížená",J1147,0)</f>
        <v>0</v>
      </c>
      <c r="BG1147" s="143">
        <f>IF(N1147="zákl. přenesená",J1147,0)</f>
        <v>0</v>
      </c>
      <c r="BH1147" s="143">
        <f>IF(N1147="sníž. přenesená",J1147,0)</f>
        <v>0</v>
      </c>
      <c r="BI1147" s="143">
        <f>IF(N1147="nulová",J1147,0)</f>
        <v>0</v>
      </c>
      <c r="BJ1147" s="17" t="s">
        <v>80</v>
      </c>
      <c r="BK1147" s="143">
        <f>ROUND(I1147*H1147,2)</f>
        <v>0</v>
      </c>
      <c r="BL1147" s="17" t="s">
        <v>286</v>
      </c>
      <c r="BM1147" s="142" t="s">
        <v>1848</v>
      </c>
    </row>
    <row r="1148" spans="2:51" s="12" customFormat="1" ht="12">
      <c r="B1148" s="148"/>
      <c r="D1148" s="149" t="s">
        <v>192</v>
      </c>
      <c r="E1148" s="150" t="s">
        <v>19</v>
      </c>
      <c r="F1148" s="151" t="s">
        <v>1849</v>
      </c>
      <c r="H1148" s="152">
        <v>340.56</v>
      </c>
      <c r="I1148" s="153"/>
      <c r="L1148" s="148"/>
      <c r="M1148" s="154"/>
      <c r="T1148" s="155"/>
      <c r="AT1148" s="150" t="s">
        <v>192</v>
      </c>
      <c r="AU1148" s="150" t="s">
        <v>82</v>
      </c>
      <c r="AV1148" s="12" t="s">
        <v>82</v>
      </c>
      <c r="AW1148" s="12" t="s">
        <v>33</v>
      </c>
      <c r="AX1148" s="12" t="s">
        <v>80</v>
      </c>
      <c r="AY1148" s="150" t="s">
        <v>181</v>
      </c>
    </row>
    <row r="1149" spans="2:65" s="1" customFormat="1" ht="24.1" customHeight="1">
      <c r="B1149" s="32"/>
      <c r="C1149" s="131" t="s">
        <v>1850</v>
      </c>
      <c r="D1149" s="131" t="s">
        <v>183</v>
      </c>
      <c r="E1149" s="132" t="s">
        <v>1851</v>
      </c>
      <c r="F1149" s="133" t="s">
        <v>1852</v>
      </c>
      <c r="G1149" s="134" t="s">
        <v>344</v>
      </c>
      <c r="H1149" s="135">
        <v>4.688</v>
      </c>
      <c r="I1149" s="136"/>
      <c r="J1149" s="137">
        <f>ROUND(I1149*H1149,2)</f>
        <v>0</v>
      </c>
      <c r="K1149" s="133" t="s">
        <v>187</v>
      </c>
      <c r="L1149" s="32"/>
      <c r="M1149" s="138" t="s">
        <v>19</v>
      </c>
      <c r="N1149" s="139" t="s">
        <v>43</v>
      </c>
      <c r="P1149" s="140">
        <f>O1149*H1149</f>
        <v>0</v>
      </c>
      <c r="Q1149" s="140">
        <v>0</v>
      </c>
      <c r="R1149" s="140">
        <f>Q1149*H1149</f>
        <v>0</v>
      </c>
      <c r="S1149" s="140">
        <v>0</v>
      </c>
      <c r="T1149" s="141">
        <f>S1149*H1149</f>
        <v>0</v>
      </c>
      <c r="AR1149" s="142" t="s">
        <v>188</v>
      </c>
      <c r="AT1149" s="142" t="s">
        <v>183</v>
      </c>
      <c r="AU1149" s="142" t="s">
        <v>82</v>
      </c>
      <c r="AY1149" s="17" t="s">
        <v>181</v>
      </c>
      <c r="BE1149" s="143">
        <f>IF(N1149="základní",J1149,0)</f>
        <v>0</v>
      </c>
      <c r="BF1149" s="143">
        <f>IF(N1149="snížená",J1149,0)</f>
        <v>0</v>
      </c>
      <c r="BG1149" s="143">
        <f>IF(N1149="zákl. přenesená",J1149,0)</f>
        <v>0</v>
      </c>
      <c r="BH1149" s="143">
        <f>IF(N1149="sníž. přenesená",J1149,0)</f>
        <v>0</v>
      </c>
      <c r="BI1149" s="143">
        <f>IF(N1149="nulová",J1149,0)</f>
        <v>0</v>
      </c>
      <c r="BJ1149" s="17" t="s">
        <v>80</v>
      </c>
      <c r="BK1149" s="143">
        <f>ROUND(I1149*H1149,2)</f>
        <v>0</v>
      </c>
      <c r="BL1149" s="17" t="s">
        <v>188</v>
      </c>
      <c r="BM1149" s="142" t="s">
        <v>1853</v>
      </c>
    </row>
    <row r="1150" spans="2:47" s="1" customFormat="1" ht="12">
      <c r="B1150" s="32"/>
      <c r="D1150" s="144" t="s">
        <v>190</v>
      </c>
      <c r="F1150" s="145" t="s">
        <v>1854</v>
      </c>
      <c r="I1150" s="146"/>
      <c r="L1150" s="32"/>
      <c r="M1150" s="147"/>
      <c r="T1150" s="53"/>
      <c r="AT1150" s="17" t="s">
        <v>190</v>
      </c>
      <c r="AU1150" s="17" t="s">
        <v>82</v>
      </c>
    </row>
    <row r="1151" spans="2:63" s="11" customFormat="1" ht="22.8" customHeight="1">
      <c r="B1151" s="119"/>
      <c r="D1151" s="120" t="s">
        <v>71</v>
      </c>
      <c r="E1151" s="129" t="s">
        <v>1855</v>
      </c>
      <c r="F1151" s="129" t="s">
        <v>1856</v>
      </c>
      <c r="I1151" s="122"/>
      <c r="J1151" s="130">
        <f>BK1151</f>
        <v>0</v>
      </c>
      <c r="L1151" s="119"/>
      <c r="M1151" s="124"/>
      <c r="P1151" s="125">
        <f>SUM(P1152:P1229)</f>
        <v>0</v>
      </c>
      <c r="R1151" s="125">
        <f>SUM(R1152:R1229)</f>
        <v>21.221192499999997</v>
      </c>
      <c r="T1151" s="126">
        <f>SUM(T1152:T1229)</f>
        <v>0</v>
      </c>
      <c r="AR1151" s="120" t="s">
        <v>82</v>
      </c>
      <c r="AT1151" s="127" t="s">
        <v>71</v>
      </c>
      <c r="AU1151" s="127" t="s">
        <v>80</v>
      </c>
      <c r="AY1151" s="120" t="s">
        <v>181</v>
      </c>
      <c r="BK1151" s="128">
        <f>SUM(BK1152:BK1229)</f>
        <v>0</v>
      </c>
    </row>
    <row r="1152" spans="2:65" s="1" customFormat="1" ht="55.55" customHeight="1">
      <c r="B1152" s="32"/>
      <c r="C1152" s="131" t="s">
        <v>1857</v>
      </c>
      <c r="D1152" s="131" t="s">
        <v>183</v>
      </c>
      <c r="E1152" s="132" t="s">
        <v>1858</v>
      </c>
      <c r="F1152" s="133" t="s">
        <v>1859</v>
      </c>
      <c r="G1152" s="134" t="s">
        <v>186</v>
      </c>
      <c r="H1152" s="135">
        <v>344.025</v>
      </c>
      <c r="I1152" s="136"/>
      <c r="J1152" s="137">
        <f>ROUND(I1152*H1152,2)</f>
        <v>0</v>
      </c>
      <c r="K1152" s="133" t="s">
        <v>19</v>
      </c>
      <c r="L1152" s="32"/>
      <c r="M1152" s="138" t="s">
        <v>19</v>
      </c>
      <c r="N1152" s="139" t="s">
        <v>43</v>
      </c>
      <c r="P1152" s="140">
        <f>O1152*H1152</f>
        <v>0</v>
      </c>
      <c r="Q1152" s="140">
        <v>0.003</v>
      </c>
      <c r="R1152" s="140">
        <f>Q1152*H1152</f>
        <v>1.0320749999999999</v>
      </c>
      <c r="S1152" s="140">
        <v>0</v>
      </c>
      <c r="T1152" s="141">
        <f>S1152*H1152</f>
        <v>0</v>
      </c>
      <c r="AR1152" s="142" t="s">
        <v>286</v>
      </c>
      <c r="AT1152" s="142" t="s">
        <v>183</v>
      </c>
      <c r="AU1152" s="142" t="s">
        <v>82</v>
      </c>
      <c r="AY1152" s="17" t="s">
        <v>181</v>
      </c>
      <c r="BE1152" s="143">
        <f>IF(N1152="základní",J1152,0)</f>
        <v>0</v>
      </c>
      <c r="BF1152" s="143">
        <f>IF(N1152="snížená",J1152,0)</f>
        <v>0</v>
      </c>
      <c r="BG1152" s="143">
        <f>IF(N1152="zákl. přenesená",J1152,0)</f>
        <v>0</v>
      </c>
      <c r="BH1152" s="143">
        <f>IF(N1152="sníž. přenesená",J1152,0)</f>
        <v>0</v>
      </c>
      <c r="BI1152" s="143">
        <f>IF(N1152="nulová",J1152,0)</f>
        <v>0</v>
      </c>
      <c r="BJ1152" s="17" t="s">
        <v>80</v>
      </c>
      <c r="BK1152" s="143">
        <f>ROUND(I1152*H1152,2)</f>
        <v>0</v>
      </c>
      <c r="BL1152" s="17" t="s">
        <v>286</v>
      </c>
      <c r="BM1152" s="142" t="s">
        <v>1860</v>
      </c>
    </row>
    <row r="1153" spans="2:51" s="14" customFormat="1" ht="12">
      <c r="B1153" s="163"/>
      <c r="D1153" s="149" t="s">
        <v>192</v>
      </c>
      <c r="E1153" s="164" t="s">
        <v>19</v>
      </c>
      <c r="F1153" s="165" t="s">
        <v>1861</v>
      </c>
      <c r="H1153" s="164" t="s">
        <v>19</v>
      </c>
      <c r="I1153" s="166"/>
      <c r="L1153" s="163"/>
      <c r="M1153" s="167"/>
      <c r="T1153" s="168"/>
      <c r="AT1153" s="164" t="s">
        <v>192</v>
      </c>
      <c r="AU1153" s="164" t="s">
        <v>82</v>
      </c>
      <c r="AV1153" s="14" t="s">
        <v>80</v>
      </c>
      <c r="AW1153" s="14" t="s">
        <v>33</v>
      </c>
      <c r="AX1153" s="14" t="s">
        <v>72</v>
      </c>
      <c r="AY1153" s="164" t="s">
        <v>181</v>
      </c>
    </row>
    <row r="1154" spans="2:51" s="12" customFormat="1" ht="12">
      <c r="B1154" s="148"/>
      <c r="D1154" s="149" t="s">
        <v>192</v>
      </c>
      <c r="E1154" s="150" t="s">
        <v>19</v>
      </c>
      <c r="F1154" s="151" t="s">
        <v>1862</v>
      </c>
      <c r="H1154" s="152">
        <v>287.385</v>
      </c>
      <c r="I1154" s="153"/>
      <c r="L1154" s="148"/>
      <c r="M1154" s="154"/>
      <c r="T1154" s="155"/>
      <c r="AT1154" s="150" t="s">
        <v>192</v>
      </c>
      <c r="AU1154" s="150" t="s">
        <v>82</v>
      </c>
      <c r="AV1154" s="12" t="s">
        <v>82</v>
      </c>
      <c r="AW1154" s="12" t="s">
        <v>33</v>
      </c>
      <c r="AX1154" s="12" t="s">
        <v>72</v>
      </c>
      <c r="AY1154" s="150" t="s">
        <v>181</v>
      </c>
    </row>
    <row r="1155" spans="2:51" s="12" customFormat="1" ht="12">
      <c r="B1155" s="148"/>
      <c r="D1155" s="149" t="s">
        <v>192</v>
      </c>
      <c r="E1155" s="150" t="s">
        <v>19</v>
      </c>
      <c r="F1155" s="151" t="s">
        <v>1863</v>
      </c>
      <c r="H1155" s="152">
        <v>56.64</v>
      </c>
      <c r="I1155" s="153"/>
      <c r="L1155" s="148"/>
      <c r="M1155" s="154"/>
      <c r="T1155" s="155"/>
      <c r="AT1155" s="150" t="s">
        <v>192</v>
      </c>
      <c r="AU1155" s="150" t="s">
        <v>82</v>
      </c>
      <c r="AV1155" s="12" t="s">
        <v>82</v>
      </c>
      <c r="AW1155" s="12" t="s">
        <v>33</v>
      </c>
      <c r="AX1155" s="12" t="s">
        <v>72</v>
      </c>
      <c r="AY1155" s="150" t="s">
        <v>181</v>
      </c>
    </row>
    <row r="1156" spans="2:51" s="13" customFormat="1" ht="12">
      <c r="B1156" s="156"/>
      <c r="D1156" s="149" t="s">
        <v>192</v>
      </c>
      <c r="E1156" s="157" t="s">
        <v>19</v>
      </c>
      <c r="F1156" s="158" t="s">
        <v>196</v>
      </c>
      <c r="H1156" s="159">
        <v>344.025</v>
      </c>
      <c r="I1156" s="160"/>
      <c r="L1156" s="156"/>
      <c r="M1156" s="161"/>
      <c r="T1156" s="162"/>
      <c r="AT1156" s="157" t="s">
        <v>192</v>
      </c>
      <c r="AU1156" s="157" t="s">
        <v>82</v>
      </c>
      <c r="AV1156" s="13" t="s">
        <v>188</v>
      </c>
      <c r="AW1156" s="13" t="s">
        <v>33</v>
      </c>
      <c r="AX1156" s="13" t="s">
        <v>80</v>
      </c>
      <c r="AY1156" s="157" t="s">
        <v>181</v>
      </c>
    </row>
    <row r="1157" spans="2:65" s="1" customFormat="1" ht="24.1" customHeight="1">
      <c r="B1157" s="32"/>
      <c r="C1157" s="131" t="s">
        <v>1864</v>
      </c>
      <c r="D1157" s="131" t="s">
        <v>183</v>
      </c>
      <c r="E1157" s="132" t="s">
        <v>1865</v>
      </c>
      <c r="F1157" s="133" t="s">
        <v>1866</v>
      </c>
      <c r="G1157" s="134" t="s">
        <v>186</v>
      </c>
      <c r="H1157" s="135">
        <v>362.905</v>
      </c>
      <c r="I1157" s="136"/>
      <c r="J1157" s="137">
        <f>ROUND(I1157*H1157,2)</f>
        <v>0</v>
      </c>
      <c r="K1157" s="133" t="s">
        <v>187</v>
      </c>
      <c r="L1157" s="32"/>
      <c r="M1157" s="138" t="s">
        <v>19</v>
      </c>
      <c r="N1157" s="139" t="s">
        <v>43</v>
      </c>
      <c r="P1157" s="140">
        <f>O1157*H1157</f>
        <v>0</v>
      </c>
      <c r="Q1157" s="140">
        <v>0</v>
      </c>
      <c r="R1157" s="140">
        <f>Q1157*H1157</f>
        <v>0</v>
      </c>
      <c r="S1157" s="140">
        <v>0</v>
      </c>
      <c r="T1157" s="141">
        <f>S1157*H1157</f>
        <v>0</v>
      </c>
      <c r="AR1157" s="142" t="s">
        <v>286</v>
      </c>
      <c r="AT1157" s="142" t="s">
        <v>183</v>
      </c>
      <c r="AU1157" s="142" t="s">
        <v>82</v>
      </c>
      <c r="AY1157" s="17" t="s">
        <v>181</v>
      </c>
      <c r="BE1157" s="143">
        <f>IF(N1157="základní",J1157,0)</f>
        <v>0</v>
      </c>
      <c r="BF1157" s="143">
        <f>IF(N1157="snížená",J1157,0)</f>
        <v>0</v>
      </c>
      <c r="BG1157" s="143">
        <f>IF(N1157="zákl. přenesená",J1157,0)</f>
        <v>0</v>
      </c>
      <c r="BH1157" s="143">
        <f>IF(N1157="sníž. přenesená",J1157,0)</f>
        <v>0</v>
      </c>
      <c r="BI1157" s="143">
        <f>IF(N1157="nulová",J1157,0)</f>
        <v>0</v>
      </c>
      <c r="BJ1157" s="17" t="s">
        <v>80</v>
      </c>
      <c r="BK1157" s="143">
        <f>ROUND(I1157*H1157,2)</f>
        <v>0</v>
      </c>
      <c r="BL1157" s="17" t="s">
        <v>286</v>
      </c>
      <c r="BM1157" s="142" t="s">
        <v>1867</v>
      </c>
    </row>
    <row r="1158" spans="2:47" s="1" customFormat="1" ht="12">
      <c r="B1158" s="32"/>
      <c r="D1158" s="144" t="s">
        <v>190</v>
      </c>
      <c r="F1158" s="145" t="s">
        <v>1868</v>
      </c>
      <c r="I1158" s="146"/>
      <c r="L1158" s="32"/>
      <c r="M1158" s="147"/>
      <c r="T1158" s="53"/>
      <c r="AT1158" s="17" t="s">
        <v>190</v>
      </c>
      <c r="AU1158" s="17" t="s">
        <v>82</v>
      </c>
    </row>
    <row r="1159" spans="2:51" s="14" customFormat="1" ht="12">
      <c r="B1159" s="163"/>
      <c r="D1159" s="149" t="s">
        <v>192</v>
      </c>
      <c r="E1159" s="164" t="s">
        <v>19</v>
      </c>
      <c r="F1159" s="165" t="s">
        <v>1861</v>
      </c>
      <c r="H1159" s="164" t="s">
        <v>19</v>
      </c>
      <c r="I1159" s="166"/>
      <c r="L1159" s="163"/>
      <c r="M1159" s="167"/>
      <c r="T1159" s="168"/>
      <c r="AT1159" s="164" t="s">
        <v>192</v>
      </c>
      <c r="AU1159" s="164" t="s">
        <v>82</v>
      </c>
      <c r="AV1159" s="14" t="s">
        <v>80</v>
      </c>
      <c r="AW1159" s="14" t="s">
        <v>33</v>
      </c>
      <c r="AX1159" s="14" t="s">
        <v>72</v>
      </c>
      <c r="AY1159" s="164" t="s">
        <v>181</v>
      </c>
    </row>
    <row r="1160" spans="2:51" s="12" customFormat="1" ht="12">
      <c r="B1160" s="148"/>
      <c r="D1160" s="149" t="s">
        <v>192</v>
      </c>
      <c r="E1160" s="150" t="s">
        <v>19</v>
      </c>
      <c r="F1160" s="151" t="s">
        <v>1862</v>
      </c>
      <c r="H1160" s="152">
        <v>287.385</v>
      </c>
      <c r="I1160" s="153"/>
      <c r="L1160" s="148"/>
      <c r="M1160" s="154"/>
      <c r="T1160" s="155"/>
      <c r="AT1160" s="150" t="s">
        <v>192</v>
      </c>
      <c r="AU1160" s="150" t="s">
        <v>82</v>
      </c>
      <c r="AV1160" s="12" t="s">
        <v>82</v>
      </c>
      <c r="AW1160" s="12" t="s">
        <v>33</v>
      </c>
      <c r="AX1160" s="12" t="s">
        <v>72</v>
      </c>
      <c r="AY1160" s="150" t="s">
        <v>181</v>
      </c>
    </row>
    <row r="1161" spans="2:51" s="12" customFormat="1" ht="12">
      <c r="B1161" s="148"/>
      <c r="D1161" s="149" t="s">
        <v>192</v>
      </c>
      <c r="E1161" s="150" t="s">
        <v>19</v>
      </c>
      <c r="F1161" s="151" t="s">
        <v>1869</v>
      </c>
      <c r="H1161" s="152">
        <v>75.52</v>
      </c>
      <c r="I1161" s="153"/>
      <c r="L1161" s="148"/>
      <c r="M1161" s="154"/>
      <c r="T1161" s="155"/>
      <c r="AT1161" s="150" t="s">
        <v>192</v>
      </c>
      <c r="AU1161" s="150" t="s">
        <v>82</v>
      </c>
      <c r="AV1161" s="12" t="s">
        <v>82</v>
      </c>
      <c r="AW1161" s="12" t="s">
        <v>33</v>
      </c>
      <c r="AX1161" s="12" t="s">
        <v>72</v>
      </c>
      <c r="AY1161" s="150" t="s">
        <v>181</v>
      </c>
    </row>
    <row r="1162" spans="2:51" s="13" customFormat="1" ht="12">
      <c r="B1162" s="156"/>
      <c r="D1162" s="149" t="s">
        <v>192</v>
      </c>
      <c r="E1162" s="157" t="s">
        <v>19</v>
      </c>
      <c r="F1162" s="158" t="s">
        <v>196</v>
      </c>
      <c r="H1162" s="159">
        <v>362.905</v>
      </c>
      <c r="I1162" s="160"/>
      <c r="L1162" s="156"/>
      <c r="M1162" s="161"/>
      <c r="T1162" s="162"/>
      <c r="AT1162" s="157" t="s">
        <v>192</v>
      </c>
      <c r="AU1162" s="157" t="s">
        <v>82</v>
      </c>
      <c r="AV1162" s="13" t="s">
        <v>188</v>
      </c>
      <c r="AW1162" s="13" t="s">
        <v>33</v>
      </c>
      <c r="AX1162" s="13" t="s">
        <v>80</v>
      </c>
      <c r="AY1162" s="157" t="s">
        <v>181</v>
      </c>
    </row>
    <row r="1163" spans="2:65" s="1" customFormat="1" ht="16.5" customHeight="1">
      <c r="B1163" s="32"/>
      <c r="C1163" s="180" t="s">
        <v>1870</v>
      </c>
      <c r="D1163" s="180" t="s">
        <v>561</v>
      </c>
      <c r="E1163" s="181" t="s">
        <v>1871</v>
      </c>
      <c r="F1163" s="182" t="s">
        <v>1872</v>
      </c>
      <c r="G1163" s="183" t="s">
        <v>1873</v>
      </c>
      <c r="H1163" s="184">
        <v>0.116</v>
      </c>
      <c r="I1163" s="185"/>
      <c r="J1163" s="186">
        <f>ROUND(I1163*H1163,2)</f>
        <v>0</v>
      </c>
      <c r="K1163" s="182" t="s">
        <v>187</v>
      </c>
      <c r="L1163" s="187"/>
      <c r="M1163" s="188" t="s">
        <v>19</v>
      </c>
      <c r="N1163" s="189" t="s">
        <v>43</v>
      </c>
      <c r="P1163" s="140">
        <f>O1163*H1163</f>
        <v>0</v>
      </c>
      <c r="Q1163" s="140">
        <v>0.001</v>
      </c>
      <c r="R1163" s="140">
        <f>Q1163*H1163</f>
        <v>0.00011600000000000001</v>
      </c>
      <c r="S1163" s="140">
        <v>0</v>
      </c>
      <c r="T1163" s="141">
        <f>S1163*H1163</f>
        <v>0</v>
      </c>
      <c r="AR1163" s="142" t="s">
        <v>394</v>
      </c>
      <c r="AT1163" s="142" t="s">
        <v>561</v>
      </c>
      <c r="AU1163" s="142" t="s">
        <v>82</v>
      </c>
      <c r="AY1163" s="17" t="s">
        <v>181</v>
      </c>
      <c r="BE1163" s="143">
        <f>IF(N1163="základní",J1163,0)</f>
        <v>0</v>
      </c>
      <c r="BF1163" s="143">
        <f>IF(N1163="snížená",J1163,0)</f>
        <v>0</v>
      </c>
      <c r="BG1163" s="143">
        <f>IF(N1163="zákl. přenesená",J1163,0)</f>
        <v>0</v>
      </c>
      <c r="BH1163" s="143">
        <f>IF(N1163="sníž. přenesená",J1163,0)</f>
        <v>0</v>
      </c>
      <c r="BI1163" s="143">
        <f>IF(N1163="nulová",J1163,0)</f>
        <v>0</v>
      </c>
      <c r="BJ1163" s="17" t="s">
        <v>80</v>
      </c>
      <c r="BK1163" s="143">
        <f>ROUND(I1163*H1163,2)</f>
        <v>0</v>
      </c>
      <c r="BL1163" s="17" t="s">
        <v>286</v>
      </c>
      <c r="BM1163" s="142" t="s">
        <v>1874</v>
      </c>
    </row>
    <row r="1164" spans="2:51" s="12" customFormat="1" ht="12">
      <c r="B1164" s="148"/>
      <c r="D1164" s="149" t="s">
        <v>192</v>
      </c>
      <c r="F1164" s="151" t="s">
        <v>1875</v>
      </c>
      <c r="H1164" s="152">
        <v>0.116</v>
      </c>
      <c r="I1164" s="153"/>
      <c r="L1164" s="148"/>
      <c r="M1164" s="154"/>
      <c r="T1164" s="155"/>
      <c r="AT1164" s="150" t="s">
        <v>192</v>
      </c>
      <c r="AU1164" s="150" t="s">
        <v>82</v>
      </c>
      <c r="AV1164" s="12" t="s">
        <v>82</v>
      </c>
      <c r="AW1164" s="12" t="s">
        <v>4</v>
      </c>
      <c r="AX1164" s="12" t="s">
        <v>80</v>
      </c>
      <c r="AY1164" s="150" t="s">
        <v>181</v>
      </c>
    </row>
    <row r="1165" spans="2:65" s="1" customFormat="1" ht="16.5" customHeight="1">
      <c r="B1165" s="32"/>
      <c r="C1165" s="131" t="s">
        <v>1876</v>
      </c>
      <c r="D1165" s="131" t="s">
        <v>183</v>
      </c>
      <c r="E1165" s="132" t="s">
        <v>1877</v>
      </c>
      <c r="F1165" s="133" t="s">
        <v>1878</v>
      </c>
      <c r="G1165" s="134" t="s">
        <v>186</v>
      </c>
      <c r="H1165" s="135">
        <v>362.905</v>
      </c>
      <c r="I1165" s="136"/>
      <c r="J1165" s="137">
        <f>ROUND(I1165*H1165,2)</f>
        <v>0</v>
      </c>
      <c r="K1165" s="133" t="s">
        <v>187</v>
      </c>
      <c r="L1165" s="32"/>
      <c r="M1165" s="138" t="s">
        <v>19</v>
      </c>
      <c r="N1165" s="139" t="s">
        <v>43</v>
      </c>
      <c r="P1165" s="140">
        <f>O1165*H1165</f>
        <v>0</v>
      </c>
      <c r="Q1165" s="140">
        <v>0.00088</v>
      </c>
      <c r="R1165" s="140">
        <f>Q1165*H1165</f>
        <v>0.3193564</v>
      </c>
      <c r="S1165" s="140">
        <v>0</v>
      </c>
      <c r="T1165" s="141">
        <f>S1165*H1165</f>
        <v>0</v>
      </c>
      <c r="AR1165" s="142" t="s">
        <v>286</v>
      </c>
      <c r="AT1165" s="142" t="s">
        <v>183</v>
      </c>
      <c r="AU1165" s="142" t="s">
        <v>82</v>
      </c>
      <c r="AY1165" s="17" t="s">
        <v>181</v>
      </c>
      <c r="BE1165" s="143">
        <f>IF(N1165="základní",J1165,0)</f>
        <v>0</v>
      </c>
      <c r="BF1165" s="143">
        <f>IF(N1165="snížená",J1165,0)</f>
        <v>0</v>
      </c>
      <c r="BG1165" s="143">
        <f>IF(N1165="zákl. přenesená",J1165,0)</f>
        <v>0</v>
      </c>
      <c r="BH1165" s="143">
        <f>IF(N1165="sníž. přenesená",J1165,0)</f>
        <v>0</v>
      </c>
      <c r="BI1165" s="143">
        <f>IF(N1165="nulová",J1165,0)</f>
        <v>0</v>
      </c>
      <c r="BJ1165" s="17" t="s">
        <v>80</v>
      </c>
      <c r="BK1165" s="143">
        <f>ROUND(I1165*H1165,2)</f>
        <v>0</v>
      </c>
      <c r="BL1165" s="17" t="s">
        <v>286</v>
      </c>
      <c r="BM1165" s="142" t="s">
        <v>1879</v>
      </c>
    </row>
    <row r="1166" spans="2:47" s="1" customFormat="1" ht="12">
      <c r="B1166" s="32"/>
      <c r="D1166" s="144" t="s">
        <v>190</v>
      </c>
      <c r="F1166" s="145" t="s">
        <v>1880</v>
      </c>
      <c r="I1166" s="146"/>
      <c r="L1166" s="32"/>
      <c r="M1166" s="147"/>
      <c r="T1166" s="53"/>
      <c r="AT1166" s="17" t="s">
        <v>190</v>
      </c>
      <c r="AU1166" s="17" t="s">
        <v>82</v>
      </c>
    </row>
    <row r="1167" spans="2:65" s="1" customFormat="1" ht="24.1" customHeight="1">
      <c r="B1167" s="32"/>
      <c r="C1167" s="180" t="s">
        <v>1881</v>
      </c>
      <c r="D1167" s="180" t="s">
        <v>561</v>
      </c>
      <c r="E1167" s="181" t="s">
        <v>1811</v>
      </c>
      <c r="F1167" s="182" t="s">
        <v>1812</v>
      </c>
      <c r="G1167" s="183" t="s">
        <v>186</v>
      </c>
      <c r="H1167" s="184">
        <v>422.966</v>
      </c>
      <c r="I1167" s="185"/>
      <c r="J1167" s="186">
        <f>ROUND(I1167*H1167,2)</f>
        <v>0</v>
      </c>
      <c r="K1167" s="182" t="s">
        <v>187</v>
      </c>
      <c r="L1167" s="187"/>
      <c r="M1167" s="188" t="s">
        <v>19</v>
      </c>
      <c r="N1167" s="189" t="s">
        <v>43</v>
      </c>
      <c r="P1167" s="140">
        <f>O1167*H1167</f>
        <v>0</v>
      </c>
      <c r="Q1167" s="140">
        <v>0.0047</v>
      </c>
      <c r="R1167" s="140">
        <f>Q1167*H1167</f>
        <v>1.9879402000000002</v>
      </c>
      <c r="S1167" s="140">
        <v>0</v>
      </c>
      <c r="T1167" s="141">
        <f>S1167*H1167</f>
        <v>0</v>
      </c>
      <c r="AR1167" s="142" t="s">
        <v>394</v>
      </c>
      <c r="AT1167" s="142" t="s">
        <v>561</v>
      </c>
      <c r="AU1167" s="142" t="s">
        <v>82</v>
      </c>
      <c r="AY1167" s="17" t="s">
        <v>181</v>
      </c>
      <c r="BE1167" s="143">
        <f>IF(N1167="základní",J1167,0)</f>
        <v>0</v>
      </c>
      <c r="BF1167" s="143">
        <f>IF(N1167="snížená",J1167,0)</f>
        <v>0</v>
      </c>
      <c r="BG1167" s="143">
        <f>IF(N1167="zákl. přenesená",J1167,0)</f>
        <v>0</v>
      </c>
      <c r="BH1167" s="143">
        <f>IF(N1167="sníž. přenesená",J1167,0)</f>
        <v>0</v>
      </c>
      <c r="BI1167" s="143">
        <f>IF(N1167="nulová",J1167,0)</f>
        <v>0</v>
      </c>
      <c r="BJ1167" s="17" t="s">
        <v>80</v>
      </c>
      <c r="BK1167" s="143">
        <f>ROUND(I1167*H1167,2)</f>
        <v>0</v>
      </c>
      <c r="BL1167" s="17" t="s">
        <v>286</v>
      </c>
      <c r="BM1167" s="142" t="s">
        <v>1882</v>
      </c>
    </row>
    <row r="1168" spans="2:51" s="12" customFormat="1" ht="12">
      <c r="B1168" s="148"/>
      <c r="D1168" s="149" t="s">
        <v>192</v>
      </c>
      <c r="F1168" s="151" t="s">
        <v>1883</v>
      </c>
      <c r="H1168" s="152">
        <v>422.966</v>
      </c>
      <c r="I1168" s="153"/>
      <c r="L1168" s="148"/>
      <c r="M1168" s="154"/>
      <c r="T1168" s="155"/>
      <c r="AT1168" s="150" t="s">
        <v>192</v>
      </c>
      <c r="AU1168" s="150" t="s">
        <v>82</v>
      </c>
      <c r="AV1168" s="12" t="s">
        <v>82</v>
      </c>
      <c r="AW1168" s="12" t="s">
        <v>4</v>
      </c>
      <c r="AX1168" s="12" t="s">
        <v>80</v>
      </c>
      <c r="AY1168" s="150" t="s">
        <v>181</v>
      </c>
    </row>
    <row r="1169" spans="2:65" s="1" customFormat="1" ht="21.75" customHeight="1">
      <c r="B1169" s="32"/>
      <c r="C1169" s="131" t="s">
        <v>1884</v>
      </c>
      <c r="D1169" s="131" t="s">
        <v>183</v>
      </c>
      <c r="E1169" s="132" t="s">
        <v>1885</v>
      </c>
      <c r="F1169" s="133" t="s">
        <v>1886</v>
      </c>
      <c r="G1169" s="134" t="s">
        <v>186</v>
      </c>
      <c r="H1169" s="135">
        <v>323.34</v>
      </c>
      <c r="I1169" s="136"/>
      <c r="J1169" s="137">
        <f>ROUND(I1169*H1169,2)</f>
        <v>0</v>
      </c>
      <c r="K1169" s="133" t="s">
        <v>527</v>
      </c>
      <c r="L1169" s="32"/>
      <c r="M1169" s="138" t="s">
        <v>19</v>
      </c>
      <c r="N1169" s="139" t="s">
        <v>43</v>
      </c>
      <c r="P1169" s="140">
        <f>O1169*H1169</f>
        <v>0</v>
      </c>
      <c r="Q1169" s="140">
        <v>0</v>
      </c>
      <c r="R1169" s="140">
        <f>Q1169*H1169</f>
        <v>0</v>
      </c>
      <c r="S1169" s="140">
        <v>0</v>
      </c>
      <c r="T1169" s="141">
        <f>S1169*H1169</f>
        <v>0</v>
      </c>
      <c r="AR1169" s="142" t="s">
        <v>286</v>
      </c>
      <c r="AT1169" s="142" t="s">
        <v>183</v>
      </c>
      <c r="AU1169" s="142" t="s">
        <v>82</v>
      </c>
      <c r="AY1169" s="17" t="s">
        <v>181</v>
      </c>
      <c r="BE1169" s="143">
        <f>IF(N1169="základní",J1169,0)</f>
        <v>0</v>
      </c>
      <c r="BF1169" s="143">
        <f>IF(N1169="snížená",J1169,0)</f>
        <v>0</v>
      </c>
      <c r="BG1169" s="143">
        <f>IF(N1169="zákl. přenesená",J1169,0)</f>
        <v>0</v>
      </c>
      <c r="BH1169" s="143">
        <f>IF(N1169="sníž. přenesená",J1169,0)</f>
        <v>0</v>
      </c>
      <c r="BI1169" s="143">
        <f>IF(N1169="nulová",J1169,0)</f>
        <v>0</v>
      </c>
      <c r="BJ1169" s="17" t="s">
        <v>80</v>
      </c>
      <c r="BK1169" s="143">
        <f>ROUND(I1169*H1169,2)</f>
        <v>0</v>
      </c>
      <c r="BL1169" s="17" t="s">
        <v>286</v>
      </c>
      <c r="BM1169" s="142" t="s">
        <v>1887</v>
      </c>
    </row>
    <row r="1170" spans="2:47" s="1" customFormat="1" ht="12">
      <c r="B1170" s="32"/>
      <c r="D1170" s="144" t="s">
        <v>190</v>
      </c>
      <c r="F1170" s="145" t="s">
        <v>1888</v>
      </c>
      <c r="I1170" s="146"/>
      <c r="L1170" s="32"/>
      <c r="M1170" s="147"/>
      <c r="T1170" s="53"/>
      <c r="AT1170" s="17" t="s">
        <v>190</v>
      </c>
      <c r="AU1170" s="17" t="s">
        <v>82</v>
      </c>
    </row>
    <row r="1171" spans="2:51" s="12" customFormat="1" ht="12">
      <c r="B1171" s="148"/>
      <c r="D1171" s="149" t="s">
        <v>192</v>
      </c>
      <c r="E1171" s="150" t="s">
        <v>19</v>
      </c>
      <c r="F1171" s="151" t="s">
        <v>1889</v>
      </c>
      <c r="H1171" s="152">
        <v>315.6</v>
      </c>
      <c r="I1171" s="153"/>
      <c r="L1171" s="148"/>
      <c r="M1171" s="154"/>
      <c r="T1171" s="155"/>
      <c r="AT1171" s="150" t="s">
        <v>192</v>
      </c>
      <c r="AU1171" s="150" t="s">
        <v>82</v>
      </c>
      <c r="AV1171" s="12" t="s">
        <v>82</v>
      </c>
      <c r="AW1171" s="12" t="s">
        <v>33</v>
      </c>
      <c r="AX1171" s="12" t="s">
        <v>72</v>
      </c>
      <c r="AY1171" s="150" t="s">
        <v>181</v>
      </c>
    </row>
    <row r="1172" spans="2:51" s="12" customFormat="1" ht="12">
      <c r="B1172" s="148"/>
      <c r="D1172" s="149" t="s">
        <v>192</v>
      </c>
      <c r="E1172" s="150" t="s">
        <v>19</v>
      </c>
      <c r="F1172" s="151" t="s">
        <v>1890</v>
      </c>
      <c r="H1172" s="152">
        <v>7.74</v>
      </c>
      <c r="I1172" s="153"/>
      <c r="L1172" s="148"/>
      <c r="M1172" s="154"/>
      <c r="T1172" s="155"/>
      <c r="AT1172" s="150" t="s">
        <v>192</v>
      </c>
      <c r="AU1172" s="150" t="s">
        <v>82</v>
      </c>
      <c r="AV1172" s="12" t="s">
        <v>82</v>
      </c>
      <c r="AW1172" s="12" t="s">
        <v>33</v>
      </c>
      <c r="AX1172" s="12" t="s">
        <v>72</v>
      </c>
      <c r="AY1172" s="150" t="s">
        <v>181</v>
      </c>
    </row>
    <row r="1173" spans="2:51" s="13" customFormat="1" ht="12">
      <c r="B1173" s="156"/>
      <c r="D1173" s="149" t="s">
        <v>192</v>
      </c>
      <c r="E1173" s="157" t="s">
        <v>19</v>
      </c>
      <c r="F1173" s="158" t="s">
        <v>196</v>
      </c>
      <c r="H1173" s="159">
        <v>323.34</v>
      </c>
      <c r="I1173" s="160"/>
      <c r="L1173" s="156"/>
      <c r="M1173" s="161"/>
      <c r="T1173" s="162"/>
      <c r="AT1173" s="157" t="s">
        <v>192</v>
      </c>
      <c r="AU1173" s="157" t="s">
        <v>82</v>
      </c>
      <c r="AV1173" s="13" t="s">
        <v>188</v>
      </c>
      <c r="AW1173" s="13" t="s">
        <v>33</v>
      </c>
      <c r="AX1173" s="13" t="s">
        <v>80</v>
      </c>
      <c r="AY1173" s="157" t="s">
        <v>181</v>
      </c>
    </row>
    <row r="1174" spans="2:65" s="1" customFormat="1" ht="16.5" customHeight="1">
      <c r="B1174" s="32"/>
      <c r="C1174" s="180" t="s">
        <v>1891</v>
      </c>
      <c r="D1174" s="180" t="s">
        <v>561</v>
      </c>
      <c r="E1174" s="181" t="s">
        <v>1892</v>
      </c>
      <c r="F1174" s="182" t="s">
        <v>1893</v>
      </c>
      <c r="G1174" s="183" t="s">
        <v>186</v>
      </c>
      <c r="H1174" s="184">
        <v>371.841</v>
      </c>
      <c r="I1174" s="185"/>
      <c r="J1174" s="186">
        <f>ROUND(I1174*H1174,2)</f>
        <v>0</v>
      </c>
      <c r="K1174" s="182" t="s">
        <v>527</v>
      </c>
      <c r="L1174" s="187"/>
      <c r="M1174" s="188" t="s">
        <v>19</v>
      </c>
      <c r="N1174" s="189" t="s">
        <v>43</v>
      </c>
      <c r="P1174" s="140">
        <f>O1174*H1174</f>
        <v>0</v>
      </c>
      <c r="Q1174" s="140">
        <v>0.0005</v>
      </c>
      <c r="R1174" s="140">
        <f>Q1174*H1174</f>
        <v>0.18592050000000002</v>
      </c>
      <c r="S1174" s="140">
        <v>0</v>
      </c>
      <c r="T1174" s="141">
        <f>S1174*H1174</f>
        <v>0</v>
      </c>
      <c r="AR1174" s="142" t="s">
        <v>394</v>
      </c>
      <c r="AT1174" s="142" t="s">
        <v>561</v>
      </c>
      <c r="AU1174" s="142" t="s">
        <v>82</v>
      </c>
      <c r="AY1174" s="17" t="s">
        <v>181</v>
      </c>
      <c r="BE1174" s="143">
        <f>IF(N1174="základní",J1174,0)</f>
        <v>0</v>
      </c>
      <c r="BF1174" s="143">
        <f>IF(N1174="snížená",J1174,0)</f>
        <v>0</v>
      </c>
      <c r="BG1174" s="143">
        <f>IF(N1174="zákl. přenesená",J1174,0)</f>
        <v>0</v>
      </c>
      <c r="BH1174" s="143">
        <f>IF(N1174="sníž. přenesená",J1174,0)</f>
        <v>0</v>
      </c>
      <c r="BI1174" s="143">
        <f>IF(N1174="nulová",J1174,0)</f>
        <v>0</v>
      </c>
      <c r="BJ1174" s="17" t="s">
        <v>80</v>
      </c>
      <c r="BK1174" s="143">
        <f>ROUND(I1174*H1174,2)</f>
        <v>0</v>
      </c>
      <c r="BL1174" s="17" t="s">
        <v>286</v>
      </c>
      <c r="BM1174" s="142" t="s">
        <v>1894</v>
      </c>
    </row>
    <row r="1175" spans="2:51" s="12" customFormat="1" ht="12">
      <c r="B1175" s="148"/>
      <c r="D1175" s="149" t="s">
        <v>192</v>
      </c>
      <c r="E1175" s="150" t="s">
        <v>19</v>
      </c>
      <c r="F1175" s="151" t="s">
        <v>1895</v>
      </c>
      <c r="H1175" s="152">
        <v>362.94</v>
      </c>
      <c r="I1175" s="153"/>
      <c r="L1175" s="148"/>
      <c r="M1175" s="154"/>
      <c r="T1175" s="155"/>
      <c r="AT1175" s="150" t="s">
        <v>192</v>
      </c>
      <c r="AU1175" s="150" t="s">
        <v>82</v>
      </c>
      <c r="AV1175" s="12" t="s">
        <v>82</v>
      </c>
      <c r="AW1175" s="12" t="s">
        <v>33</v>
      </c>
      <c r="AX1175" s="12" t="s">
        <v>72</v>
      </c>
      <c r="AY1175" s="150" t="s">
        <v>181</v>
      </c>
    </row>
    <row r="1176" spans="2:51" s="12" customFormat="1" ht="12">
      <c r="B1176" s="148"/>
      <c r="D1176" s="149" t="s">
        <v>192</v>
      </c>
      <c r="E1176" s="150" t="s">
        <v>19</v>
      </c>
      <c r="F1176" s="151" t="s">
        <v>1896</v>
      </c>
      <c r="H1176" s="152">
        <v>8.901</v>
      </c>
      <c r="I1176" s="153"/>
      <c r="L1176" s="148"/>
      <c r="M1176" s="154"/>
      <c r="T1176" s="155"/>
      <c r="AT1176" s="150" t="s">
        <v>192</v>
      </c>
      <c r="AU1176" s="150" t="s">
        <v>82</v>
      </c>
      <c r="AV1176" s="12" t="s">
        <v>82</v>
      </c>
      <c r="AW1176" s="12" t="s">
        <v>33</v>
      </c>
      <c r="AX1176" s="12" t="s">
        <v>72</v>
      </c>
      <c r="AY1176" s="150" t="s">
        <v>181</v>
      </c>
    </row>
    <row r="1177" spans="2:51" s="13" customFormat="1" ht="12">
      <c r="B1177" s="156"/>
      <c r="D1177" s="149" t="s">
        <v>192</v>
      </c>
      <c r="E1177" s="157" t="s">
        <v>19</v>
      </c>
      <c r="F1177" s="158" t="s">
        <v>196</v>
      </c>
      <c r="H1177" s="159">
        <v>371.841</v>
      </c>
      <c r="I1177" s="160"/>
      <c r="L1177" s="156"/>
      <c r="M1177" s="161"/>
      <c r="T1177" s="162"/>
      <c r="AT1177" s="157" t="s">
        <v>192</v>
      </c>
      <c r="AU1177" s="157" t="s">
        <v>82</v>
      </c>
      <c r="AV1177" s="13" t="s">
        <v>188</v>
      </c>
      <c r="AW1177" s="13" t="s">
        <v>33</v>
      </c>
      <c r="AX1177" s="13" t="s">
        <v>80</v>
      </c>
      <c r="AY1177" s="157" t="s">
        <v>181</v>
      </c>
    </row>
    <row r="1178" spans="2:65" s="1" customFormat="1" ht="24.1" customHeight="1">
      <c r="B1178" s="32"/>
      <c r="C1178" s="131" t="s">
        <v>1897</v>
      </c>
      <c r="D1178" s="131" t="s">
        <v>183</v>
      </c>
      <c r="E1178" s="132" t="s">
        <v>1898</v>
      </c>
      <c r="F1178" s="133" t="s">
        <v>1899</v>
      </c>
      <c r="G1178" s="134" t="s">
        <v>186</v>
      </c>
      <c r="H1178" s="135">
        <v>309.6</v>
      </c>
      <c r="I1178" s="136"/>
      <c r="J1178" s="137">
        <f>ROUND(I1178*H1178,2)</f>
        <v>0</v>
      </c>
      <c r="K1178" s="133" t="s">
        <v>187</v>
      </c>
      <c r="L1178" s="32"/>
      <c r="M1178" s="138" t="s">
        <v>19</v>
      </c>
      <c r="N1178" s="139" t="s">
        <v>43</v>
      </c>
      <c r="P1178" s="140">
        <f>O1178*H1178</f>
        <v>0</v>
      </c>
      <c r="Q1178" s="140">
        <v>0</v>
      </c>
      <c r="R1178" s="140">
        <f>Q1178*H1178</f>
        <v>0</v>
      </c>
      <c r="S1178" s="140">
        <v>0</v>
      </c>
      <c r="T1178" s="141">
        <f>S1178*H1178</f>
        <v>0</v>
      </c>
      <c r="AR1178" s="142" t="s">
        <v>286</v>
      </c>
      <c r="AT1178" s="142" t="s">
        <v>183</v>
      </c>
      <c r="AU1178" s="142" t="s">
        <v>82</v>
      </c>
      <c r="AY1178" s="17" t="s">
        <v>181</v>
      </c>
      <c r="BE1178" s="143">
        <f>IF(N1178="základní",J1178,0)</f>
        <v>0</v>
      </c>
      <c r="BF1178" s="143">
        <f>IF(N1178="snížená",J1178,0)</f>
        <v>0</v>
      </c>
      <c r="BG1178" s="143">
        <f>IF(N1178="zákl. přenesená",J1178,0)</f>
        <v>0</v>
      </c>
      <c r="BH1178" s="143">
        <f>IF(N1178="sníž. přenesená",J1178,0)</f>
        <v>0</v>
      </c>
      <c r="BI1178" s="143">
        <f>IF(N1178="nulová",J1178,0)</f>
        <v>0</v>
      </c>
      <c r="BJ1178" s="17" t="s">
        <v>80</v>
      </c>
      <c r="BK1178" s="143">
        <f>ROUND(I1178*H1178,2)</f>
        <v>0</v>
      </c>
      <c r="BL1178" s="17" t="s">
        <v>286</v>
      </c>
      <c r="BM1178" s="142" t="s">
        <v>1900</v>
      </c>
    </row>
    <row r="1179" spans="2:47" s="1" customFormat="1" ht="12">
      <c r="B1179" s="32"/>
      <c r="D1179" s="144" t="s">
        <v>190</v>
      </c>
      <c r="F1179" s="145" t="s">
        <v>1901</v>
      </c>
      <c r="I1179" s="146"/>
      <c r="L1179" s="32"/>
      <c r="M1179" s="147"/>
      <c r="T1179" s="53"/>
      <c r="AT1179" s="17" t="s">
        <v>190</v>
      </c>
      <c r="AU1179" s="17" t="s">
        <v>82</v>
      </c>
    </row>
    <row r="1180" spans="2:51" s="12" customFormat="1" ht="12">
      <c r="B1180" s="148"/>
      <c r="D1180" s="149" t="s">
        <v>192</v>
      </c>
      <c r="E1180" s="150" t="s">
        <v>19</v>
      </c>
      <c r="F1180" s="151" t="s">
        <v>1902</v>
      </c>
      <c r="H1180" s="152">
        <v>309.6</v>
      </c>
      <c r="I1180" s="153"/>
      <c r="L1180" s="148"/>
      <c r="M1180" s="154"/>
      <c r="T1180" s="155"/>
      <c r="AT1180" s="150" t="s">
        <v>192</v>
      </c>
      <c r="AU1180" s="150" t="s">
        <v>82</v>
      </c>
      <c r="AV1180" s="12" t="s">
        <v>82</v>
      </c>
      <c r="AW1180" s="12" t="s">
        <v>33</v>
      </c>
      <c r="AX1180" s="12" t="s">
        <v>80</v>
      </c>
      <c r="AY1180" s="150" t="s">
        <v>181</v>
      </c>
    </row>
    <row r="1181" spans="2:65" s="1" customFormat="1" ht="44.3" customHeight="1">
      <c r="B1181" s="32"/>
      <c r="C1181" s="180" t="s">
        <v>1903</v>
      </c>
      <c r="D1181" s="180" t="s">
        <v>561</v>
      </c>
      <c r="E1181" s="181" t="s">
        <v>1904</v>
      </c>
      <c r="F1181" s="182" t="s">
        <v>1905</v>
      </c>
      <c r="G1181" s="183" t="s">
        <v>186</v>
      </c>
      <c r="H1181" s="184">
        <v>356.04</v>
      </c>
      <c r="I1181" s="185"/>
      <c r="J1181" s="186">
        <f>ROUND(I1181*H1181,2)</f>
        <v>0</v>
      </c>
      <c r="K1181" s="182" t="s">
        <v>19</v>
      </c>
      <c r="L1181" s="187"/>
      <c r="M1181" s="188" t="s">
        <v>19</v>
      </c>
      <c r="N1181" s="189" t="s">
        <v>43</v>
      </c>
      <c r="P1181" s="140">
        <f>O1181*H1181</f>
        <v>0</v>
      </c>
      <c r="Q1181" s="140">
        <v>0.0002</v>
      </c>
      <c r="R1181" s="140">
        <f>Q1181*H1181</f>
        <v>0.07120800000000001</v>
      </c>
      <c r="S1181" s="140">
        <v>0</v>
      </c>
      <c r="T1181" s="141">
        <f>S1181*H1181</f>
        <v>0</v>
      </c>
      <c r="AR1181" s="142" t="s">
        <v>394</v>
      </c>
      <c r="AT1181" s="142" t="s">
        <v>561</v>
      </c>
      <c r="AU1181" s="142" t="s">
        <v>82</v>
      </c>
      <c r="AY1181" s="17" t="s">
        <v>181</v>
      </c>
      <c r="BE1181" s="143">
        <f>IF(N1181="základní",J1181,0)</f>
        <v>0</v>
      </c>
      <c r="BF1181" s="143">
        <f>IF(N1181="snížená",J1181,0)</f>
        <v>0</v>
      </c>
      <c r="BG1181" s="143">
        <f>IF(N1181="zákl. přenesená",J1181,0)</f>
        <v>0</v>
      </c>
      <c r="BH1181" s="143">
        <f>IF(N1181="sníž. přenesená",J1181,0)</f>
        <v>0</v>
      </c>
      <c r="BI1181" s="143">
        <f>IF(N1181="nulová",J1181,0)</f>
        <v>0</v>
      </c>
      <c r="BJ1181" s="17" t="s">
        <v>80</v>
      </c>
      <c r="BK1181" s="143">
        <f>ROUND(I1181*H1181,2)</f>
        <v>0</v>
      </c>
      <c r="BL1181" s="17" t="s">
        <v>286</v>
      </c>
      <c r="BM1181" s="142" t="s">
        <v>1906</v>
      </c>
    </row>
    <row r="1182" spans="2:51" s="12" customFormat="1" ht="12">
      <c r="B1182" s="148"/>
      <c r="D1182" s="149" t="s">
        <v>192</v>
      </c>
      <c r="E1182" s="150" t="s">
        <v>19</v>
      </c>
      <c r="F1182" s="151" t="s">
        <v>1907</v>
      </c>
      <c r="H1182" s="152">
        <v>356.04</v>
      </c>
      <c r="I1182" s="153"/>
      <c r="L1182" s="148"/>
      <c r="M1182" s="154"/>
      <c r="T1182" s="155"/>
      <c r="AT1182" s="150" t="s">
        <v>192</v>
      </c>
      <c r="AU1182" s="150" t="s">
        <v>82</v>
      </c>
      <c r="AV1182" s="12" t="s">
        <v>82</v>
      </c>
      <c r="AW1182" s="12" t="s">
        <v>33</v>
      </c>
      <c r="AX1182" s="12" t="s">
        <v>80</v>
      </c>
      <c r="AY1182" s="150" t="s">
        <v>181</v>
      </c>
    </row>
    <row r="1183" spans="2:65" s="1" customFormat="1" ht="16.5" customHeight="1">
      <c r="B1183" s="32"/>
      <c r="C1183" s="131" t="s">
        <v>1908</v>
      </c>
      <c r="D1183" s="131" t="s">
        <v>183</v>
      </c>
      <c r="E1183" s="132" t="s">
        <v>1909</v>
      </c>
      <c r="F1183" s="133" t="s">
        <v>1910</v>
      </c>
      <c r="G1183" s="134" t="s">
        <v>186</v>
      </c>
      <c r="H1183" s="135">
        <v>150.4</v>
      </c>
      <c r="I1183" s="136"/>
      <c r="J1183" s="137">
        <f>ROUND(I1183*H1183,2)</f>
        <v>0</v>
      </c>
      <c r="K1183" s="133" t="s">
        <v>187</v>
      </c>
      <c r="L1183" s="32"/>
      <c r="M1183" s="138" t="s">
        <v>19</v>
      </c>
      <c r="N1183" s="139" t="s">
        <v>43</v>
      </c>
      <c r="P1183" s="140">
        <f>O1183*H1183</f>
        <v>0</v>
      </c>
      <c r="Q1183" s="140">
        <v>0</v>
      </c>
      <c r="R1183" s="140">
        <f>Q1183*H1183</f>
        <v>0</v>
      </c>
      <c r="S1183" s="140">
        <v>0</v>
      </c>
      <c r="T1183" s="141">
        <f>S1183*H1183</f>
        <v>0</v>
      </c>
      <c r="AR1183" s="142" t="s">
        <v>286</v>
      </c>
      <c r="AT1183" s="142" t="s">
        <v>183</v>
      </c>
      <c r="AU1183" s="142" t="s">
        <v>82</v>
      </c>
      <c r="AY1183" s="17" t="s">
        <v>181</v>
      </c>
      <c r="BE1183" s="143">
        <f>IF(N1183="základní",J1183,0)</f>
        <v>0</v>
      </c>
      <c r="BF1183" s="143">
        <f>IF(N1183="snížená",J1183,0)</f>
        <v>0</v>
      </c>
      <c r="BG1183" s="143">
        <f>IF(N1183="zákl. přenesená",J1183,0)</f>
        <v>0</v>
      </c>
      <c r="BH1183" s="143">
        <f>IF(N1183="sníž. přenesená",J1183,0)</f>
        <v>0</v>
      </c>
      <c r="BI1183" s="143">
        <f>IF(N1183="nulová",J1183,0)</f>
        <v>0</v>
      </c>
      <c r="BJ1183" s="17" t="s">
        <v>80</v>
      </c>
      <c r="BK1183" s="143">
        <f>ROUND(I1183*H1183,2)</f>
        <v>0</v>
      </c>
      <c r="BL1183" s="17" t="s">
        <v>286</v>
      </c>
      <c r="BM1183" s="142" t="s">
        <v>1911</v>
      </c>
    </row>
    <row r="1184" spans="2:47" s="1" customFormat="1" ht="12">
      <c r="B1184" s="32"/>
      <c r="D1184" s="144" t="s">
        <v>190</v>
      </c>
      <c r="F1184" s="145" t="s">
        <v>1912</v>
      </c>
      <c r="I1184" s="146"/>
      <c r="L1184" s="32"/>
      <c r="M1184" s="147"/>
      <c r="T1184" s="53"/>
      <c r="AT1184" s="17" t="s">
        <v>190</v>
      </c>
      <c r="AU1184" s="17" t="s">
        <v>82</v>
      </c>
    </row>
    <row r="1185" spans="2:51" s="12" customFormat="1" ht="12">
      <c r="B1185" s="148"/>
      <c r="D1185" s="149" t="s">
        <v>192</v>
      </c>
      <c r="E1185" s="150" t="s">
        <v>19</v>
      </c>
      <c r="F1185" s="151" t="s">
        <v>1913</v>
      </c>
      <c r="H1185" s="152">
        <v>150.4</v>
      </c>
      <c r="I1185" s="153"/>
      <c r="L1185" s="148"/>
      <c r="M1185" s="154"/>
      <c r="T1185" s="155"/>
      <c r="AT1185" s="150" t="s">
        <v>192</v>
      </c>
      <c r="AU1185" s="150" t="s">
        <v>82</v>
      </c>
      <c r="AV1185" s="12" t="s">
        <v>82</v>
      </c>
      <c r="AW1185" s="12" t="s">
        <v>33</v>
      </c>
      <c r="AX1185" s="12" t="s">
        <v>80</v>
      </c>
      <c r="AY1185" s="150" t="s">
        <v>181</v>
      </c>
    </row>
    <row r="1186" spans="2:65" s="1" customFormat="1" ht="24.1" customHeight="1">
      <c r="B1186" s="32"/>
      <c r="C1186" s="131" t="s">
        <v>1914</v>
      </c>
      <c r="D1186" s="131" t="s">
        <v>183</v>
      </c>
      <c r="E1186" s="132" t="s">
        <v>1915</v>
      </c>
      <c r="F1186" s="133" t="s">
        <v>1916</v>
      </c>
      <c r="G1186" s="134" t="s">
        <v>186</v>
      </c>
      <c r="H1186" s="135">
        <v>261.335</v>
      </c>
      <c r="I1186" s="136"/>
      <c r="J1186" s="137">
        <f>ROUND(I1186*H1186,2)</f>
        <v>0</v>
      </c>
      <c r="K1186" s="133" t="s">
        <v>187</v>
      </c>
      <c r="L1186" s="32"/>
      <c r="M1186" s="138" t="s">
        <v>19</v>
      </c>
      <c r="N1186" s="139" t="s">
        <v>43</v>
      </c>
      <c r="P1186" s="140">
        <f>O1186*H1186</f>
        <v>0</v>
      </c>
      <c r="Q1186" s="140">
        <v>0</v>
      </c>
      <c r="R1186" s="140">
        <f>Q1186*H1186</f>
        <v>0</v>
      </c>
      <c r="S1186" s="140">
        <v>0</v>
      </c>
      <c r="T1186" s="141">
        <f>S1186*H1186</f>
        <v>0</v>
      </c>
      <c r="AR1186" s="142" t="s">
        <v>286</v>
      </c>
      <c r="AT1186" s="142" t="s">
        <v>183</v>
      </c>
      <c r="AU1186" s="142" t="s">
        <v>82</v>
      </c>
      <c r="AY1186" s="17" t="s">
        <v>181</v>
      </c>
      <c r="BE1186" s="143">
        <f>IF(N1186="základní",J1186,0)</f>
        <v>0</v>
      </c>
      <c r="BF1186" s="143">
        <f>IF(N1186="snížená",J1186,0)</f>
        <v>0</v>
      </c>
      <c r="BG1186" s="143">
        <f>IF(N1186="zákl. přenesená",J1186,0)</f>
        <v>0</v>
      </c>
      <c r="BH1186" s="143">
        <f>IF(N1186="sníž. přenesená",J1186,0)</f>
        <v>0</v>
      </c>
      <c r="BI1186" s="143">
        <f>IF(N1186="nulová",J1186,0)</f>
        <v>0</v>
      </c>
      <c r="BJ1186" s="17" t="s">
        <v>80</v>
      </c>
      <c r="BK1186" s="143">
        <f>ROUND(I1186*H1186,2)</f>
        <v>0</v>
      </c>
      <c r="BL1186" s="17" t="s">
        <v>286</v>
      </c>
      <c r="BM1186" s="142" t="s">
        <v>1917</v>
      </c>
    </row>
    <row r="1187" spans="2:47" s="1" customFormat="1" ht="12">
      <c r="B1187" s="32"/>
      <c r="D1187" s="144" t="s">
        <v>190</v>
      </c>
      <c r="F1187" s="145" t="s">
        <v>1918</v>
      </c>
      <c r="I1187" s="146"/>
      <c r="L1187" s="32"/>
      <c r="M1187" s="147"/>
      <c r="T1187" s="53"/>
      <c r="AT1187" s="17" t="s">
        <v>190</v>
      </c>
      <c r="AU1187" s="17" t="s">
        <v>82</v>
      </c>
    </row>
    <row r="1188" spans="2:51" s="14" customFormat="1" ht="12">
      <c r="B1188" s="163"/>
      <c r="D1188" s="149" t="s">
        <v>192</v>
      </c>
      <c r="E1188" s="164" t="s">
        <v>19</v>
      </c>
      <c r="F1188" s="165" t="s">
        <v>1861</v>
      </c>
      <c r="H1188" s="164" t="s">
        <v>19</v>
      </c>
      <c r="I1188" s="166"/>
      <c r="L1188" s="163"/>
      <c r="M1188" s="167"/>
      <c r="T1188" s="168"/>
      <c r="AT1188" s="164" t="s">
        <v>192</v>
      </c>
      <c r="AU1188" s="164" t="s">
        <v>82</v>
      </c>
      <c r="AV1188" s="14" t="s">
        <v>80</v>
      </c>
      <c r="AW1188" s="14" t="s">
        <v>33</v>
      </c>
      <c r="AX1188" s="14" t="s">
        <v>72</v>
      </c>
      <c r="AY1188" s="164" t="s">
        <v>181</v>
      </c>
    </row>
    <row r="1189" spans="2:51" s="12" customFormat="1" ht="12">
      <c r="B1189" s="148"/>
      <c r="D1189" s="149" t="s">
        <v>192</v>
      </c>
      <c r="E1189" s="150" t="s">
        <v>19</v>
      </c>
      <c r="F1189" s="151" t="s">
        <v>1862</v>
      </c>
      <c r="H1189" s="152">
        <v>287.385</v>
      </c>
      <c r="I1189" s="153"/>
      <c r="L1189" s="148"/>
      <c r="M1189" s="154"/>
      <c r="T1189" s="155"/>
      <c r="AT1189" s="150" t="s">
        <v>192</v>
      </c>
      <c r="AU1189" s="150" t="s">
        <v>82</v>
      </c>
      <c r="AV1189" s="12" t="s">
        <v>82</v>
      </c>
      <c r="AW1189" s="12" t="s">
        <v>33</v>
      </c>
      <c r="AX1189" s="12" t="s">
        <v>72</v>
      </c>
      <c r="AY1189" s="150" t="s">
        <v>181</v>
      </c>
    </row>
    <row r="1190" spans="2:51" s="12" customFormat="1" ht="12">
      <c r="B1190" s="148"/>
      <c r="D1190" s="149" t="s">
        <v>192</v>
      </c>
      <c r="E1190" s="150" t="s">
        <v>19</v>
      </c>
      <c r="F1190" s="151" t="s">
        <v>1919</v>
      </c>
      <c r="H1190" s="152">
        <v>-26.05</v>
      </c>
      <c r="I1190" s="153"/>
      <c r="L1190" s="148"/>
      <c r="M1190" s="154"/>
      <c r="T1190" s="155"/>
      <c r="AT1190" s="150" t="s">
        <v>192</v>
      </c>
      <c r="AU1190" s="150" t="s">
        <v>82</v>
      </c>
      <c r="AV1190" s="12" t="s">
        <v>82</v>
      </c>
      <c r="AW1190" s="12" t="s">
        <v>33</v>
      </c>
      <c r="AX1190" s="12" t="s">
        <v>72</v>
      </c>
      <c r="AY1190" s="150" t="s">
        <v>181</v>
      </c>
    </row>
    <row r="1191" spans="2:51" s="13" customFormat="1" ht="12">
      <c r="B1191" s="156"/>
      <c r="D1191" s="149" t="s">
        <v>192</v>
      </c>
      <c r="E1191" s="157" t="s">
        <v>19</v>
      </c>
      <c r="F1191" s="158" t="s">
        <v>196</v>
      </c>
      <c r="H1191" s="159">
        <v>261.335</v>
      </c>
      <c r="I1191" s="160"/>
      <c r="L1191" s="156"/>
      <c r="M1191" s="161"/>
      <c r="T1191" s="162"/>
      <c r="AT1191" s="157" t="s">
        <v>192</v>
      </c>
      <c r="AU1191" s="157" t="s">
        <v>82</v>
      </c>
      <c r="AV1191" s="13" t="s">
        <v>188</v>
      </c>
      <c r="AW1191" s="13" t="s">
        <v>33</v>
      </c>
      <c r="AX1191" s="13" t="s">
        <v>80</v>
      </c>
      <c r="AY1191" s="157" t="s">
        <v>181</v>
      </c>
    </row>
    <row r="1192" spans="2:65" s="1" customFormat="1" ht="24.1" customHeight="1">
      <c r="B1192" s="32"/>
      <c r="C1192" s="180" t="s">
        <v>1920</v>
      </c>
      <c r="D1192" s="180" t="s">
        <v>561</v>
      </c>
      <c r="E1192" s="181" t="s">
        <v>1921</v>
      </c>
      <c r="F1192" s="182" t="s">
        <v>1922</v>
      </c>
      <c r="G1192" s="183" t="s">
        <v>186</v>
      </c>
      <c r="H1192" s="184">
        <v>274.423</v>
      </c>
      <c r="I1192" s="185"/>
      <c r="J1192" s="186">
        <f>ROUND(I1192*H1192,2)</f>
        <v>0</v>
      </c>
      <c r="K1192" s="182" t="s">
        <v>187</v>
      </c>
      <c r="L1192" s="187"/>
      <c r="M1192" s="188" t="s">
        <v>19</v>
      </c>
      <c r="N1192" s="189" t="s">
        <v>43</v>
      </c>
      <c r="P1192" s="140">
        <f>O1192*H1192</f>
        <v>0</v>
      </c>
      <c r="Q1192" s="140">
        <v>0.0008</v>
      </c>
      <c r="R1192" s="140">
        <f>Q1192*H1192</f>
        <v>0.21953840000000002</v>
      </c>
      <c r="S1192" s="140">
        <v>0</v>
      </c>
      <c r="T1192" s="141">
        <f>S1192*H1192</f>
        <v>0</v>
      </c>
      <c r="AR1192" s="142" t="s">
        <v>394</v>
      </c>
      <c r="AT1192" s="142" t="s">
        <v>561</v>
      </c>
      <c r="AU1192" s="142" t="s">
        <v>82</v>
      </c>
      <c r="AY1192" s="17" t="s">
        <v>181</v>
      </c>
      <c r="BE1192" s="143">
        <f>IF(N1192="základní",J1192,0)</f>
        <v>0</v>
      </c>
      <c r="BF1192" s="143">
        <f>IF(N1192="snížená",J1192,0)</f>
        <v>0</v>
      </c>
      <c r="BG1192" s="143">
        <f>IF(N1192="zákl. přenesená",J1192,0)</f>
        <v>0</v>
      </c>
      <c r="BH1192" s="143">
        <f>IF(N1192="sníž. přenesená",J1192,0)</f>
        <v>0</v>
      </c>
      <c r="BI1192" s="143">
        <f>IF(N1192="nulová",J1192,0)</f>
        <v>0</v>
      </c>
      <c r="BJ1192" s="17" t="s">
        <v>80</v>
      </c>
      <c r="BK1192" s="143">
        <f>ROUND(I1192*H1192,2)</f>
        <v>0</v>
      </c>
      <c r="BL1192" s="17" t="s">
        <v>286</v>
      </c>
      <c r="BM1192" s="142" t="s">
        <v>1923</v>
      </c>
    </row>
    <row r="1193" spans="2:51" s="12" customFormat="1" ht="12">
      <c r="B1193" s="148"/>
      <c r="D1193" s="149" t="s">
        <v>192</v>
      </c>
      <c r="E1193" s="150" t="s">
        <v>19</v>
      </c>
      <c r="F1193" s="151" t="s">
        <v>1924</v>
      </c>
      <c r="H1193" s="152">
        <v>274.423</v>
      </c>
      <c r="I1193" s="153"/>
      <c r="L1193" s="148"/>
      <c r="M1193" s="154"/>
      <c r="T1193" s="155"/>
      <c r="AT1193" s="150" t="s">
        <v>192</v>
      </c>
      <c r="AU1193" s="150" t="s">
        <v>82</v>
      </c>
      <c r="AV1193" s="12" t="s">
        <v>82</v>
      </c>
      <c r="AW1193" s="12" t="s">
        <v>33</v>
      </c>
      <c r="AX1193" s="12" t="s">
        <v>80</v>
      </c>
      <c r="AY1193" s="150" t="s">
        <v>181</v>
      </c>
    </row>
    <row r="1194" spans="2:65" s="1" customFormat="1" ht="16.5" customHeight="1">
      <c r="B1194" s="32"/>
      <c r="C1194" s="131" t="s">
        <v>1925</v>
      </c>
      <c r="D1194" s="131" t="s">
        <v>183</v>
      </c>
      <c r="E1194" s="132" t="s">
        <v>1926</v>
      </c>
      <c r="F1194" s="133" t="s">
        <v>1927</v>
      </c>
      <c r="G1194" s="134" t="s">
        <v>199</v>
      </c>
      <c r="H1194" s="135">
        <v>3</v>
      </c>
      <c r="I1194" s="136"/>
      <c r="J1194" s="137">
        <f>ROUND(I1194*H1194,2)</f>
        <v>0</v>
      </c>
      <c r="K1194" s="133" t="s">
        <v>187</v>
      </c>
      <c r="L1194" s="32"/>
      <c r="M1194" s="138" t="s">
        <v>19</v>
      </c>
      <c r="N1194" s="139" t="s">
        <v>43</v>
      </c>
      <c r="P1194" s="140">
        <f>O1194*H1194</f>
        <v>0</v>
      </c>
      <c r="Q1194" s="140">
        <v>0</v>
      </c>
      <c r="R1194" s="140">
        <f>Q1194*H1194</f>
        <v>0</v>
      </c>
      <c r="S1194" s="140">
        <v>0</v>
      </c>
      <c r="T1194" s="141">
        <f>S1194*H1194</f>
        <v>0</v>
      </c>
      <c r="AR1194" s="142" t="s">
        <v>286</v>
      </c>
      <c r="AT1194" s="142" t="s">
        <v>183</v>
      </c>
      <c r="AU1194" s="142" t="s">
        <v>82</v>
      </c>
      <c r="AY1194" s="17" t="s">
        <v>181</v>
      </c>
      <c r="BE1194" s="143">
        <f>IF(N1194="základní",J1194,0)</f>
        <v>0</v>
      </c>
      <c r="BF1194" s="143">
        <f>IF(N1194="snížená",J1194,0)</f>
        <v>0</v>
      </c>
      <c r="BG1194" s="143">
        <f>IF(N1194="zákl. přenesená",J1194,0)</f>
        <v>0</v>
      </c>
      <c r="BH1194" s="143">
        <f>IF(N1194="sníž. přenesená",J1194,0)</f>
        <v>0</v>
      </c>
      <c r="BI1194" s="143">
        <f>IF(N1194="nulová",J1194,0)</f>
        <v>0</v>
      </c>
      <c r="BJ1194" s="17" t="s">
        <v>80</v>
      </c>
      <c r="BK1194" s="143">
        <f>ROUND(I1194*H1194,2)</f>
        <v>0</v>
      </c>
      <c r="BL1194" s="17" t="s">
        <v>286</v>
      </c>
      <c r="BM1194" s="142" t="s">
        <v>1928</v>
      </c>
    </row>
    <row r="1195" spans="2:47" s="1" customFormat="1" ht="12">
      <c r="B1195" s="32"/>
      <c r="D1195" s="144" t="s">
        <v>190</v>
      </c>
      <c r="F1195" s="145" t="s">
        <v>1929</v>
      </c>
      <c r="I1195" s="146"/>
      <c r="L1195" s="32"/>
      <c r="M1195" s="147"/>
      <c r="T1195" s="53"/>
      <c r="AT1195" s="17" t="s">
        <v>190</v>
      </c>
      <c r="AU1195" s="17" t="s">
        <v>82</v>
      </c>
    </row>
    <row r="1196" spans="2:51" s="12" customFormat="1" ht="12">
      <c r="B1196" s="148"/>
      <c r="D1196" s="149" t="s">
        <v>192</v>
      </c>
      <c r="E1196" s="150" t="s">
        <v>19</v>
      </c>
      <c r="F1196" s="151" t="s">
        <v>1930</v>
      </c>
      <c r="H1196" s="152">
        <v>3</v>
      </c>
      <c r="I1196" s="153"/>
      <c r="L1196" s="148"/>
      <c r="M1196" s="154"/>
      <c r="T1196" s="155"/>
      <c r="AT1196" s="150" t="s">
        <v>192</v>
      </c>
      <c r="AU1196" s="150" t="s">
        <v>82</v>
      </c>
      <c r="AV1196" s="12" t="s">
        <v>82</v>
      </c>
      <c r="AW1196" s="12" t="s">
        <v>33</v>
      </c>
      <c r="AX1196" s="12" t="s">
        <v>80</v>
      </c>
      <c r="AY1196" s="150" t="s">
        <v>181</v>
      </c>
    </row>
    <row r="1197" spans="2:65" s="1" customFormat="1" ht="21.75" customHeight="1">
      <c r="B1197" s="32"/>
      <c r="C1197" s="180" t="s">
        <v>1931</v>
      </c>
      <c r="D1197" s="180" t="s">
        <v>561</v>
      </c>
      <c r="E1197" s="181" t="s">
        <v>1932</v>
      </c>
      <c r="F1197" s="182" t="s">
        <v>1933</v>
      </c>
      <c r="G1197" s="183" t="s">
        <v>199</v>
      </c>
      <c r="H1197" s="184">
        <v>3</v>
      </c>
      <c r="I1197" s="185"/>
      <c r="J1197" s="186">
        <f>ROUND(I1197*H1197,2)</f>
        <v>0</v>
      </c>
      <c r="K1197" s="182" t="s">
        <v>187</v>
      </c>
      <c r="L1197" s="187"/>
      <c r="M1197" s="188" t="s">
        <v>19</v>
      </c>
      <c r="N1197" s="189" t="s">
        <v>43</v>
      </c>
      <c r="P1197" s="140">
        <f>O1197*H1197</f>
        <v>0</v>
      </c>
      <c r="Q1197" s="140">
        <v>0.0025</v>
      </c>
      <c r="R1197" s="140">
        <f>Q1197*H1197</f>
        <v>0.0075</v>
      </c>
      <c r="S1197" s="140">
        <v>0</v>
      </c>
      <c r="T1197" s="141">
        <f>S1197*H1197</f>
        <v>0</v>
      </c>
      <c r="AR1197" s="142" t="s">
        <v>394</v>
      </c>
      <c r="AT1197" s="142" t="s">
        <v>561</v>
      </c>
      <c r="AU1197" s="142" t="s">
        <v>82</v>
      </c>
      <c r="AY1197" s="17" t="s">
        <v>181</v>
      </c>
      <c r="BE1197" s="143">
        <f>IF(N1197="základní",J1197,0)</f>
        <v>0</v>
      </c>
      <c r="BF1197" s="143">
        <f>IF(N1197="snížená",J1197,0)</f>
        <v>0</v>
      </c>
      <c r="BG1197" s="143">
        <f>IF(N1197="zákl. přenesená",J1197,0)</f>
        <v>0</v>
      </c>
      <c r="BH1197" s="143">
        <f>IF(N1197="sníž. přenesená",J1197,0)</f>
        <v>0</v>
      </c>
      <c r="BI1197" s="143">
        <f>IF(N1197="nulová",J1197,0)</f>
        <v>0</v>
      </c>
      <c r="BJ1197" s="17" t="s">
        <v>80</v>
      </c>
      <c r="BK1197" s="143">
        <f>ROUND(I1197*H1197,2)</f>
        <v>0</v>
      </c>
      <c r="BL1197" s="17" t="s">
        <v>286</v>
      </c>
      <c r="BM1197" s="142" t="s">
        <v>1934</v>
      </c>
    </row>
    <row r="1198" spans="2:65" s="1" customFormat="1" ht="21.75" customHeight="1">
      <c r="B1198" s="32"/>
      <c r="C1198" s="131" t="s">
        <v>1935</v>
      </c>
      <c r="D1198" s="131" t="s">
        <v>183</v>
      </c>
      <c r="E1198" s="132" t="s">
        <v>1936</v>
      </c>
      <c r="F1198" s="133" t="s">
        <v>1937</v>
      </c>
      <c r="G1198" s="134" t="s">
        <v>186</v>
      </c>
      <c r="H1198" s="135">
        <v>211.505</v>
      </c>
      <c r="I1198" s="136"/>
      <c r="J1198" s="137">
        <f>ROUND(I1198*H1198,2)</f>
        <v>0</v>
      </c>
      <c r="K1198" s="133" t="s">
        <v>187</v>
      </c>
      <c r="L1198" s="32"/>
      <c r="M1198" s="138" t="s">
        <v>19</v>
      </c>
      <c r="N1198" s="139" t="s">
        <v>43</v>
      </c>
      <c r="P1198" s="140">
        <f>O1198*H1198</f>
        <v>0</v>
      </c>
      <c r="Q1198" s="140">
        <v>0</v>
      </c>
      <c r="R1198" s="140">
        <f>Q1198*H1198</f>
        <v>0</v>
      </c>
      <c r="S1198" s="140">
        <v>0</v>
      </c>
      <c r="T1198" s="141">
        <f>S1198*H1198</f>
        <v>0</v>
      </c>
      <c r="AR1198" s="142" t="s">
        <v>286</v>
      </c>
      <c r="AT1198" s="142" t="s">
        <v>183</v>
      </c>
      <c r="AU1198" s="142" t="s">
        <v>82</v>
      </c>
      <c r="AY1198" s="17" t="s">
        <v>181</v>
      </c>
      <c r="BE1198" s="143">
        <f>IF(N1198="základní",J1198,0)</f>
        <v>0</v>
      </c>
      <c r="BF1198" s="143">
        <f>IF(N1198="snížená",J1198,0)</f>
        <v>0</v>
      </c>
      <c r="BG1198" s="143">
        <f>IF(N1198="zákl. přenesená",J1198,0)</f>
        <v>0</v>
      </c>
      <c r="BH1198" s="143">
        <f>IF(N1198="sníž. přenesená",J1198,0)</f>
        <v>0</v>
      </c>
      <c r="BI1198" s="143">
        <f>IF(N1198="nulová",J1198,0)</f>
        <v>0</v>
      </c>
      <c r="BJ1198" s="17" t="s">
        <v>80</v>
      </c>
      <c r="BK1198" s="143">
        <f>ROUND(I1198*H1198,2)</f>
        <v>0</v>
      </c>
      <c r="BL1198" s="17" t="s">
        <v>286</v>
      </c>
      <c r="BM1198" s="142" t="s">
        <v>1938</v>
      </c>
    </row>
    <row r="1199" spans="2:47" s="1" customFormat="1" ht="12">
      <c r="B1199" s="32"/>
      <c r="D1199" s="144" t="s">
        <v>190</v>
      </c>
      <c r="F1199" s="145" t="s">
        <v>1939</v>
      </c>
      <c r="I1199" s="146"/>
      <c r="L1199" s="32"/>
      <c r="M1199" s="147"/>
      <c r="T1199" s="53"/>
      <c r="AT1199" s="17" t="s">
        <v>190</v>
      </c>
      <c r="AU1199" s="17" t="s">
        <v>82</v>
      </c>
    </row>
    <row r="1200" spans="2:51" s="14" customFormat="1" ht="12">
      <c r="B1200" s="163"/>
      <c r="D1200" s="149" t="s">
        <v>192</v>
      </c>
      <c r="E1200" s="164" t="s">
        <v>19</v>
      </c>
      <c r="F1200" s="165" t="s">
        <v>1861</v>
      </c>
      <c r="H1200" s="164" t="s">
        <v>19</v>
      </c>
      <c r="I1200" s="166"/>
      <c r="L1200" s="163"/>
      <c r="M1200" s="167"/>
      <c r="T1200" s="168"/>
      <c r="AT1200" s="164" t="s">
        <v>192</v>
      </c>
      <c r="AU1200" s="164" t="s">
        <v>82</v>
      </c>
      <c r="AV1200" s="14" t="s">
        <v>80</v>
      </c>
      <c r="AW1200" s="14" t="s">
        <v>33</v>
      </c>
      <c r="AX1200" s="14" t="s">
        <v>72</v>
      </c>
      <c r="AY1200" s="164" t="s">
        <v>181</v>
      </c>
    </row>
    <row r="1201" spans="2:51" s="12" customFormat="1" ht="12">
      <c r="B1201" s="148"/>
      <c r="D1201" s="149" t="s">
        <v>192</v>
      </c>
      <c r="E1201" s="150" t="s">
        <v>19</v>
      </c>
      <c r="F1201" s="151" t="s">
        <v>1862</v>
      </c>
      <c r="H1201" s="152">
        <v>287.385</v>
      </c>
      <c r="I1201" s="153"/>
      <c r="L1201" s="148"/>
      <c r="M1201" s="154"/>
      <c r="T1201" s="155"/>
      <c r="AT1201" s="150" t="s">
        <v>192</v>
      </c>
      <c r="AU1201" s="150" t="s">
        <v>82</v>
      </c>
      <c r="AV1201" s="12" t="s">
        <v>82</v>
      </c>
      <c r="AW1201" s="12" t="s">
        <v>33</v>
      </c>
      <c r="AX1201" s="12" t="s">
        <v>72</v>
      </c>
      <c r="AY1201" s="150" t="s">
        <v>181</v>
      </c>
    </row>
    <row r="1202" spans="2:51" s="12" customFormat="1" ht="12">
      <c r="B1202" s="148"/>
      <c r="D1202" s="149" t="s">
        <v>192</v>
      </c>
      <c r="E1202" s="150" t="s">
        <v>19</v>
      </c>
      <c r="F1202" s="151" t="s">
        <v>1940</v>
      </c>
      <c r="H1202" s="152">
        <v>-49.83</v>
      </c>
      <c r="I1202" s="153"/>
      <c r="L1202" s="148"/>
      <c r="M1202" s="154"/>
      <c r="T1202" s="155"/>
      <c r="AT1202" s="150" t="s">
        <v>192</v>
      </c>
      <c r="AU1202" s="150" t="s">
        <v>82</v>
      </c>
      <c r="AV1202" s="12" t="s">
        <v>82</v>
      </c>
      <c r="AW1202" s="12" t="s">
        <v>33</v>
      </c>
      <c r="AX1202" s="12" t="s">
        <v>72</v>
      </c>
      <c r="AY1202" s="150" t="s">
        <v>181</v>
      </c>
    </row>
    <row r="1203" spans="2:51" s="12" customFormat="1" ht="12">
      <c r="B1203" s="148"/>
      <c r="D1203" s="149" t="s">
        <v>192</v>
      </c>
      <c r="E1203" s="150" t="s">
        <v>19</v>
      </c>
      <c r="F1203" s="151" t="s">
        <v>1919</v>
      </c>
      <c r="H1203" s="152">
        <v>-26.05</v>
      </c>
      <c r="I1203" s="153"/>
      <c r="L1203" s="148"/>
      <c r="M1203" s="154"/>
      <c r="T1203" s="155"/>
      <c r="AT1203" s="150" t="s">
        <v>192</v>
      </c>
      <c r="AU1203" s="150" t="s">
        <v>82</v>
      </c>
      <c r="AV1203" s="12" t="s">
        <v>82</v>
      </c>
      <c r="AW1203" s="12" t="s">
        <v>33</v>
      </c>
      <c r="AX1203" s="12" t="s">
        <v>72</v>
      </c>
      <c r="AY1203" s="150" t="s">
        <v>181</v>
      </c>
    </row>
    <row r="1204" spans="2:51" s="13" customFormat="1" ht="12">
      <c r="B1204" s="156"/>
      <c r="D1204" s="149" t="s">
        <v>192</v>
      </c>
      <c r="E1204" s="157" t="s">
        <v>19</v>
      </c>
      <c r="F1204" s="158" t="s">
        <v>196</v>
      </c>
      <c r="H1204" s="159">
        <v>211.505</v>
      </c>
      <c r="I1204" s="160"/>
      <c r="L1204" s="156"/>
      <c r="M1204" s="161"/>
      <c r="T1204" s="162"/>
      <c r="AT1204" s="157" t="s">
        <v>192</v>
      </c>
      <c r="AU1204" s="157" t="s">
        <v>82</v>
      </c>
      <c r="AV1204" s="13" t="s">
        <v>188</v>
      </c>
      <c r="AW1204" s="13" t="s">
        <v>33</v>
      </c>
      <c r="AX1204" s="13" t="s">
        <v>80</v>
      </c>
      <c r="AY1204" s="157" t="s">
        <v>181</v>
      </c>
    </row>
    <row r="1205" spans="2:65" s="1" customFormat="1" ht="16.5" customHeight="1">
      <c r="B1205" s="32"/>
      <c r="C1205" s="180" t="s">
        <v>1941</v>
      </c>
      <c r="D1205" s="180" t="s">
        <v>561</v>
      </c>
      <c r="E1205" s="181" t="s">
        <v>1942</v>
      </c>
      <c r="F1205" s="182" t="s">
        <v>1943</v>
      </c>
      <c r="G1205" s="183" t="s">
        <v>225</v>
      </c>
      <c r="H1205" s="184">
        <v>17.766</v>
      </c>
      <c r="I1205" s="185"/>
      <c r="J1205" s="186">
        <f>ROUND(I1205*H1205,2)</f>
        <v>0</v>
      </c>
      <c r="K1205" s="182" t="s">
        <v>187</v>
      </c>
      <c r="L1205" s="187"/>
      <c r="M1205" s="188" t="s">
        <v>19</v>
      </c>
      <c r="N1205" s="189" t="s">
        <v>43</v>
      </c>
      <c r="P1205" s="140">
        <f>O1205*H1205</f>
        <v>0</v>
      </c>
      <c r="Q1205" s="140">
        <v>0.35</v>
      </c>
      <c r="R1205" s="140">
        <f>Q1205*H1205</f>
        <v>6.218099999999999</v>
      </c>
      <c r="S1205" s="140">
        <v>0</v>
      </c>
      <c r="T1205" s="141">
        <f>S1205*H1205</f>
        <v>0</v>
      </c>
      <c r="AR1205" s="142" t="s">
        <v>394</v>
      </c>
      <c r="AT1205" s="142" t="s">
        <v>561</v>
      </c>
      <c r="AU1205" s="142" t="s">
        <v>82</v>
      </c>
      <c r="AY1205" s="17" t="s">
        <v>181</v>
      </c>
      <c r="BE1205" s="143">
        <f>IF(N1205="základní",J1205,0)</f>
        <v>0</v>
      </c>
      <c r="BF1205" s="143">
        <f>IF(N1205="snížená",J1205,0)</f>
        <v>0</v>
      </c>
      <c r="BG1205" s="143">
        <f>IF(N1205="zákl. přenesená",J1205,0)</f>
        <v>0</v>
      </c>
      <c r="BH1205" s="143">
        <f>IF(N1205="sníž. přenesená",J1205,0)</f>
        <v>0</v>
      </c>
      <c r="BI1205" s="143">
        <f>IF(N1205="nulová",J1205,0)</f>
        <v>0</v>
      </c>
      <c r="BJ1205" s="17" t="s">
        <v>80</v>
      </c>
      <c r="BK1205" s="143">
        <f>ROUND(I1205*H1205,2)</f>
        <v>0</v>
      </c>
      <c r="BL1205" s="17" t="s">
        <v>286</v>
      </c>
      <c r="BM1205" s="142" t="s">
        <v>1944</v>
      </c>
    </row>
    <row r="1206" spans="2:51" s="12" customFormat="1" ht="12">
      <c r="B1206" s="148"/>
      <c r="D1206" s="149" t="s">
        <v>192</v>
      </c>
      <c r="E1206" s="150" t="s">
        <v>19</v>
      </c>
      <c r="F1206" s="151" t="s">
        <v>1945</v>
      </c>
      <c r="H1206" s="152">
        <v>17.766</v>
      </c>
      <c r="I1206" s="153"/>
      <c r="L1206" s="148"/>
      <c r="M1206" s="154"/>
      <c r="T1206" s="155"/>
      <c r="AT1206" s="150" t="s">
        <v>192</v>
      </c>
      <c r="AU1206" s="150" t="s">
        <v>82</v>
      </c>
      <c r="AV1206" s="12" t="s">
        <v>82</v>
      </c>
      <c r="AW1206" s="12" t="s">
        <v>33</v>
      </c>
      <c r="AX1206" s="12" t="s">
        <v>80</v>
      </c>
      <c r="AY1206" s="150" t="s">
        <v>181</v>
      </c>
    </row>
    <row r="1207" spans="2:65" s="1" customFormat="1" ht="21.75" customHeight="1">
      <c r="B1207" s="32"/>
      <c r="C1207" s="131" t="s">
        <v>1946</v>
      </c>
      <c r="D1207" s="131" t="s">
        <v>183</v>
      </c>
      <c r="E1207" s="132" t="s">
        <v>1947</v>
      </c>
      <c r="F1207" s="133" t="s">
        <v>1948</v>
      </c>
      <c r="G1207" s="134" t="s">
        <v>186</v>
      </c>
      <c r="H1207" s="135">
        <v>211.055</v>
      </c>
      <c r="I1207" s="136"/>
      <c r="J1207" s="137">
        <f>ROUND(I1207*H1207,2)</f>
        <v>0</v>
      </c>
      <c r="K1207" s="133" t="s">
        <v>187</v>
      </c>
      <c r="L1207" s="32"/>
      <c r="M1207" s="138" t="s">
        <v>19</v>
      </c>
      <c r="N1207" s="139" t="s">
        <v>43</v>
      </c>
      <c r="P1207" s="140">
        <f>O1207*H1207</f>
        <v>0</v>
      </c>
      <c r="Q1207" s="140">
        <v>0</v>
      </c>
      <c r="R1207" s="140">
        <f>Q1207*H1207</f>
        <v>0</v>
      </c>
      <c r="S1207" s="140">
        <v>0</v>
      </c>
      <c r="T1207" s="141">
        <f>S1207*H1207</f>
        <v>0</v>
      </c>
      <c r="AR1207" s="142" t="s">
        <v>286</v>
      </c>
      <c r="AT1207" s="142" t="s">
        <v>183</v>
      </c>
      <c r="AU1207" s="142" t="s">
        <v>82</v>
      </c>
      <c r="AY1207" s="17" t="s">
        <v>181</v>
      </c>
      <c r="BE1207" s="143">
        <f>IF(N1207="základní",J1207,0)</f>
        <v>0</v>
      </c>
      <c r="BF1207" s="143">
        <f>IF(N1207="snížená",J1207,0)</f>
        <v>0</v>
      </c>
      <c r="BG1207" s="143">
        <f>IF(N1207="zákl. přenesená",J1207,0)</f>
        <v>0</v>
      </c>
      <c r="BH1207" s="143">
        <f>IF(N1207="sníž. přenesená",J1207,0)</f>
        <v>0</v>
      </c>
      <c r="BI1207" s="143">
        <f>IF(N1207="nulová",J1207,0)</f>
        <v>0</v>
      </c>
      <c r="BJ1207" s="17" t="s">
        <v>80</v>
      </c>
      <c r="BK1207" s="143">
        <f>ROUND(I1207*H1207,2)</f>
        <v>0</v>
      </c>
      <c r="BL1207" s="17" t="s">
        <v>286</v>
      </c>
      <c r="BM1207" s="142" t="s">
        <v>1949</v>
      </c>
    </row>
    <row r="1208" spans="2:47" s="1" customFormat="1" ht="12">
      <c r="B1208" s="32"/>
      <c r="D1208" s="144" t="s">
        <v>190</v>
      </c>
      <c r="F1208" s="145" t="s">
        <v>1950</v>
      </c>
      <c r="I1208" s="146"/>
      <c r="L1208" s="32"/>
      <c r="M1208" s="147"/>
      <c r="T1208" s="53"/>
      <c r="AT1208" s="17" t="s">
        <v>190</v>
      </c>
      <c r="AU1208" s="17" t="s">
        <v>82</v>
      </c>
    </row>
    <row r="1209" spans="2:65" s="1" customFormat="1" ht="24.1" customHeight="1">
      <c r="B1209" s="32"/>
      <c r="C1209" s="180" t="s">
        <v>1951</v>
      </c>
      <c r="D1209" s="180" t="s">
        <v>561</v>
      </c>
      <c r="E1209" s="181" t="s">
        <v>1952</v>
      </c>
      <c r="F1209" s="182" t="s">
        <v>1953</v>
      </c>
      <c r="G1209" s="183" t="s">
        <v>186</v>
      </c>
      <c r="H1209" s="184">
        <v>221.608</v>
      </c>
      <c r="I1209" s="185"/>
      <c r="J1209" s="186">
        <f>ROUND(I1209*H1209,2)</f>
        <v>0</v>
      </c>
      <c r="K1209" s="182" t="s">
        <v>19</v>
      </c>
      <c r="L1209" s="187"/>
      <c r="M1209" s="188" t="s">
        <v>19</v>
      </c>
      <c r="N1209" s="189" t="s">
        <v>43</v>
      </c>
      <c r="P1209" s="140">
        <f>O1209*H1209</f>
        <v>0</v>
      </c>
      <c r="Q1209" s="140">
        <v>0.011</v>
      </c>
      <c r="R1209" s="140">
        <f>Q1209*H1209</f>
        <v>2.437688</v>
      </c>
      <c r="S1209" s="140">
        <v>0</v>
      </c>
      <c r="T1209" s="141">
        <f>S1209*H1209</f>
        <v>0</v>
      </c>
      <c r="AR1209" s="142" t="s">
        <v>394</v>
      </c>
      <c r="AT1209" s="142" t="s">
        <v>561</v>
      </c>
      <c r="AU1209" s="142" t="s">
        <v>82</v>
      </c>
      <c r="AY1209" s="17" t="s">
        <v>181</v>
      </c>
      <c r="BE1209" s="143">
        <f>IF(N1209="základní",J1209,0)</f>
        <v>0</v>
      </c>
      <c r="BF1209" s="143">
        <f>IF(N1209="snížená",J1209,0)</f>
        <v>0</v>
      </c>
      <c r="BG1209" s="143">
        <f>IF(N1209="zákl. přenesená",J1209,0)</f>
        <v>0</v>
      </c>
      <c r="BH1209" s="143">
        <f>IF(N1209="sníž. přenesená",J1209,0)</f>
        <v>0</v>
      </c>
      <c r="BI1209" s="143">
        <f>IF(N1209="nulová",J1209,0)</f>
        <v>0</v>
      </c>
      <c r="BJ1209" s="17" t="s">
        <v>80</v>
      </c>
      <c r="BK1209" s="143">
        <f>ROUND(I1209*H1209,2)</f>
        <v>0</v>
      </c>
      <c r="BL1209" s="17" t="s">
        <v>286</v>
      </c>
      <c r="BM1209" s="142" t="s">
        <v>1954</v>
      </c>
    </row>
    <row r="1210" spans="2:51" s="12" customFormat="1" ht="12">
      <c r="B1210" s="148"/>
      <c r="D1210" s="149" t="s">
        <v>192</v>
      </c>
      <c r="E1210" s="150" t="s">
        <v>19</v>
      </c>
      <c r="F1210" s="151" t="s">
        <v>1955</v>
      </c>
      <c r="H1210" s="152">
        <v>221.608</v>
      </c>
      <c r="I1210" s="153"/>
      <c r="L1210" s="148"/>
      <c r="M1210" s="154"/>
      <c r="T1210" s="155"/>
      <c r="AT1210" s="150" t="s">
        <v>192</v>
      </c>
      <c r="AU1210" s="150" t="s">
        <v>82</v>
      </c>
      <c r="AV1210" s="12" t="s">
        <v>82</v>
      </c>
      <c r="AW1210" s="12" t="s">
        <v>33</v>
      </c>
      <c r="AX1210" s="12" t="s">
        <v>80</v>
      </c>
      <c r="AY1210" s="150" t="s">
        <v>181</v>
      </c>
    </row>
    <row r="1211" spans="2:65" s="1" customFormat="1" ht="24.1" customHeight="1">
      <c r="B1211" s="32"/>
      <c r="C1211" s="131" t="s">
        <v>1956</v>
      </c>
      <c r="D1211" s="131" t="s">
        <v>183</v>
      </c>
      <c r="E1211" s="132" t="s">
        <v>1957</v>
      </c>
      <c r="F1211" s="133" t="s">
        <v>1958</v>
      </c>
      <c r="G1211" s="134" t="s">
        <v>225</v>
      </c>
      <c r="H1211" s="135">
        <v>5.232</v>
      </c>
      <c r="I1211" s="136"/>
      <c r="J1211" s="137">
        <f>ROUND(I1211*H1211,2)</f>
        <v>0</v>
      </c>
      <c r="K1211" s="133" t="s">
        <v>187</v>
      </c>
      <c r="L1211" s="32"/>
      <c r="M1211" s="138" t="s">
        <v>19</v>
      </c>
      <c r="N1211" s="139" t="s">
        <v>43</v>
      </c>
      <c r="P1211" s="140">
        <f>O1211*H1211</f>
        <v>0</v>
      </c>
      <c r="Q1211" s="140">
        <v>0</v>
      </c>
      <c r="R1211" s="140">
        <f>Q1211*H1211</f>
        <v>0</v>
      </c>
      <c r="S1211" s="140">
        <v>0</v>
      </c>
      <c r="T1211" s="141">
        <f>S1211*H1211</f>
        <v>0</v>
      </c>
      <c r="AR1211" s="142" t="s">
        <v>286</v>
      </c>
      <c r="AT1211" s="142" t="s">
        <v>183</v>
      </c>
      <c r="AU1211" s="142" t="s">
        <v>82</v>
      </c>
      <c r="AY1211" s="17" t="s">
        <v>181</v>
      </c>
      <c r="BE1211" s="143">
        <f>IF(N1211="základní",J1211,0)</f>
        <v>0</v>
      </c>
      <c r="BF1211" s="143">
        <f>IF(N1211="snížená",J1211,0)</f>
        <v>0</v>
      </c>
      <c r="BG1211" s="143">
        <f>IF(N1211="zákl. přenesená",J1211,0)</f>
        <v>0</v>
      </c>
      <c r="BH1211" s="143">
        <f>IF(N1211="sníž. přenesená",J1211,0)</f>
        <v>0</v>
      </c>
      <c r="BI1211" s="143">
        <f>IF(N1211="nulová",J1211,0)</f>
        <v>0</v>
      </c>
      <c r="BJ1211" s="17" t="s">
        <v>80</v>
      </c>
      <c r="BK1211" s="143">
        <f>ROUND(I1211*H1211,2)</f>
        <v>0</v>
      </c>
      <c r="BL1211" s="17" t="s">
        <v>286</v>
      </c>
      <c r="BM1211" s="142" t="s">
        <v>1959</v>
      </c>
    </row>
    <row r="1212" spans="2:47" s="1" customFormat="1" ht="12">
      <c r="B1212" s="32"/>
      <c r="D1212" s="144" t="s">
        <v>190</v>
      </c>
      <c r="F1212" s="145" t="s">
        <v>1960</v>
      </c>
      <c r="I1212" s="146"/>
      <c r="L1212" s="32"/>
      <c r="M1212" s="147"/>
      <c r="T1212" s="53"/>
      <c r="AT1212" s="17" t="s">
        <v>190</v>
      </c>
      <c r="AU1212" s="17" t="s">
        <v>82</v>
      </c>
    </row>
    <row r="1213" spans="2:51" s="12" customFormat="1" ht="12">
      <c r="B1213" s="148"/>
      <c r="D1213" s="149" t="s">
        <v>192</v>
      </c>
      <c r="E1213" s="150" t="s">
        <v>19</v>
      </c>
      <c r="F1213" s="151" t="s">
        <v>1961</v>
      </c>
      <c r="H1213" s="152">
        <v>5.232</v>
      </c>
      <c r="I1213" s="153"/>
      <c r="L1213" s="148"/>
      <c r="M1213" s="154"/>
      <c r="T1213" s="155"/>
      <c r="AT1213" s="150" t="s">
        <v>192</v>
      </c>
      <c r="AU1213" s="150" t="s">
        <v>82</v>
      </c>
      <c r="AV1213" s="12" t="s">
        <v>82</v>
      </c>
      <c r="AW1213" s="12" t="s">
        <v>33</v>
      </c>
      <c r="AX1213" s="12" t="s">
        <v>80</v>
      </c>
      <c r="AY1213" s="150" t="s">
        <v>181</v>
      </c>
    </row>
    <row r="1214" spans="2:65" s="1" customFormat="1" ht="16.5" customHeight="1">
      <c r="B1214" s="32"/>
      <c r="C1214" s="180" t="s">
        <v>1962</v>
      </c>
      <c r="D1214" s="180" t="s">
        <v>561</v>
      </c>
      <c r="E1214" s="181" t="s">
        <v>1963</v>
      </c>
      <c r="F1214" s="182" t="s">
        <v>1964</v>
      </c>
      <c r="G1214" s="183" t="s">
        <v>344</v>
      </c>
      <c r="H1214" s="184">
        <v>8.645</v>
      </c>
      <c r="I1214" s="185"/>
      <c r="J1214" s="186">
        <f>ROUND(I1214*H1214,2)</f>
        <v>0</v>
      </c>
      <c r="K1214" s="182" t="s">
        <v>187</v>
      </c>
      <c r="L1214" s="187"/>
      <c r="M1214" s="188" t="s">
        <v>19</v>
      </c>
      <c r="N1214" s="189" t="s">
        <v>43</v>
      </c>
      <c r="P1214" s="140">
        <f>O1214*H1214</f>
        <v>0</v>
      </c>
      <c r="Q1214" s="140">
        <v>1</v>
      </c>
      <c r="R1214" s="140">
        <f>Q1214*H1214</f>
        <v>8.645</v>
      </c>
      <c r="S1214" s="140">
        <v>0</v>
      </c>
      <c r="T1214" s="141">
        <f>S1214*H1214</f>
        <v>0</v>
      </c>
      <c r="AR1214" s="142" t="s">
        <v>394</v>
      </c>
      <c r="AT1214" s="142" t="s">
        <v>561</v>
      </c>
      <c r="AU1214" s="142" t="s">
        <v>82</v>
      </c>
      <c r="AY1214" s="17" t="s">
        <v>181</v>
      </c>
      <c r="BE1214" s="143">
        <f>IF(N1214="základní",J1214,0)</f>
        <v>0</v>
      </c>
      <c r="BF1214" s="143">
        <f>IF(N1214="snížená",J1214,0)</f>
        <v>0</v>
      </c>
      <c r="BG1214" s="143">
        <f>IF(N1214="zákl. přenesená",J1214,0)</f>
        <v>0</v>
      </c>
      <c r="BH1214" s="143">
        <f>IF(N1214="sníž. přenesená",J1214,0)</f>
        <v>0</v>
      </c>
      <c r="BI1214" s="143">
        <f>IF(N1214="nulová",J1214,0)</f>
        <v>0</v>
      </c>
      <c r="BJ1214" s="17" t="s">
        <v>80</v>
      </c>
      <c r="BK1214" s="143">
        <f>ROUND(I1214*H1214,2)</f>
        <v>0</v>
      </c>
      <c r="BL1214" s="17" t="s">
        <v>286</v>
      </c>
      <c r="BM1214" s="142" t="s">
        <v>1965</v>
      </c>
    </row>
    <row r="1215" spans="2:51" s="12" customFormat="1" ht="12">
      <c r="B1215" s="148"/>
      <c r="D1215" s="149" t="s">
        <v>192</v>
      </c>
      <c r="F1215" s="151" t="s">
        <v>1966</v>
      </c>
      <c r="H1215" s="152">
        <v>8.645</v>
      </c>
      <c r="I1215" s="153"/>
      <c r="L1215" s="148"/>
      <c r="M1215" s="154"/>
      <c r="T1215" s="155"/>
      <c r="AT1215" s="150" t="s">
        <v>192</v>
      </c>
      <c r="AU1215" s="150" t="s">
        <v>82</v>
      </c>
      <c r="AV1215" s="12" t="s">
        <v>82</v>
      </c>
      <c r="AW1215" s="12" t="s">
        <v>4</v>
      </c>
      <c r="AX1215" s="12" t="s">
        <v>80</v>
      </c>
      <c r="AY1215" s="150" t="s">
        <v>181</v>
      </c>
    </row>
    <row r="1216" spans="2:65" s="1" customFormat="1" ht="21.75" customHeight="1">
      <c r="B1216" s="32"/>
      <c r="C1216" s="131" t="s">
        <v>1967</v>
      </c>
      <c r="D1216" s="131" t="s">
        <v>183</v>
      </c>
      <c r="E1216" s="132" t="s">
        <v>1968</v>
      </c>
      <c r="F1216" s="133" t="s">
        <v>1969</v>
      </c>
      <c r="G1216" s="134" t="s">
        <v>305</v>
      </c>
      <c r="H1216" s="135">
        <v>175</v>
      </c>
      <c r="I1216" s="136"/>
      <c r="J1216" s="137">
        <f>ROUND(I1216*H1216,2)</f>
        <v>0</v>
      </c>
      <c r="K1216" s="133" t="s">
        <v>187</v>
      </c>
      <c r="L1216" s="32"/>
      <c r="M1216" s="138" t="s">
        <v>19</v>
      </c>
      <c r="N1216" s="139" t="s">
        <v>43</v>
      </c>
      <c r="P1216" s="140">
        <f>O1216*H1216</f>
        <v>0</v>
      </c>
      <c r="Q1216" s="140">
        <v>2E-05</v>
      </c>
      <c r="R1216" s="140">
        <f>Q1216*H1216</f>
        <v>0.0035</v>
      </c>
      <c r="S1216" s="140">
        <v>0</v>
      </c>
      <c r="T1216" s="141">
        <f>S1216*H1216</f>
        <v>0</v>
      </c>
      <c r="AR1216" s="142" t="s">
        <v>286</v>
      </c>
      <c r="AT1216" s="142" t="s">
        <v>183</v>
      </c>
      <c r="AU1216" s="142" t="s">
        <v>82</v>
      </c>
      <c r="AY1216" s="17" t="s">
        <v>181</v>
      </c>
      <c r="BE1216" s="143">
        <f>IF(N1216="základní",J1216,0)</f>
        <v>0</v>
      </c>
      <c r="BF1216" s="143">
        <f>IF(N1216="snížená",J1216,0)</f>
        <v>0</v>
      </c>
      <c r="BG1216" s="143">
        <f>IF(N1216="zákl. přenesená",J1216,0)</f>
        <v>0</v>
      </c>
      <c r="BH1216" s="143">
        <f>IF(N1216="sníž. přenesená",J1216,0)</f>
        <v>0</v>
      </c>
      <c r="BI1216" s="143">
        <f>IF(N1216="nulová",J1216,0)</f>
        <v>0</v>
      </c>
      <c r="BJ1216" s="17" t="s">
        <v>80</v>
      </c>
      <c r="BK1216" s="143">
        <f>ROUND(I1216*H1216,2)</f>
        <v>0</v>
      </c>
      <c r="BL1216" s="17" t="s">
        <v>286</v>
      </c>
      <c r="BM1216" s="142" t="s">
        <v>1970</v>
      </c>
    </row>
    <row r="1217" spans="2:47" s="1" customFormat="1" ht="12">
      <c r="B1217" s="32"/>
      <c r="D1217" s="144" t="s">
        <v>190</v>
      </c>
      <c r="F1217" s="145" t="s">
        <v>1971</v>
      </c>
      <c r="I1217" s="146"/>
      <c r="L1217" s="32"/>
      <c r="M1217" s="147"/>
      <c r="T1217" s="53"/>
      <c r="AT1217" s="17" t="s">
        <v>190</v>
      </c>
      <c r="AU1217" s="17" t="s">
        <v>82</v>
      </c>
    </row>
    <row r="1218" spans="2:51" s="12" customFormat="1" ht="12">
      <c r="B1218" s="148"/>
      <c r="D1218" s="149" t="s">
        <v>192</v>
      </c>
      <c r="E1218" s="150" t="s">
        <v>19</v>
      </c>
      <c r="F1218" s="151" t="s">
        <v>1972</v>
      </c>
      <c r="H1218" s="152">
        <v>175</v>
      </c>
      <c r="I1218" s="153"/>
      <c r="L1218" s="148"/>
      <c r="M1218" s="154"/>
      <c r="T1218" s="155"/>
      <c r="AT1218" s="150" t="s">
        <v>192</v>
      </c>
      <c r="AU1218" s="150" t="s">
        <v>82</v>
      </c>
      <c r="AV1218" s="12" t="s">
        <v>82</v>
      </c>
      <c r="AW1218" s="12" t="s">
        <v>33</v>
      </c>
      <c r="AX1218" s="12" t="s">
        <v>80</v>
      </c>
      <c r="AY1218" s="150" t="s">
        <v>181</v>
      </c>
    </row>
    <row r="1219" spans="2:65" s="1" customFormat="1" ht="24.1" customHeight="1">
      <c r="B1219" s="32"/>
      <c r="C1219" s="180" t="s">
        <v>1973</v>
      </c>
      <c r="D1219" s="180" t="s">
        <v>561</v>
      </c>
      <c r="E1219" s="181" t="s">
        <v>1974</v>
      </c>
      <c r="F1219" s="182" t="s">
        <v>1975</v>
      </c>
      <c r="G1219" s="183" t="s">
        <v>305</v>
      </c>
      <c r="H1219" s="184">
        <v>178.5</v>
      </c>
      <c r="I1219" s="185"/>
      <c r="J1219" s="186">
        <f>ROUND(I1219*H1219,2)</f>
        <v>0</v>
      </c>
      <c r="K1219" s="182" t="s">
        <v>19</v>
      </c>
      <c r="L1219" s="187"/>
      <c r="M1219" s="188" t="s">
        <v>19</v>
      </c>
      <c r="N1219" s="189" t="s">
        <v>43</v>
      </c>
      <c r="P1219" s="140">
        <f>O1219*H1219</f>
        <v>0</v>
      </c>
      <c r="Q1219" s="140">
        <v>0.0005</v>
      </c>
      <c r="R1219" s="140">
        <f>Q1219*H1219</f>
        <v>0.08925</v>
      </c>
      <c r="S1219" s="140">
        <v>0</v>
      </c>
      <c r="T1219" s="141">
        <f>S1219*H1219</f>
        <v>0</v>
      </c>
      <c r="AR1219" s="142" t="s">
        <v>394</v>
      </c>
      <c r="AT1219" s="142" t="s">
        <v>561</v>
      </c>
      <c r="AU1219" s="142" t="s">
        <v>82</v>
      </c>
      <c r="AY1219" s="17" t="s">
        <v>181</v>
      </c>
      <c r="BE1219" s="143">
        <f>IF(N1219="základní",J1219,0)</f>
        <v>0</v>
      </c>
      <c r="BF1219" s="143">
        <f>IF(N1219="snížená",J1219,0)</f>
        <v>0</v>
      </c>
      <c r="BG1219" s="143">
        <f>IF(N1219="zákl. přenesená",J1219,0)</f>
        <v>0</v>
      </c>
      <c r="BH1219" s="143">
        <f>IF(N1219="sníž. přenesená",J1219,0)</f>
        <v>0</v>
      </c>
      <c r="BI1219" s="143">
        <f>IF(N1219="nulová",J1219,0)</f>
        <v>0</v>
      </c>
      <c r="BJ1219" s="17" t="s">
        <v>80</v>
      </c>
      <c r="BK1219" s="143">
        <f>ROUND(I1219*H1219,2)</f>
        <v>0</v>
      </c>
      <c r="BL1219" s="17" t="s">
        <v>286</v>
      </c>
      <c r="BM1219" s="142" t="s">
        <v>1976</v>
      </c>
    </row>
    <row r="1220" spans="2:51" s="12" customFormat="1" ht="12">
      <c r="B1220" s="148"/>
      <c r="D1220" s="149" t="s">
        <v>192</v>
      </c>
      <c r="F1220" s="151" t="s">
        <v>1977</v>
      </c>
      <c r="H1220" s="152">
        <v>178.5</v>
      </c>
      <c r="I1220" s="153"/>
      <c r="L1220" s="148"/>
      <c r="M1220" s="154"/>
      <c r="T1220" s="155"/>
      <c r="AT1220" s="150" t="s">
        <v>192</v>
      </c>
      <c r="AU1220" s="150" t="s">
        <v>82</v>
      </c>
      <c r="AV1220" s="12" t="s">
        <v>82</v>
      </c>
      <c r="AW1220" s="12" t="s">
        <v>4</v>
      </c>
      <c r="AX1220" s="12" t="s">
        <v>80</v>
      </c>
      <c r="AY1220" s="150" t="s">
        <v>181</v>
      </c>
    </row>
    <row r="1221" spans="2:65" s="1" customFormat="1" ht="16.5" customHeight="1">
      <c r="B1221" s="32"/>
      <c r="C1221" s="131" t="s">
        <v>1978</v>
      </c>
      <c r="D1221" s="131" t="s">
        <v>183</v>
      </c>
      <c r="E1221" s="132" t="s">
        <v>1979</v>
      </c>
      <c r="F1221" s="133" t="s">
        <v>1980</v>
      </c>
      <c r="G1221" s="134" t="s">
        <v>186</v>
      </c>
      <c r="H1221" s="135">
        <v>211.505</v>
      </c>
      <c r="I1221" s="136"/>
      <c r="J1221" s="137">
        <f>ROUND(I1221*H1221,2)</f>
        <v>0</v>
      </c>
      <c r="K1221" s="133" t="s">
        <v>19</v>
      </c>
      <c r="L1221" s="32"/>
      <c r="M1221" s="138" t="s">
        <v>19</v>
      </c>
      <c r="N1221" s="139" t="s">
        <v>43</v>
      </c>
      <c r="P1221" s="140">
        <f>O1221*H1221</f>
        <v>0</v>
      </c>
      <c r="Q1221" s="140">
        <v>0</v>
      </c>
      <c r="R1221" s="140">
        <f>Q1221*H1221</f>
        <v>0</v>
      </c>
      <c r="S1221" s="140">
        <v>0</v>
      </c>
      <c r="T1221" s="141">
        <f>S1221*H1221</f>
        <v>0</v>
      </c>
      <c r="AR1221" s="142" t="s">
        <v>286</v>
      </c>
      <c r="AT1221" s="142" t="s">
        <v>183</v>
      </c>
      <c r="AU1221" s="142" t="s">
        <v>82</v>
      </c>
      <c r="AY1221" s="17" t="s">
        <v>181</v>
      </c>
      <c r="BE1221" s="143">
        <f>IF(N1221="základní",J1221,0)</f>
        <v>0</v>
      </c>
      <c r="BF1221" s="143">
        <f>IF(N1221="snížená",J1221,0)</f>
        <v>0</v>
      </c>
      <c r="BG1221" s="143">
        <f>IF(N1221="zákl. přenesená",J1221,0)</f>
        <v>0</v>
      </c>
      <c r="BH1221" s="143">
        <f>IF(N1221="sníž. přenesená",J1221,0)</f>
        <v>0</v>
      </c>
      <c r="BI1221" s="143">
        <f>IF(N1221="nulová",J1221,0)</f>
        <v>0</v>
      </c>
      <c r="BJ1221" s="17" t="s">
        <v>80</v>
      </c>
      <c r="BK1221" s="143">
        <f>ROUND(I1221*H1221,2)</f>
        <v>0</v>
      </c>
      <c r="BL1221" s="17" t="s">
        <v>286</v>
      </c>
      <c r="BM1221" s="142" t="s">
        <v>1981</v>
      </c>
    </row>
    <row r="1222" spans="2:51" s="12" customFormat="1" ht="12">
      <c r="B1222" s="148"/>
      <c r="D1222" s="149" t="s">
        <v>192</v>
      </c>
      <c r="E1222" s="150" t="s">
        <v>19</v>
      </c>
      <c r="F1222" s="151" t="s">
        <v>1862</v>
      </c>
      <c r="H1222" s="152">
        <v>287.385</v>
      </c>
      <c r="I1222" s="153"/>
      <c r="L1222" s="148"/>
      <c r="M1222" s="154"/>
      <c r="T1222" s="155"/>
      <c r="AT1222" s="150" t="s">
        <v>192</v>
      </c>
      <c r="AU1222" s="150" t="s">
        <v>82</v>
      </c>
      <c r="AV1222" s="12" t="s">
        <v>82</v>
      </c>
      <c r="AW1222" s="12" t="s">
        <v>33</v>
      </c>
      <c r="AX1222" s="12" t="s">
        <v>72</v>
      </c>
      <c r="AY1222" s="150" t="s">
        <v>181</v>
      </c>
    </row>
    <row r="1223" spans="2:51" s="12" customFormat="1" ht="12">
      <c r="B1223" s="148"/>
      <c r="D1223" s="149" t="s">
        <v>192</v>
      </c>
      <c r="E1223" s="150" t="s">
        <v>19</v>
      </c>
      <c r="F1223" s="151" t="s">
        <v>1940</v>
      </c>
      <c r="H1223" s="152">
        <v>-49.83</v>
      </c>
      <c r="I1223" s="153"/>
      <c r="L1223" s="148"/>
      <c r="M1223" s="154"/>
      <c r="T1223" s="155"/>
      <c r="AT1223" s="150" t="s">
        <v>192</v>
      </c>
      <c r="AU1223" s="150" t="s">
        <v>82</v>
      </c>
      <c r="AV1223" s="12" t="s">
        <v>82</v>
      </c>
      <c r="AW1223" s="12" t="s">
        <v>33</v>
      </c>
      <c r="AX1223" s="12" t="s">
        <v>72</v>
      </c>
      <c r="AY1223" s="150" t="s">
        <v>181</v>
      </c>
    </row>
    <row r="1224" spans="2:51" s="12" customFormat="1" ht="12">
      <c r="B1224" s="148"/>
      <c r="D1224" s="149" t="s">
        <v>192</v>
      </c>
      <c r="E1224" s="150" t="s">
        <v>19</v>
      </c>
      <c r="F1224" s="151" t="s">
        <v>1919</v>
      </c>
      <c r="H1224" s="152">
        <v>-26.05</v>
      </c>
      <c r="I1224" s="153"/>
      <c r="L1224" s="148"/>
      <c r="M1224" s="154"/>
      <c r="T1224" s="155"/>
      <c r="AT1224" s="150" t="s">
        <v>192</v>
      </c>
      <c r="AU1224" s="150" t="s">
        <v>82</v>
      </c>
      <c r="AV1224" s="12" t="s">
        <v>82</v>
      </c>
      <c r="AW1224" s="12" t="s">
        <v>33</v>
      </c>
      <c r="AX1224" s="12" t="s">
        <v>72</v>
      </c>
      <c r="AY1224" s="150" t="s">
        <v>181</v>
      </c>
    </row>
    <row r="1225" spans="2:51" s="13" customFormat="1" ht="12">
      <c r="B1225" s="156"/>
      <c r="D1225" s="149" t="s">
        <v>192</v>
      </c>
      <c r="E1225" s="157" t="s">
        <v>19</v>
      </c>
      <c r="F1225" s="158" t="s">
        <v>196</v>
      </c>
      <c r="H1225" s="159">
        <v>211.505</v>
      </c>
      <c r="I1225" s="160"/>
      <c r="L1225" s="156"/>
      <c r="M1225" s="161"/>
      <c r="T1225" s="162"/>
      <c r="AT1225" s="157" t="s">
        <v>192</v>
      </c>
      <c r="AU1225" s="157" t="s">
        <v>82</v>
      </c>
      <c r="AV1225" s="13" t="s">
        <v>188</v>
      </c>
      <c r="AW1225" s="13" t="s">
        <v>33</v>
      </c>
      <c r="AX1225" s="13" t="s">
        <v>80</v>
      </c>
      <c r="AY1225" s="157" t="s">
        <v>181</v>
      </c>
    </row>
    <row r="1226" spans="2:65" s="1" customFormat="1" ht="37.85" customHeight="1">
      <c r="B1226" s="32"/>
      <c r="C1226" s="131" t="s">
        <v>1982</v>
      </c>
      <c r="D1226" s="131" t="s">
        <v>183</v>
      </c>
      <c r="E1226" s="132" t="s">
        <v>1983</v>
      </c>
      <c r="F1226" s="133" t="s">
        <v>1984</v>
      </c>
      <c r="G1226" s="134" t="s">
        <v>199</v>
      </c>
      <c r="H1226" s="135">
        <v>4</v>
      </c>
      <c r="I1226" s="136"/>
      <c r="J1226" s="137">
        <f>ROUND(I1226*H1226,2)</f>
        <v>0</v>
      </c>
      <c r="K1226" s="133" t="s">
        <v>19</v>
      </c>
      <c r="L1226" s="32"/>
      <c r="M1226" s="138" t="s">
        <v>19</v>
      </c>
      <c r="N1226" s="139" t="s">
        <v>43</v>
      </c>
      <c r="P1226" s="140">
        <f>O1226*H1226</f>
        <v>0</v>
      </c>
      <c r="Q1226" s="140">
        <v>0.001</v>
      </c>
      <c r="R1226" s="140">
        <f>Q1226*H1226</f>
        <v>0.004</v>
      </c>
      <c r="S1226" s="140">
        <v>0</v>
      </c>
      <c r="T1226" s="141">
        <f>S1226*H1226</f>
        <v>0</v>
      </c>
      <c r="AR1226" s="142" t="s">
        <v>286</v>
      </c>
      <c r="AT1226" s="142" t="s">
        <v>183</v>
      </c>
      <c r="AU1226" s="142" t="s">
        <v>82</v>
      </c>
      <c r="AY1226" s="17" t="s">
        <v>181</v>
      </c>
      <c r="BE1226" s="143">
        <f>IF(N1226="základní",J1226,0)</f>
        <v>0</v>
      </c>
      <c r="BF1226" s="143">
        <f>IF(N1226="snížená",J1226,0)</f>
        <v>0</v>
      </c>
      <c r="BG1226" s="143">
        <f>IF(N1226="zákl. přenesená",J1226,0)</f>
        <v>0</v>
      </c>
      <c r="BH1226" s="143">
        <f>IF(N1226="sníž. přenesená",J1226,0)</f>
        <v>0</v>
      </c>
      <c r="BI1226" s="143">
        <f>IF(N1226="nulová",J1226,0)</f>
        <v>0</v>
      </c>
      <c r="BJ1226" s="17" t="s">
        <v>80</v>
      </c>
      <c r="BK1226" s="143">
        <f>ROUND(I1226*H1226,2)</f>
        <v>0</v>
      </c>
      <c r="BL1226" s="17" t="s">
        <v>286</v>
      </c>
      <c r="BM1226" s="142" t="s">
        <v>1985</v>
      </c>
    </row>
    <row r="1227" spans="2:51" s="12" customFormat="1" ht="12">
      <c r="B1227" s="148"/>
      <c r="D1227" s="149" t="s">
        <v>192</v>
      </c>
      <c r="E1227" s="150" t="s">
        <v>19</v>
      </c>
      <c r="F1227" s="151" t="s">
        <v>1986</v>
      </c>
      <c r="H1227" s="152">
        <v>4</v>
      </c>
      <c r="I1227" s="153"/>
      <c r="L1227" s="148"/>
      <c r="M1227" s="154"/>
      <c r="T1227" s="155"/>
      <c r="AT1227" s="150" t="s">
        <v>192</v>
      </c>
      <c r="AU1227" s="150" t="s">
        <v>82</v>
      </c>
      <c r="AV1227" s="12" t="s">
        <v>82</v>
      </c>
      <c r="AW1227" s="12" t="s">
        <v>33</v>
      </c>
      <c r="AX1227" s="12" t="s">
        <v>80</v>
      </c>
      <c r="AY1227" s="150" t="s">
        <v>181</v>
      </c>
    </row>
    <row r="1228" spans="2:65" s="1" customFormat="1" ht="24.1" customHeight="1">
      <c r="B1228" s="32"/>
      <c r="C1228" s="131" t="s">
        <v>1987</v>
      </c>
      <c r="D1228" s="131" t="s">
        <v>183</v>
      </c>
      <c r="E1228" s="132" t="s">
        <v>1988</v>
      </c>
      <c r="F1228" s="133" t="s">
        <v>1989</v>
      </c>
      <c r="G1228" s="134" t="s">
        <v>344</v>
      </c>
      <c r="H1228" s="135">
        <v>21.221</v>
      </c>
      <c r="I1228" s="136"/>
      <c r="J1228" s="137">
        <f>ROUND(I1228*H1228,2)</f>
        <v>0</v>
      </c>
      <c r="K1228" s="133" t="s">
        <v>187</v>
      </c>
      <c r="L1228" s="32"/>
      <c r="M1228" s="138" t="s">
        <v>19</v>
      </c>
      <c r="N1228" s="139" t="s">
        <v>43</v>
      </c>
      <c r="P1228" s="140">
        <f>O1228*H1228</f>
        <v>0</v>
      </c>
      <c r="Q1228" s="140">
        <v>0</v>
      </c>
      <c r="R1228" s="140">
        <f>Q1228*H1228</f>
        <v>0</v>
      </c>
      <c r="S1228" s="140">
        <v>0</v>
      </c>
      <c r="T1228" s="141">
        <f>S1228*H1228</f>
        <v>0</v>
      </c>
      <c r="AR1228" s="142" t="s">
        <v>286</v>
      </c>
      <c r="AT1228" s="142" t="s">
        <v>183</v>
      </c>
      <c r="AU1228" s="142" t="s">
        <v>82</v>
      </c>
      <c r="AY1228" s="17" t="s">
        <v>181</v>
      </c>
      <c r="BE1228" s="143">
        <f>IF(N1228="základní",J1228,0)</f>
        <v>0</v>
      </c>
      <c r="BF1228" s="143">
        <f>IF(N1228="snížená",J1228,0)</f>
        <v>0</v>
      </c>
      <c r="BG1228" s="143">
        <f>IF(N1228="zákl. přenesená",J1228,0)</f>
        <v>0</v>
      </c>
      <c r="BH1228" s="143">
        <f>IF(N1228="sníž. přenesená",J1228,0)</f>
        <v>0</v>
      </c>
      <c r="BI1228" s="143">
        <f>IF(N1228="nulová",J1228,0)</f>
        <v>0</v>
      </c>
      <c r="BJ1228" s="17" t="s">
        <v>80</v>
      </c>
      <c r="BK1228" s="143">
        <f>ROUND(I1228*H1228,2)</f>
        <v>0</v>
      </c>
      <c r="BL1228" s="17" t="s">
        <v>286</v>
      </c>
      <c r="BM1228" s="142" t="s">
        <v>1990</v>
      </c>
    </row>
    <row r="1229" spans="2:47" s="1" customFormat="1" ht="12">
      <c r="B1229" s="32"/>
      <c r="D1229" s="144" t="s">
        <v>190</v>
      </c>
      <c r="F1229" s="145" t="s">
        <v>1991</v>
      </c>
      <c r="I1229" s="146"/>
      <c r="L1229" s="32"/>
      <c r="M1229" s="147"/>
      <c r="T1229" s="53"/>
      <c r="AT1229" s="17" t="s">
        <v>190</v>
      </c>
      <c r="AU1229" s="17" t="s">
        <v>82</v>
      </c>
    </row>
    <row r="1230" spans="2:63" s="11" customFormat="1" ht="22.8" customHeight="1">
      <c r="B1230" s="119"/>
      <c r="D1230" s="120" t="s">
        <v>71</v>
      </c>
      <c r="E1230" s="129" t="s">
        <v>1992</v>
      </c>
      <c r="F1230" s="129" t="s">
        <v>1993</v>
      </c>
      <c r="I1230" s="122"/>
      <c r="J1230" s="130">
        <f>BK1230</f>
        <v>0</v>
      </c>
      <c r="L1230" s="119"/>
      <c r="M1230" s="124"/>
      <c r="P1230" s="125">
        <f>SUM(P1231:P1283)</f>
        <v>0</v>
      </c>
      <c r="R1230" s="125">
        <f>SUM(R1231:R1283)</f>
        <v>7.8029817</v>
      </c>
      <c r="T1230" s="126">
        <f>SUM(T1231:T1283)</f>
        <v>0</v>
      </c>
      <c r="AR1230" s="120" t="s">
        <v>82</v>
      </c>
      <c r="AT1230" s="127" t="s">
        <v>71</v>
      </c>
      <c r="AU1230" s="127" t="s">
        <v>80</v>
      </c>
      <c r="AY1230" s="120" t="s">
        <v>181</v>
      </c>
      <c r="BK1230" s="128">
        <f>SUM(BK1231:BK1283)</f>
        <v>0</v>
      </c>
    </row>
    <row r="1231" spans="2:65" s="1" customFormat="1" ht="24.1" customHeight="1">
      <c r="B1231" s="32"/>
      <c r="C1231" s="131" t="s">
        <v>1994</v>
      </c>
      <c r="D1231" s="131" t="s">
        <v>183</v>
      </c>
      <c r="E1231" s="132" t="s">
        <v>1995</v>
      </c>
      <c r="F1231" s="133" t="s">
        <v>1996</v>
      </c>
      <c r="G1231" s="134" t="s">
        <v>186</v>
      </c>
      <c r="H1231" s="135">
        <v>300</v>
      </c>
      <c r="I1231" s="136"/>
      <c r="J1231" s="137">
        <f>ROUND(I1231*H1231,2)</f>
        <v>0</v>
      </c>
      <c r="K1231" s="133" t="s">
        <v>187</v>
      </c>
      <c r="L1231" s="32"/>
      <c r="M1231" s="138" t="s">
        <v>19</v>
      </c>
      <c r="N1231" s="139" t="s">
        <v>43</v>
      </c>
      <c r="P1231" s="140">
        <f>O1231*H1231</f>
        <v>0</v>
      </c>
      <c r="Q1231" s="140">
        <v>0.0003</v>
      </c>
      <c r="R1231" s="140">
        <f>Q1231*H1231</f>
        <v>0.09</v>
      </c>
      <c r="S1231" s="140">
        <v>0</v>
      </c>
      <c r="T1231" s="141">
        <f>S1231*H1231</f>
        <v>0</v>
      </c>
      <c r="AR1231" s="142" t="s">
        <v>286</v>
      </c>
      <c r="AT1231" s="142" t="s">
        <v>183</v>
      </c>
      <c r="AU1231" s="142" t="s">
        <v>82</v>
      </c>
      <c r="AY1231" s="17" t="s">
        <v>181</v>
      </c>
      <c r="BE1231" s="143">
        <f>IF(N1231="základní",J1231,0)</f>
        <v>0</v>
      </c>
      <c r="BF1231" s="143">
        <f>IF(N1231="snížená",J1231,0)</f>
        <v>0</v>
      </c>
      <c r="BG1231" s="143">
        <f>IF(N1231="zákl. přenesená",J1231,0)</f>
        <v>0</v>
      </c>
      <c r="BH1231" s="143">
        <f>IF(N1231="sníž. přenesená",J1231,0)</f>
        <v>0</v>
      </c>
      <c r="BI1231" s="143">
        <f>IF(N1231="nulová",J1231,0)</f>
        <v>0</v>
      </c>
      <c r="BJ1231" s="17" t="s">
        <v>80</v>
      </c>
      <c r="BK1231" s="143">
        <f>ROUND(I1231*H1231,2)</f>
        <v>0</v>
      </c>
      <c r="BL1231" s="17" t="s">
        <v>286</v>
      </c>
      <c r="BM1231" s="142" t="s">
        <v>1997</v>
      </c>
    </row>
    <row r="1232" spans="2:47" s="1" customFormat="1" ht="12">
      <c r="B1232" s="32"/>
      <c r="D1232" s="144" t="s">
        <v>190</v>
      </c>
      <c r="F1232" s="145" t="s">
        <v>1998</v>
      </c>
      <c r="I1232" s="146"/>
      <c r="L1232" s="32"/>
      <c r="M1232" s="147"/>
      <c r="T1232" s="53"/>
      <c r="AT1232" s="17" t="s">
        <v>190</v>
      </c>
      <c r="AU1232" s="17" t="s">
        <v>82</v>
      </c>
    </row>
    <row r="1233" spans="2:51" s="14" customFormat="1" ht="12">
      <c r="B1233" s="163"/>
      <c r="D1233" s="149" t="s">
        <v>192</v>
      </c>
      <c r="E1233" s="164" t="s">
        <v>19</v>
      </c>
      <c r="F1233" s="165" t="s">
        <v>1999</v>
      </c>
      <c r="H1233" s="164" t="s">
        <v>19</v>
      </c>
      <c r="I1233" s="166"/>
      <c r="L1233" s="163"/>
      <c r="M1233" s="167"/>
      <c r="T1233" s="168"/>
      <c r="AT1233" s="164" t="s">
        <v>192</v>
      </c>
      <c r="AU1233" s="164" t="s">
        <v>82</v>
      </c>
      <c r="AV1233" s="14" t="s">
        <v>80</v>
      </c>
      <c r="AW1233" s="14" t="s">
        <v>33</v>
      </c>
      <c r="AX1233" s="14" t="s">
        <v>72</v>
      </c>
      <c r="AY1233" s="164" t="s">
        <v>181</v>
      </c>
    </row>
    <row r="1234" spans="2:51" s="12" customFormat="1" ht="12">
      <c r="B1234" s="148"/>
      <c r="D1234" s="149" t="s">
        <v>192</v>
      </c>
      <c r="E1234" s="150" t="s">
        <v>19</v>
      </c>
      <c r="F1234" s="151" t="s">
        <v>2000</v>
      </c>
      <c r="H1234" s="152">
        <v>300</v>
      </c>
      <c r="I1234" s="153"/>
      <c r="L1234" s="148"/>
      <c r="M1234" s="154"/>
      <c r="T1234" s="155"/>
      <c r="AT1234" s="150" t="s">
        <v>192</v>
      </c>
      <c r="AU1234" s="150" t="s">
        <v>82</v>
      </c>
      <c r="AV1234" s="12" t="s">
        <v>82</v>
      </c>
      <c r="AW1234" s="12" t="s">
        <v>33</v>
      </c>
      <c r="AX1234" s="12" t="s">
        <v>80</v>
      </c>
      <c r="AY1234" s="150" t="s">
        <v>181</v>
      </c>
    </row>
    <row r="1235" spans="2:65" s="1" customFormat="1" ht="16.5" customHeight="1">
      <c r="B1235" s="32"/>
      <c r="C1235" s="180" t="s">
        <v>2001</v>
      </c>
      <c r="D1235" s="180" t="s">
        <v>561</v>
      </c>
      <c r="E1235" s="181" t="s">
        <v>2002</v>
      </c>
      <c r="F1235" s="182" t="s">
        <v>2003</v>
      </c>
      <c r="G1235" s="183" t="s">
        <v>186</v>
      </c>
      <c r="H1235" s="184">
        <v>315</v>
      </c>
      <c r="I1235" s="185"/>
      <c r="J1235" s="186">
        <f>ROUND(I1235*H1235,2)</f>
        <v>0</v>
      </c>
      <c r="K1235" s="182" t="s">
        <v>19</v>
      </c>
      <c r="L1235" s="187"/>
      <c r="M1235" s="188" t="s">
        <v>19</v>
      </c>
      <c r="N1235" s="189" t="s">
        <v>43</v>
      </c>
      <c r="P1235" s="140">
        <f>O1235*H1235</f>
        <v>0</v>
      </c>
      <c r="Q1235" s="140">
        <v>0.00224</v>
      </c>
      <c r="R1235" s="140">
        <f>Q1235*H1235</f>
        <v>0.7055999999999999</v>
      </c>
      <c r="S1235" s="140">
        <v>0</v>
      </c>
      <c r="T1235" s="141">
        <f>S1235*H1235</f>
        <v>0</v>
      </c>
      <c r="AR1235" s="142" t="s">
        <v>394</v>
      </c>
      <c r="AT1235" s="142" t="s">
        <v>561</v>
      </c>
      <c r="AU1235" s="142" t="s">
        <v>82</v>
      </c>
      <c r="AY1235" s="17" t="s">
        <v>181</v>
      </c>
      <c r="BE1235" s="143">
        <f>IF(N1235="základní",J1235,0)</f>
        <v>0</v>
      </c>
      <c r="BF1235" s="143">
        <f>IF(N1235="snížená",J1235,0)</f>
        <v>0</v>
      </c>
      <c r="BG1235" s="143">
        <f>IF(N1235="zákl. přenesená",J1235,0)</f>
        <v>0</v>
      </c>
      <c r="BH1235" s="143">
        <f>IF(N1235="sníž. přenesená",J1235,0)</f>
        <v>0</v>
      </c>
      <c r="BI1235" s="143">
        <f>IF(N1235="nulová",J1235,0)</f>
        <v>0</v>
      </c>
      <c r="BJ1235" s="17" t="s">
        <v>80</v>
      </c>
      <c r="BK1235" s="143">
        <f>ROUND(I1235*H1235,2)</f>
        <v>0</v>
      </c>
      <c r="BL1235" s="17" t="s">
        <v>286</v>
      </c>
      <c r="BM1235" s="142" t="s">
        <v>2004</v>
      </c>
    </row>
    <row r="1236" spans="2:51" s="12" customFormat="1" ht="12">
      <c r="B1236" s="148"/>
      <c r="D1236" s="149" t="s">
        <v>192</v>
      </c>
      <c r="E1236" s="150" t="s">
        <v>19</v>
      </c>
      <c r="F1236" s="151" t="s">
        <v>2005</v>
      </c>
      <c r="H1236" s="152">
        <v>300</v>
      </c>
      <c r="I1236" s="153"/>
      <c r="L1236" s="148"/>
      <c r="M1236" s="154"/>
      <c r="T1236" s="155"/>
      <c r="AT1236" s="150" t="s">
        <v>192</v>
      </c>
      <c r="AU1236" s="150" t="s">
        <v>82</v>
      </c>
      <c r="AV1236" s="12" t="s">
        <v>82</v>
      </c>
      <c r="AW1236" s="12" t="s">
        <v>33</v>
      </c>
      <c r="AX1236" s="12" t="s">
        <v>80</v>
      </c>
      <c r="AY1236" s="150" t="s">
        <v>181</v>
      </c>
    </row>
    <row r="1237" spans="2:51" s="12" customFormat="1" ht="12">
      <c r="B1237" s="148"/>
      <c r="D1237" s="149" t="s">
        <v>192</v>
      </c>
      <c r="F1237" s="151" t="s">
        <v>2006</v>
      </c>
      <c r="H1237" s="152">
        <v>315</v>
      </c>
      <c r="I1237" s="153"/>
      <c r="L1237" s="148"/>
      <c r="M1237" s="154"/>
      <c r="T1237" s="155"/>
      <c r="AT1237" s="150" t="s">
        <v>192</v>
      </c>
      <c r="AU1237" s="150" t="s">
        <v>82</v>
      </c>
      <c r="AV1237" s="12" t="s">
        <v>82</v>
      </c>
      <c r="AW1237" s="12" t="s">
        <v>4</v>
      </c>
      <c r="AX1237" s="12" t="s">
        <v>80</v>
      </c>
      <c r="AY1237" s="150" t="s">
        <v>181</v>
      </c>
    </row>
    <row r="1238" spans="2:65" s="1" customFormat="1" ht="24.1" customHeight="1">
      <c r="B1238" s="32"/>
      <c r="C1238" s="131" t="s">
        <v>2007</v>
      </c>
      <c r="D1238" s="131" t="s">
        <v>183</v>
      </c>
      <c r="E1238" s="132" t="s">
        <v>2008</v>
      </c>
      <c r="F1238" s="133" t="s">
        <v>2009</v>
      </c>
      <c r="G1238" s="134" t="s">
        <v>186</v>
      </c>
      <c r="H1238" s="135">
        <v>619.2</v>
      </c>
      <c r="I1238" s="136"/>
      <c r="J1238" s="137">
        <f>ROUND(I1238*H1238,2)</f>
        <v>0</v>
      </c>
      <c r="K1238" s="133" t="s">
        <v>187</v>
      </c>
      <c r="L1238" s="32"/>
      <c r="M1238" s="138" t="s">
        <v>19</v>
      </c>
      <c r="N1238" s="139" t="s">
        <v>43</v>
      </c>
      <c r="P1238" s="140">
        <f>O1238*H1238</f>
        <v>0</v>
      </c>
      <c r="Q1238" s="140">
        <v>0</v>
      </c>
      <c r="R1238" s="140">
        <f>Q1238*H1238</f>
        <v>0</v>
      </c>
      <c r="S1238" s="140">
        <v>0</v>
      </c>
      <c r="T1238" s="141">
        <f>S1238*H1238</f>
        <v>0</v>
      </c>
      <c r="AR1238" s="142" t="s">
        <v>286</v>
      </c>
      <c r="AT1238" s="142" t="s">
        <v>183</v>
      </c>
      <c r="AU1238" s="142" t="s">
        <v>82</v>
      </c>
      <c r="AY1238" s="17" t="s">
        <v>181</v>
      </c>
      <c r="BE1238" s="143">
        <f>IF(N1238="základní",J1238,0)</f>
        <v>0</v>
      </c>
      <c r="BF1238" s="143">
        <f>IF(N1238="snížená",J1238,0)</f>
        <v>0</v>
      </c>
      <c r="BG1238" s="143">
        <f>IF(N1238="zákl. přenesená",J1238,0)</f>
        <v>0</v>
      </c>
      <c r="BH1238" s="143">
        <f>IF(N1238="sníž. přenesená",J1238,0)</f>
        <v>0</v>
      </c>
      <c r="BI1238" s="143">
        <f>IF(N1238="nulová",J1238,0)</f>
        <v>0</v>
      </c>
      <c r="BJ1238" s="17" t="s">
        <v>80</v>
      </c>
      <c r="BK1238" s="143">
        <f>ROUND(I1238*H1238,2)</f>
        <v>0</v>
      </c>
      <c r="BL1238" s="17" t="s">
        <v>286</v>
      </c>
      <c r="BM1238" s="142" t="s">
        <v>2010</v>
      </c>
    </row>
    <row r="1239" spans="2:47" s="1" customFormat="1" ht="12">
      <c r="B1239" s="32"/>
      <c r="D1239" s="144" t="s">
        <v>190</v>
      </c>
      <c r="F1239" s="145" t="s">
        <v>2011</v>
      </c>
      <c r="I1239" s="146"/>
      <c r="L1239" s="32"/>
      <c r="M1239" s="147"/>
      <c r="T1239" s="53"/>
      <c r="AT1239" s="17" t="s">
        <v>190</v>
      </c>
      <c r="AU1239" s="17" t="s">
        <v>82</v>
      </c>
    </row>
    <row r="1240" spans="2:51" s="14" customFormat="1" ht="12">
      <c r="B1240" s="163"/>
      <c r="D1240" s="149" t="s">
        <v>192</v>
      </c>
      <c r="E1240" s="164" t="s">
        <v>19</v>
      </c>
      <c r="F1240" s="165" t="s">
        <v>2012</v>
      </c>
      <c r="H1240" s="164" t="s">
        <v>19</v>
      </c>
      <c r="I1240" s="166"/>
      <c r="L1240" s="163"/>
      <c r="M1240" s="167"/>
      <c r="T1240" s="168"/>
      <c r="AT1240" s="164" t="s">
        <v>192</v>
      </c>
      <c r="AU1240" s="164" t="s">
        <v>82</v>
      </c>
      <c r="AV1240" s="14" t="s">
        <v>80</v>
      </c>
      <c r="AW1240" s="14" t="s">
        <v>33</v>
      </c>
      <c r="AX1240" s="14" t="s">
        <v>72</v>
      </c>
      <c r="AY1240" s="164" t="s">
        <v>181</v>
      </c>
    </row>
    <row r="1241" spans="2:51" s="12" customFormat="1" ht="12">
      <c r="B1241" s="148"/>
      <c r="D1241" s="149" t="s">
        <v>192</v>
      </c>
      <c r="E1241" s="150" t="s">
        <v>19</v>
      </c>
      <c r="F1241" s="151" t="s">
        <v>2013</v>
      </c>
      <c r="H1241" s="152">
        <v>619.2</v>
      </c>
      <c r="I1241" s="153"/>
      <c r="L1241" s="148"/>
      <c r="M1241" s="154"/>
      <c r="T1241" s="155"/>
      <c r="AT1241" s="150" t="s">
        <v>192</v>
      </c>
      <c r="AU1241" s="150" t="s">
        <v>82</v>
      </c>
      <c r="AV1241" s="12" t="s">
        <v>82</v>
      </c>
      <c r="AW1241" s="12" t="s">
        <v>33</v>
      </c>
      <c r="AX1241" s="12" t="s">
        <v>80</v>
      </c>
      <c r="AY1241" s="150" t="s">
        <v>181</v>
      </c>
    </row>
    <row r="1242" spans="2:65" s="1" customFormat="1" ht="16.5" customHeight="1">
      <c r="B1242" s="32"/>
      <c r="C1242" s="180" t="s">
        <v>2014</v>
      </c>
      <c r="D1242" s="180" t="s">
        <v>561</v>
      </c>
      <c r="E1242" s="181" t="s">
        <v>2002</v>
      </c>
      <c r="F1242" s="182" t="s">
        <v>2003</v>
      </c>
      <c r="G1242" s="183" t="s">
        <v>186</v>
      </c>
      <c r="H1242" s="184">
        <v>650.16</v>
      </c>
      <c r="I1242" s="185"/>
      <c r="J1242" s="186">
        <f>ROUND(I1242*H1242,2)</f>
        <v>0</v>
      </c>
      <c r="K1242" s="182" t="s">
        <v>19</v>
      </c>
      <c r="L1242" s="187"/>
      <c r="M1242" s="188" t="s">
        <v>19</v>
      </c>
      <c r="N1242" s="189" t="s">
        <v>43</v>
      </c>
      <c r="P1242" s="140">
        <f>O1242*H1242</f>
        <v>0</v>
      </c>
      <c r="Q1242" s="140">
        <v>0.00224</v>
      </c>
      <c r="R1242" s="140">
        <f>Q1242*H1242</f>
        <v>1.4563583999999998</v>
      </c>
      <c r="S1242" s="140">
        <v>0</v>
      </c>
      <c r="T1242" s="141">
        <f>S1242*H1242</f>
        <v>0</v>
      </c>
      <c r="AR1242" s="142" t="s">
        <v>394</v>
      </c>
      <c r="AT1242" s="142" t="s">
        <v>561</v>
      </c>
      <c r="AU1242" s="142" t="s">
        <v>82</v>
      </c>
      <c r="AY1242" s="17" t="s">
        <v>181</v>
      </c>
      <c r="BE1242" s="143">
        <f>IF(N1242="základní",J1242,0)</f>
        <v>0</v>
      </c>
      <c r="BF1242" s="143">
        <f>IF(N1242="snížená",J1242,0)</f>
        <v>0</v>
      </c>
      <c r="BG1242" s="143">
        <f>IF(N1242="zákl. přenesená",J1242,0)</f>
        <v>0</v>
      </c>
      <c r="BH1242" s="143">
        <f>IF(N1242="sníž. přenesená",J1242,0)</f>
        <v>0</v>
      </c>
      <c r="BI1242" s="143">
        <f>IF(N1242="nulová",J1242,0)</f>
        <v>0</v>
      </c>
      <c r="BJ1242" s="17" t="s">
        <v>80</v>
      </c>
      <c r="BK1242" s="143">
        <f>ROUND(I1242*H1242,2)</f>
        <v>0</v>
      </c>
      <c r="BL1242" s="17" t="s">
        <v>286</v>
      </c>
      <c r="BM1242" s="142" t="s">
        <v>2015</v>
      </c>
    </row>
    <row r="1243" spans="2:51" s="12" customFormat="1" ht="12">
      <c r="B1243" s="148"/>
      <c r="D1243" s="149" t="s">
        <v>192</v>
      </c>
      <c r="E1243" s="150" t="s">
        <v>19</v>
      </c>
      <c r="F1243" s="151" t="s">
        <v>2013</v>
      </c>
      <c r="H1243" s="152">
        <v>619.2</v>
      </c>
      <c r="I1243" s="153"/>
      <c r="L1243" s="148"/>
      <c r="M1243" s="154"/>
      <c r="T1243" s="155"/>
      <c r="AT1243" s="150" t="s">
        <v>192</v>
      </c>
      <c r="AU1243" s="150" t="s">
        <v>82</v>
      </c>
      <c r="AV1243" s="12" t="s">
        <v>82</v>
      </c>
      <c r="AW1243" s="12" t="s">
        <v>33</v>
      </c>
      <c r="AX1243" s="12" t="s">
        <v>80</v>
      </c>
      <c r="AY1243" s="150" t="s">
        <v>181</v>
      </c>
    </row>
    <row r="1244" spans="2:51" s="12" customFormat="1" ht="12">
      <c r="B1244" s="148"/>
      <c r="D1244" s="149" t="s">
        <v>192</v>
      </c>
      <c r="F1244" s="151" t="s">
        <v>2016</v>
      </c>
      <c r="H1244" s="152">
        <v>650.16</v>
      </c>
      <c r="I1244" s="153"/>
      <c r="L1244" s="148"/>
      <c r="M1244" s="154"/>
      <c r="T1244" s="155"/>
      <c r="AT1244" s="150" t="s">
        <v>192</v>
      </c>
      <c r="AU1244" s="150" t="s">
        <v>82</v>
      </c>
      <c r="AV1244" s="12" t="s">
        <v>82</v>
      </c>
      <c r="AW1244" s="12" t="s">
        <v>4</v>
      </c>
      <c r="AX1244" s="12" t="s">
        <v>80</v>
      </c>
      <c r="AY1244" s="150" t="s">
        <v>181</v>
      </c>
    </row>
    <row r="1245" spans="2:65" s="1" customFormat="1" ht="24.1" customHeight="1">
      <c r="B1245" s="32"/>
      <c r="C1245" s="131" t="s">
        <v>2017</v>
      </c>
      <c r="D1245" s="131" t="s">
        <v>183</v>
      </c>
      <c r="E1245" s="132" t="s">
        <v>2018</v>
      </c>
      <c r="F1245" s="133" t="s">
        <v>2019</v>
      </c>
      <c r="G1245" s="134" t="s">
        <v>186</v>
      </c>
      <c r="H1245" s="135">
        <v>803.36</v>
      </c>
      <c r="I1245" s="136"/>
      <c r="J1245" s="137">
        <f>ROUND(I1245*H1245,2)</f>
        <v>0</v>
      </c>
      <c r="K1245" s="133" t="s">
        <v>187</v>
      </c>
      <c r="L1245" s="32"/>
      <c r="M1245" s="138" t="s">
        <v>19</v>
      </c>
      <c r="N1245" s="139" t="s">
        <v>43</v>
      </c>
      <c r="P1245" s="140">
        <f>O1245*H1245</f>
        <v>0</v>
      </c>
      <c r="Q1245" s="140">
        <v>0</v>
      </c>
      <c r="R1245" s="140">
        <f>Q1245*H1245</f>
        <v>0</v>
      </c>
      <c r="S1245" s="140">
        <v>0</v>
      </c>
      <c r="T1245" s="141">
        <f>S1245*H1245</f>
        <v>0</v>
      </c>
      <c r="AR1245" s="142" t="s">
        <v>286</v>
      </c>
      <c r="AT1245" s="142" t="s">
        <v>183</v>
      </c>
      <c r="AU1245" s="142" t="s">
        <v>82</v>
      </c>
      <c r="AY1245" s="17" t="s">
        <v>181</v>
      </c>
      <c r="BE1245" s="143">
        <f>IF(N1245="základní",J1245,0)</f>
        <v>0</v>
      </c>
      <c r="BF1245" s="143">
        <f>IF(N1245="snížená",J1245,0)</f>
        <v>0</v>
      </c>
      <c r="BG1245" s="143">
        <f>IF(N1245="zákl. přenesená",J1245,0)</f>
        <v>0</v>
      </c>
      <c r="BH1245" s="143">
        <f>IF(N1245="sníž. přenesená",J1245,0)</f>
        <v>0</v>
      </c>
      <c r="BI1245" s="143">
        <f>IF(N1245="nulová",J1245,0)</f>
        <v>0</v>
      </c>
      <c r="BJ1245" s="17" t="s">
        <v>80</v>
      </c>
      <c r="BK1245" s="143">
        <f>ROUND(I1245*H1245,2)</f>
        <v>0</v>
      </c>
      <c r="BL1245" s="17" t="s">
        <v>286</v>
      </c>
      <c r="BM1245" s="142" t="s">
        <v>2020</v>
      </c>
    </row>
    <row r="1246" spans="2:47" s="1" customFormat="1" ht="12">
      <c r="B1246" s="32"/>
      <c r="D1246" s="144" t="s">
        <v>190</v>
      </c>
      <c r="F1246" s="145" t="s">
        <v>2021</v>
      </c>
      <c r="I1246" s="146"/>
      <c r="L1246" s="32"/>
      <c r="M1246" s="147"/>
      <c r="T1246" s="53"/>
      <c r="AT1246" s="17" t="s">
        <v>190</v>
      </c>
      <c r="AU1246" s="17" t="s">
        <v>82</v>
      </c>
    </row>
    <row r="1247" spans="2:51" s="14" customFormat="1" ht="12">
      <c r="B1247" s="163"/>
      <c r="D1247" s="149" t="s">
        <v>192</v>
      </c>
      <c r="E1247" s="164" t="s">
        <v>19</v>
      </c>
      <c r="F1247" s="165" t="s">
        <v>2022</v>
      </c>
      <c r="H1247" s="164" t="s">
        <v>19</v>
      </c>
      <c r="I1247" s="166"/>
      <c r="L1247" s="163"/>
      <c r="M1247" s="167"/>
      <c r="T1247" s="168"/>
      <c r="AT1247" s="164" t="s">
        <v>192</v>
      </c>
      <c r="AU1247" s="164" t="s">
        <v>82</v>
      </c>
      <c r="AV1247" s="14" t="s">
        <v>80</v>
      </c>
      <c r="AW1247" s="14" t="s">
        <v>33</v>
      </c>
      <c r="AX1247" s="14" t="s">
        <v>72</v>
      </c>
      <c r="AY1247" s="164" t="s">
        <v>181</v>
      </c>
    </row>
    <row r="1248" spans="2:51" s="12" customFormat="1" ht="12">
      <c r="B1248" s="148"/>
      <c r="D1248" s="149" t="s">
        <v>192</v>
      </c>
      <c r="E1248" s="150" t="s">
        <v>19</v>
      </c>
      <c r="F1248" s="151" t="s">
        <v>2023</v>
      </c>
      <c r="H1248" s="152">
        <v>637.87</v>
      </c>
      <c r="I1248" s="153"/>
      <c r="L1248" s="148"/>
      <c r="M1248" s="154"/>
      <c r="T1248" s="155"/>
      <c r="AT1248" s="150" t="s">
        <v>192</v>
      </c>
      <c r="AU1248" s="150" t="s">
        <v>82</v>
      </c>
      <c r="AV1248" s="12" t="s">
        <v>82</v>
      </c>
      <c r="AW1248" s="12" t="s">
        <v>33</v>
      </c>
      <c r="AX1248" s="12" t="s">
        <v>72</v>
      </c>
      <c r="AY1248" s="150" t="s">
        <v>181</v>
      </c>
    </row>
    <row r="1249" spans="2:51" s="12" customFormat="1" ht="12">
      <c r="B1249" s="148"/>
      <c r="D1249" s="149" t="s">
        <v>192</v>
      </c>
      <c r="E1249" s="150" t="s">
        <v>19</v>
      </c>
      <c r="F1249" s="151" t="s">
        <v>2024</v>
      </c>
      <c r="H1249" s="152">
        <v>165.49</v>
      </c>
      <c r="I1249" s="153"/>
      <c r="L1249" s="148"/>
      <c r="M1249" s="154"/>
      <c r="T1249" s="155"/>
      <c r="AT1249" s="150" t="s">
        <v>192</v>
      </c>
      <c r="AU1249" s="150" t="s">
        <v>82</v>
      </c>
      <c r="AV1249" s="12" t="s">
        <v>82</v>
      </c>
      <c r="AW1249" s="12" t="s">
        <v>33</v>
      </c>
      <c r="AX1249" s="12" t="s">
        <v>72</v>
      </c>
      <c r="AY1249" s="150" t="s">
        <v>181</v>
      </c>
    </row>
    <row r="1250" spans="2:51" s="13" customFormat="1" ht="12">
      <c r="B1250" s="156"/>
      <c r="D1250" s="149" t="s">
        <v>192</v>
      </c>
      <c r="E1250" s="157" t="s">
        <v>19</v>
      </c>
      <c r="F1250" s="158" t="s">
        <v>196</v>
      </c>
      <c r="H1250" s="159">
        <v>803.36</v>
      </c>
      <c r="I1250" s="160"/>
      <c r="L1250" s="156"/>
      <c r="M1250" s="161"/>
      <c r="T1250" s="162"/>
      <c r="AT1250" s="157" t="s">
        <v>192</v>
      </c>
      <c r="AU1250" s="157" t="s">
        <v>82</v>
      </c>
      <c r="AV1250" s="13" t="s">
        <v>188</v>
      </c>
      <c r="AW1250" s="13" t="s">
        <v>33</v>
      </c>
      <c r="AX1250" s="13" t="s">
        <v>80</v>
      </c>
      <c r="AY1250" s="157" t="s">
        <v>181</v>
      </c>
    </row>
    <row r="1251" spans="2:65" s="1" customFormat="1" ht="16.5" customHeight="1">
      <c r="B1251" s="32"/>
      <c r="C1251" s="180" t="s">
        <v>2025</v>
      </c>
      <c r="D1251" s="180" t="s">
        <v>561</v>
      </c>
      <c r="E1251" s="181" t="s">
        <v>2026</v>
      </c>
      <c r="F1251" s="182" t="s">
        <v>2027</v>
      </c>
      <c r="G1251" s="183" t="s">
        <v>186</v>
      </c>
      <c r="H1251" s="184">
        <v>843.528</v>
      </c>
      <c r="I1251" s="185"/>
      <c r="J1251" s="186">
        <f>ROUND(I1251*H1251,2)</f>
        <v>0</v>
      </c>
      <c r="K1251" s="182" t="s">
        <v>187</v>
      </c>
      <c r="L1251" s="187"/>
      <c r="M1251" s="188" t="s">
        <v>19</v>
      </c>
      <c r="N1251" s="189" t="s">
        <v>43</v>
      </c>
      <c r="P1251" s="140">
        <f>O1251*H1251</f>
        <v>0</v>
      </c>
      <c r="Q1251" s="140">
        <v>0.0009</v>
      </c>
      <c r="R1251" s="140">
        <f>Q1251*H1251</f>
        <v>0.7591752</v>
      </c>
      <c r="S1251" s="140">
        <v>0</v>
      </c>
      <c r="T1251" s="141">
        <f>S1251*H1251</f>
        <v>0</v>
      </c>
      <c r="AR1251" s="142" t="s">
        <v>394</v>
      </c>
      <c r="AT1251" s="142" t="s">
        <v>561</v>
      </c>
      <c r="AU1251" s="142" t="s">
        <v>82</v>
      </c>
      <c r="AY1251" s="17" t="s">
        <v>181</v>
      </c>
      <c r="BE1251" s="143">
        <f>IF(N1251="základní",J1251,0)</f>
        <v>0</v>
      </c>
      <c r="BF1251" s="143">
        <f>IF(N1251="snížená",J1251,0)</f>
        <v>0</v>
      </c>
      <c r="BG1251" s="143">
        <f>IF(N1251="zákl. přenesená",J1251,0)</f>
        <v>0</v>
      </c>
      <c r="BH1251" s="143">
        <f>IF(N1251="sníž. přenesená",J1251,0)</f>
        <v>0</v>
      </c>
      <c r="BI1251" s="143">
        <f>IF(N1251="nulová",J1251,0)</f>
        <v>0</v>
      </c>
      <c r="BJ1251" s="17" t="s">
        <v>80</v>
      </c>
      <c r="BK1251" s="143">
        <f>ROUND(I1251*H1251,2)</f>
        <v>0</v>
      </c>
      <c r="BL1251" s="17" t="s">
        <v>286</v>
      </c>
      <c r="BM1251" s="142" t="s">
        <v>2028</v>
      </c>
    </row>
    <row r="1252" spans="2:51" s="12" customFormat="1" ht="12">
      <c r="B1252" s="148"/>
      <c r="D1252" s="149" t="s">
        <v>192</v>
      </c>
      <c r="E1252" s="150" t="s">
        <v>19</v>
      </c>
      <c r="F1252" s="151" t="s">
        <v>2029</v>
      </c>
      <c r="H1252" s="152">
        <v>843.528</v>
      </c>
      <c r="I1252" s="153"/>
      <c r="L1252" s="148"/>
      <c r="M1252" s="154"/>
      <c r="T1252" s="155"/>
      <c r="AT1252" s="150" t="s">
        <v>192</v>
      </c>
      <c r="AU1252" s="150" t="s">
        <v>82</v>
      </c>
      <c r="AV1252" s="12" t="s">
        <v>82</v>
      </c>
      <c r="AW1252" s="12" t="s">
        <v>33</v>
      </c>
      <c r="AX1252" s="12" t="s">
        <v>80</v>
      </c>
      <c r="AY1252" s="150" t="s">
        <v>181</v>
      </c>
    </row>
    <row r="1253" spans="2:65" s="1" customFormat="1" ht="16.5" customHeight="1">
      <c r="B1253" s="32"/>
      <c r="C1253" s="180" t="s">
        <v>2030</v>
      </c>
      <c r="D1253" s="180" t="s">
        <v>561</v>
      </c>
      <c r="E1253" s="181" t="s">
        <v>2031</v>
      </c>
      <c r="F1253" s="182" t="s">
        <v>2032</v>
      </c>
      <c r="G1253" s="183" t="s">
        <v>186</v>
      </c>
      <c r="H1253" s="184">
        <v>843.528</v>
      </c>
      <c r="I1253" s="185"/>
      <c r="J1253" s="186">
        <f>ROUND(I1253*H1253,2)</f>
        <v>0</v>
      </c>
      <c r="K1253" s="182" t="s">
        <v>187</v>
      </c>
      <c r="L1253" s="187"/>
      <c r="M1253" s="188" t="s">
        <v>19</v>
      </c>
      <c r="N1253" s="189" t="s">
        <v>43</v>
      </c>
      <c r="P1253" s="140">
        <f>O1253*H1253</f>
        <v>0</v>
      </c>
      <c r="Q1253" s="140">
        <v>0.0015</v>
      </c>
      <c r="R1253" s="140">
        <f>Q1253*H1253</f>
        <v>1.265292</v>
      </c>
      <c r="S1253" s="140">
        <v>0</v>
      </c>
      <c r="T1253" s="141">
        <f>S1253*H1253</f>
        <v>0</v>
      </c>
      <c r="AR1253" s="142" t="s">
        <v>394</v>
      </c>
      <c r="AT1253" s="142" t="s">
        <v>561</v>
      </c>
      <c r="AU1253" s="142" t="s">
        <v>82</v>
      </c>
      <c r="AY1253" s="17" t="s">
        <v>181</v>
      </c>
      <c r="BE1253" s="143">
        <f>IF(N1253="základní",J1253,0)</f>
        <v>0</v>
      </c>
      <c r="BF1253" s="143">
        <f>IF(N1253="snížená",J1253,0)</f>
        <v>0</v>
      </c>
      <c r="BG1253" s="143">
        <f>IF(N1253="zákl. přenesená",J1253,0)</f>
        <v>0</v>
      </c>
      <c r="BH1253" s="143">
        <f>IF(N1253="sníž. přenesená",J1253,0)</f>
        <v>0</v>
      </c>
      <c r="BI1253" s="143">
        <f>IF(N1253="nulová",J1253,0)</f>
        <v>0</v>
      </c>
      <c r="BJ1253" s="17" t="s">
        <v>80</v>
      </c>
      <c r="BK1253" s="143">
        <f>ROUND(I1253*H1253,2)</f>
        <v>0</v>
      </c>
      <c r="BL1253" s="17" t="s">
        <v>286</v>
      </c>
      <c r="BM1253" s="142" t="s">
        <v>2033</v>
      </c>
    </row>
    <row r="1254" spans="2:65" s="1" customFormat="1" ht="24.1" customHeight="1">
      <c r="B1254" s="32"/>
      <c r="C1254" s="131" t="s">
        <v>2034</v>
      </c>
      <c r="D1254" s="131" t="s">
        <v>183</v>
      </c>
      <c r="E1254" s="132" t="s">
        <v>2035</v>
      </c>
      <c r="F1254" s="133" t="s">
        <v>2036</v>
      </c>
      <c r="G1254" s="134" t="s">
        <v>186</v>
      </c>
      <c r="H1254" s="135">
        <v>122.425</v>
      </c>
      <c r="I1254" s="136"/>
      <c r="J1254" s="137">
        <f>ROUND(I1254*H1254,2)</f>
        <v>0</v>
      </c>
      <c r="K1254" s="133" t="s">
        <v>187</v>
      </c>
      <c r="L1254" s="32"/>
      <c r="M1254" s="138" t="s">
        <v>19</v>
      </c>
      <c r="N1254" s="139" t="s">
        <v>43</v>
      </c>
      <c r="P1254" s="140">
        <f>O1254*H1254</f>
        <v>0</v>
      </c>
      <c r="Q1254" s="140">
        <v>0.006</v>
      </c>
      <c r="R1254" s="140">
        <f>Q1254*H1254</f>
        <v>0.73455</v>
      </c>
      <c r="S1254" s="140">
        <v>0</v>
      </c>
      <c r="T1254" s="141">
        <f>S1254*H1254</f>
        <v>0</v>
      </c>
      <c r="AR1254" s="142" t="s">
        <v>286</v>
      </c>
      <c r="AT1254" s="142" t="s">
        <v>183</v>
      </c>
      <c r="AU1254" s="142" t="s">
        <v>82</v>
      </c>
      <c r="AY1254" s="17" t="s">
        <v>181</v>
      </c>
      <c r="BE1254" s="143">
        <f>IF(N1254="základní",J1254,0)</f>
        <v>0</v>
      </c>
      <c r="BF1254" s="143">
        <f>IF(N1254="snížená",J1254,0)</f>
        <v>0</v>
      </c>
      <c r="BG1254" s="143">
        <f>IF(N1254="zákl. přenesená",J1254,0)</f>
        <v>0</v>
      </c>
      <c r="BH1254" s="143">
        <f>IF(N1254="sníž. přenesená",J1254,0)</f>
        <v>0</v>
      </c>
      <c r="BI1254" s="143">
        <f>IF(N1254="nulová",J1254,0)</f>
        <v>0</v>
      </c>
      <c r="BJ1254" s="17" t="s">
        <v>80</v>
      </c>
      <c r="BK1254" s="143">
        <f>ROUND(I1254*H1254,2)</f>
        <v>0</v>
      </c>
      <c r="BL1254" s="17" t="s">
        <v>286</v>
      </c>
      <c r="BM1254" s="142" t="s">
        <v>2037</v>
      </c>
    </row>
    <row r="1255" spans="2:47" s="1" customFormat="1" ht="12">
      <c r="B1255" s="32"/>
      <c r="D1255" s="144" t="s">
        <v>190</v>
      </c>
      <c r="F1255" s="145" t="s">
        <v>2038</v>
      </c>
      <c r="I1255" s="146"/>
      <c r="L1255" s="32"/>
      <c r="M1255" s="147"/>
      <c r="T1255" s="53"/>
      <c r="AT1255" s="17" t="s">
        <v>190</v>
      </c>
      <c r="AU1255" s="17" t="s">
        <v>82</v>
      </c>
    </row>
    <row r="1256" spans="2:51" s="14" customFormat="1" ht="12">
      <c r="B1256" s="163"/>
      <c r="D1256" s="149" t="s">
        <v>192</v>
      </c>
      <c r="E1256" s="164" t="s">
        <v>19</v>
      </c>
      <c r="F1256" s="165" t="s">
        <v>2039</v>
      </c>
      <c r="H1256" s="164" t="s">
        <v>19</v>
      </c>
      <c r="I1256" s="166"/>
      <c r="L1256" s="163"/>
      <c r="M1256" s="167"/>
      <c r="T1256" s="168"/>
      <c r="AT1256" s="164" t="s">
        <v>192</v>
      </c>
      <c r="AU1256" s="164" t="s">
        <v>82</v>
      </c>
      <c r="AV1256" s="14" t="s">
        <v>80</v>
      </c>
      <c r="AW1256" s="14" t="s">
        <v>33</v>
      </c>
      <c r="AX1256" s="14" t="s">
        <v>72</v>
      </c>
      <c r="AY1256" s="164" t="s">
        <v>181</v>
      </c>
    </row>
    <row r="1257" spans="2:51" s="12" customFormat="1" ht="12">
      <c r="B1257" s="148"/>
      <c r="D1257" s="149" t="s">
        <v>192</v>
      </c>
      <c r="E1257" s="150" t="s">
        <v>19</v>
      </c>
      <c r="F1257" s="151" t="s">
        <v>2040</v>
      </c>
      <c r="H1257" s="152">
        <v>75.52</v>
      </c>
      <c r="I1257" s="153"/>
      <c r="L1257" s="148"/>
      <c r="M1257" s="154"/>
      <c r="T1257" s="155"/>
      <c r="AT1257" s="150" t="s">
        <v>192</v>
      </c>
      <c r="AU1257" s="150" t="s">
        <v>82</v>
      </c>
      <c r="AV1257" s="12" t="s">
        <v>82</v>
      </c>
      <c r="AW1257" s="12" t="s">
        <v>33</v>
      </c>
      <c r="AX1257" s="12" t="s">
        <v>72</v>
      </c>
      <c r="AY1257" s="150" t="s">
        <v>181</v>
      </c>
    </row>
    <row r="1258" spans="2:51" s="12" customFormat="1" ht="12">
      <c r="B1258" s="148"/>
      <c r="D1258" s="149" t="s">
        <v>192</v>
      </c>
      <c r="E1258" s="150" t="s">
        <v>19</v>
      </c>
      <c r="F1258" s="151" t="s">
        <v>2041</v>
      </c>
      <c r="H1258" s="152">
        <v>46.905</v>
      </c>
      <c r="I1258" s="153"/>
      <c r="L1258" s="148"/>
      <c r="M1258" s="154"/>
      <c r="T1258" s="155"/>
      <c r="AT1258" s="150" t="s">
        <v>192</v>
      </c>
      <c r="AU1258" s="150" t="s">
        <v>82</v>
      </c>
      <c r="AV1258" s="12" t="s">
        <v>82</v>
      </c>
      <c r="AW1258" s="12" t="s">
        <v>33</v>
      </c>
      <c r="AX1258" s="12" t="s">
        <v>72</v>
      </c>
      <c r="AY1258" s="150" t="s">
        <v>181</v>
      </c>
    </row>
    <row r="1259" spans="2:51" s="13" customFormat="1" ht="12">
      <c r="B1259" s="156"/>
      <c r="D1259" s="149" t="s">
        <v>192</v>
      </c>
      <c r="E1259" s="157" t="s">
        <v>19</v>
      </c>
      <c r="F1259" s="158" t="s">
        <v>196</v>
      </c>
      <c r="H1259" s="159">
        <v>122.425</v>
      </c>
      <c r="I1259" s="160"/>
      <c r="L1259" s="156"/>
      <c r="M1259" s="161"/>
      <c r="T1259" s="162"/>
      <c r="AT1259" s="157" t="s">
        <v>192</v>
      </c>
      <c r="AU1259" s="157" t="s">
        <v>82</v>
      </c>
      <c r="AV1259" s="13" t="s">
        <v>188</v>
      </c>
      <c r="AW1259" s="13" t="s">
        <v>33</v>
      </c>
      <c r="AX1259" s="13" t="s">
        <v>80</v>
      </c>
      <c r="AY1259" s="157" t="s">
        <v>181</v>
      </c>
    </row>
    <row r="1260" spans="2:65" s="1" customFormat="1" ht="16.5" customHeight="1">
      <c r="B1260" s="32"/>
      <c r="C1260" s="180" t="s">
        <v>2042</v>
      </c>
      <c r="D1260" s="180" t="s">
        <v>561</v>
      </c>
      <c r="E1260" s="181" t="s">
        <v>2043</v>
      </c>
      <c r="F1260" s="182" t="s">
        <v>2044</v>
      </c>
      <c r="G1260" s="183" t="s">
        <v>186</v>
      </c>
      <c r="H1260" s="184">
        <v>49.25</v>
      </c>
      <c r="I1260" s="185"/>
      <c r="J1260" s="186">
        <f>ROUND(I1260*H1260,2)</f>
        <v>0</v>
      </c>
      <c r="K1260" s="182" t="s">
        <v>187</v>
      </c>
      <c r="L1260" s="187"/>
      <c r="M1260" s="188" t="s">
        <v>19</v>
      </c>
      <c r="N1260" s="189" t="s">
        <v>43</v>
      </c>
      <c r="P1260" s="140">
        <f>O1260*H1260</f>
        <v>0</v>
      </c>
      <c r="Q1260" s="140">
        <v>0.0018</v>
      </c>
      <c r="R1260" s="140">
        <f>Q1260*H1260</f>
        <v>0.08864999999999999</v>
      </c>
      <c r="S1260" s="140">
        <v>0</v>
      </c>
      <c r="T1260" s="141">
        <f>S1260*H1260</f>
        <v>0</v>
      </c>
      <c r="AR1260" s="142" t="s">
        <v>394</v>
      </c>
      <c r="AT1260" s="142" t="s">
        <v>561</v>
      </c>
      <c r="AU1260" s="142" t="s">
        <v>82</v>
      </c>
      <c r="AY1260" s="17" t="s">
        <v>181</v>
      </c>
      <c r="BE1260" s="143">
        <f>IF(N1260="základní",J1260,0)</f>
        <v>0</v>
      </c>
      <c r="BF1260" s="143">
        <f>IF(N1260="snížená",J1260,0)</f>
        <v>0</v>
      </c>
      <c r="BG1260" s="143">
        <f>IF(N1260="zákl. přenesená",J1260,0)</f>
        <v>0</v>
      </c>
      <c r="BH1260" s="143">
        <f>IF(N1260="sníž. přenesená",J1260,0)</f>
        <v>0</v>
      </c>
      <c r="BI1260" s="143">
        <f>IF(N1260="nulová",J1260,0)</f>
        <v>0</v>
      </c>
      <c r="BJ1260" s="17" t="s">
        <v>80</v>
      </c>
      <c r="BK1260" s="143">
        <f>ROUND(I1260*H1260,2)</f>
        <v>0</v>
      </c>
      <c r="BL1260" s="17" t="s">
        <v>286</v>
      </c>
      <c r="BM1260" s="142" t="s">
        <v>2045</v>
      </c>
    </row>
    <row r="1261" spans="2:51" s="12" customFormat="1" ht="12">
      <c r="B1261" s="148"/>
      <c r="D1261" s="149" t="s">
        <v>192</v>
      </c>
      <c r="E1261" s="150" t="s">
        <v>19</v>
      </c>
      <c r="F1261" s="151" t="s">
        <v>2046</v>
      </c>
      <c r="H1261" s="152">
        <v>49.25</v>
      </c>
      <c r="I1261" s="153"/>
      <c r="L1261" s="148"/>
      <c r="M1261" s="154"/>
      <c r="T1261" s="155"/>
      <c r="AT1261" s="150" t="s">
        <v>192</v>
      </c>
      <c r="AU1261" s="150" t="s">
        <v>82</v>
      </c>
      <c r="AV1261" s="12" t="s">
        <v>82</v>
      </c>
      <c r="AW1261" s="12" t="s">
        <v>33</v>
      </c>
      <c r="AX1261" s="12" t="s">
        <v>80</v>
      </c>
      <c r="AY1261" s="150" t="s">
        <v>181</v>
      </c>
    </row>
    <row r="1262" spans="2:65" s="1" customFormat="1" ht="16.5" customHeight="1">
      <c r="B1262" s="32"/>
      <c r="C1262" s="180" t="s">
        <v>2047</v>
      </c>
      <c r="D1262" s="180" t="s">
        <v>561</v>
      </c>
      <c r="E1262" s="181" t="s">
        <v>2048</v>
      </c>
      <c r="F1262" s="182" t="s">
        <v>2049</v>
      </c>
      <c r="G1262" s="183" t="s">
        <v>186</v>
      </c>
      <c r="H1262" s="184">
        <v>79.296</v>
      </c>
      <c r="I1262" s="185"/>
      <c r="J1262" s="186">
        <f>ROUND(I1262*H1262,2)</f>
        <v>0</v>
      </c>
      <c r="K1262" s="182" t="s">
        <v>187</v>
      </c>
      <c r="L1262" s="187"/>
      <c r="M1262" s="188" t="s">
        <v>19</v>
      </c>
      <c r="N1262" s="189" t="s">
        <v>43</v>
      </c>
      <c r="P1262" s="140">
        <f>O1262*H1262</f>
        <v>0</v>
      </c>
      <c r="Q1262" s="140">
        <v>0.0021</v>
      </c>
      <c r="R1262" s="140">
        <f>Q1262*H1262</f>
        <v>0.1665216</v>
      </c>
      <c r="S1262" s="140">
        <v>0</v>
      </c>
      <c r="T1262" s="141">
        <f>S1262*H1262</f>
        <v>0</v>
      </c>
      <c r="AR1262" s="142" t="s">
        <v>394</v>
      </c>
      <c r="AT1262" s="142" t="s">
        <v>561</v>
      </c>
      <c r="AU1262" s="142" t="s">
        <v>82</v>
      </c>
      <c r="AY1262" s="17" t="s">
        <v>181</v>
      </c>
      <c r="BE1262" s="143">
        <f>IF(N1262="základní",J1262,0)</f>
        <v>0</v>
      </c>
      <c r="BF1262" s="143">
        <f>IF(N1262="snížená",J1262,0)</f>
        <v>0</v>
      </c>
      <c r="BG1262" s="143">
        <f>IF(N1262="zákl. přenesená",J1262,0)</f>
        <v>0</v>
      </c>
      <c r="BH1262" s="143">
        <f>IF(N1262="sníž. přenesená",J1262,0)</f>
        <v>0</v>
      </c>
      <c r="BI1262" s="143">
        <f>IF(N1262="nulová",J1262,0)</f>
        <v>0</v>
      </c>
      <c r="BJ1262" s="17" t="s">
        <v>80</v>
      </c>
      <c r="BK1262" s="143">
        <f>ROUND(I1262*H1262,2)</f>
        <v>0</v>
      </c>
      <c r="BL1262" s="17" t="s">
        <v>286</v>
      </c>
      <c r="BM1262" s="142" t="s">
        <v>2050</v>
      </c>
    </row>
    <row r="1263" spans="2:51" s="12" customFormat="1" ht="12">
      <c r="B1263" s="148"/>
      <c r="D1263" s="149" t="s">
        <v>192</v>
      </c>
      <c r="E1263" s="150" t="s">
        <v>19</v>
      </c>
      <c r="F1263" s="151" t="s">
        <v>2051</v>
      </c>
      <c r="H1263" s="152">
        <v>79.296</v>
      </c>
      <c r="I1263" s="153"/>
      <c r="L1263" s="148"/>
      <c r="M1263" s="154"/>
      <c r="T1263" s="155"/>
      <c r="AT1263" s="150" t="s">
        <v>192</v>
      </c>
      <c r="AU1263" s="150" t="s">
        <v>82</v>
      </c>
      <c r="AV1263" s="12" t="s">
        <v>82</v>
      </c>
      <c r="AW1263" s="12" t="s">
        <v>33</v>
      </c>
      <c r="AX1263" s="12" t="s">
        <v>80</v>
      </c>
      <c r="AY1263" s="150" t="s">
        <v>181</v>
      </c>
    </row>
    <row r="1264" spans="2:65" s="1" customFormat="1" ht="24.1" customHeight="1">
      <c r="B1264" s="32"/>
      <c r="C1264" s="131" t="s">
        <v>2052</v>
      </c>
      <c r="D1264" s="131" t="s">
        <v>183</v>
      </c>
      <c r="E1264" s="132" t="s">
        <v>2053</v>
      </c>
      <c r="F1264" s="133" t="s">
        <v>2054</v>
      </c>
      <c r="G1264" s="134" t="s">
        <v>186</v>
      </c>
      <c r="H1264" s="135">
        <v>287.385</v>
      </c>
      <c r="I1264" s="136"/>
      <c r="J1264" s="137">
        <f>ROUND(I1264*H1264,2)</f>
        <v>0</v>
      </c>
      <c r="K1264" s="133" t="s">
        <v>187</v>
      </c>
      <c r="L1264" s="32"/>
      <c r="M1264" s="138" t="s">
        <v>19</v>
      </c>
      <c r="N1264" s="139" t="s">
        <v>43</v>
      </c>
      <c r="P1264" s="140">
        <f>O1264*H1264</f>
        <v>0</v>
      </c>
      <c r="Q1264" s="140">
        <v>0.00116</v>
      </c>
      <c r="R1264" s="140">
        <f>Q1264*H1264</f>
        <v>0.3333666</v>
      </c>
      <c r="S1264" s="140">
        <v>0</v>
      </c>
      <c r="T1264" s="141">
        <f>S1264*H1264</f>
        <v>0</v>
      </c>
      <c r="AR1264" s="142" t="s">
        <v>286</v>
      </c>
      <c r="AT1264" s="142" t="s">
        <v>183</v>
      </c>
      <c r="AU1264" s="142" t="s">
        <v>82</v>
      </c>
      <c r="AY1264" s="17" t="s">
        <v>181</v>
      </c>
      <c r="BE1264" s="143">
        <f>IF(N1264="základní",J1264,0)</f>
        <v>0</v>
      </c>
      <c r="BF1264" s="143">
        <f>IF(N1264="snížená",J1264,0)</f>
        <v>0</v>
      </c>
      <c r="BG1264" s="143">
        <f>IF(N1264="zákl. přenesená",J1264,0)</f>
        <v>0</v>
      </c>
      <c r="BH1264" s="143">
        <f>IF(N1264="sníž. přenesená",J1264,0)</f>
        <v>0</v>
      </c>
      <c r="BI1264" s="143">
        <f>IF(N1264="nulová",J1264,0)</f>
        <v>0</v>
      </c>
      <c r="BJ1264" s="17" t="s">
        <v>80</v>
      </c>
      <c r="BK1264" s="143">
        <f>ROUND(I1264*H1264,2)</f>
        <v>0</v>
      </c>
      <c r="BL1264" s="17" t="s">
        <v>286</v>
      </c>
      <c r="BM1264" s="142" t="s">
        <v>2055</v>
      </c>
    </row>
    <row r="1265" spans="2:47" s="1" customFormat="1" ht="12">
      <c r="B1265" s="32"/>
      <c r="D1265" s="144" t="s">
        <v>190</v>
      </c>
      <c r="F1265" s="145" t="s">
        <v>2056</v>
      </c>
      <c r="I1265" s="146"/>
      <c r="L1265" s="32"/>
      <c r="M1265" s="147"/>
      <c r="T1265" s="53"/>
      <c r="AT1265" s="17" t="s">
        <v>190</v>
      </c>
      <c r="AU1265" s="17" t="s">
        <v>82</v>
      </c>
    </row>
    <row r="1266" spans="2:51" s="14" customFormat="1" ht="12">
      <c r="B1266" s="163"/>
      <c r="D1266" s="149" t="s">
        <v>192</v>
      </c>
      <c r="E1266" s="164" t="s">
        <v>19</v>
      </c>
      <c r="F1266" s="165" t="s">
        <v>1861</v>
      </c>
      <c r="H1266" s="164" t="s">
        <v>19</v>
      </c>
      <c r="I1266" s="166"/>
      <c r="L1266" s="163"/>
      <c r="M1266" s="167"/>
      <c r="T1266" s="168"/>
      <c r="AT1266" s="164" t="s">
        <v>192</v>
      </c>
      <c r="AU1266" s="164" t="s">
        <v>82</v>
      </c>
      <c r="AV1266" s="14" t="s">
        <v>80</v>
      </c>
      <c r="AW1266" s="14" t="s">
        <v>33</v>
      </c>
      <c r="AX1266" s="14" t="s">
        <v>72</v>
      </c>
      <c r="AY1266" s="164" t="s">
        <v>181</v>
      </c>
    </row>
    <row r="1267" spans="2:51" s="12" customFormat="1" ht="12">
      <c r="B1267" s="148"/>
      <c r="D1267" s="149" t="s">
        <v>192</v>
      </c>
      <c r="E1267" s="150" t="s">
        <v>19</v>
      </c>
      <c r="F1267" s="151" t="s">
        <v>1862</v>
      </c>
      <c r="H1267" s="152">
        <v>287.385</v>
      </c>
      <c r="I1267" s="153"/>
      <c r="L1267" s="148"/>
      <c r="M1267" s="154"/>
      <c r="T1267" s="155"/>
      <c r="AT1267" s="150" t="s">
        <v>192</v>
      </c>
      <c r="AU1267" s="150" t="s">
        <v>82</v>
      </c>
      <c r="AV1267" s="12" t="s">
        <v>82</v>
      </c>
      <c r="AW1267" s="12" t="s">
        <v>33</v>
      </c>
      <c r="AX1267" s="12" t="s">
        <v>80</v>
      </c>
      <c r="AY1267" s="150" t="s">
        <v>181</v>
      </c>
    </row>
    <row r="1268" spans="2:65" s="1" customFormat="1" ht="16.5" customHeight="1">
      <c r="B1268" s="32"/>
      <c r="C1268" s="180" t="s">
        <v>2057</v>
      </c>
      <c r="D1268" s="180" t="s">
        <v>561</v>
      </c>
      <c r="E1268" s="181" t="s">
        <v>2058</v>
      </c>
      <c r="F1268" s="182" t="s">
        <v>2059</v>
      </c>
      <c r="G1268" s="183" t="s">
        <v>186</v>
      </c>
      <c r="H1268" s="184">
        <v>301.754</v>
      </c>
      <c r="I1268" s="185"/>
      <c r="J1268" s="186">
        <f>ROUND(I1268*H1268,2)</f>
        <v>0</v>
      </c>
      <c r="K1268" s="182" t="s">
        <v>187</v>
      </c>
      <c r="L1268" s="187"/>
      <c r="M1268" s="188" t="s">
        <v>19</v>
      </c>
      <c r="N1268" s="189" t="s">
        <v>43</v>
      </c>
      <c r="P1268" s="140">
        <f>O1268*H1268</f>
        <v>0</v>
      </c>
      <c r="Q1268" s="140">
        <v>0.0024</v>
      </c>
      <c r="R1268" s="140">
        <f>Q1268*H1268</f>
        <v>0.7242096</v>
      </c>
      <c r="S1268" s="140">
        <v>0</v>
      </c>
      <c r="T1268" s="141">
        <f>S1268*H1268</f>
        <v>0</v>
      </c>
      <c r="AR1268" s="142" t="s">
        <v>394</v>
      </c>
      <c r="AT1268" s="142" t="s">
        <v>561</v>
      </c>
      <c r="AU1268" s="142" t="s">
        <v>82</v>
      </c>
      <c r="AY1268" s="17" t="s">
        <v>181</v>
      </c>
      <c r="BE1268" s="143">
        <f>IF(N1268="základní",J1268,0)</f>
        <v>0</v>
      </c>
      <c r="BF1268" s="143">
        <f>IF(N1268="snížená",J1268,0)</f>
        <v>0</v>
      </c>
      <c r="BG1268" s="143">
        <f>IF(N1268="zákl. přenesená",J1268,0)</f>
        <v>0</v>
      </c>
      <c r="BH1268" s="143">
        <f>IF(N1268="sníž. přenesená",J1268,0)</f>
        <v>0</v>
      </c>
      <c r="BI1268" s="143">
        <f>IF(N1268="nulová",J1268,0)</f>
        <v>0</v>
      </c>
      <c r="BJ1268" s="17" t="s">
        <v>80</v>
      </c>
      <c r="BK1268" s="143">
        <f>ROUND(I1268*H1268,2)</f>
        <v>0</v>
      </c>
      <c r="BL1268" s="17" t="s">
        <v>286</v>
      </c>
      <c r="BM1268" s="142" t="s">
        <v>2060</v>
      </c>
    </row>
    <row r="1269" spans="2:51" s="12" customFormat="1" ht="12">
      <c r="B1269" s="148"/>
      <c r="D1269" s="149" t="s">
        <v>192</v>
      </c>
      <c r="E1269" s="150" t="s">
        <v>19</v>
      </c>
      <c r="F1269" s="151" t="s">
        <v>2061</v>
      </c>
      <c r="H1269" s="152">
        <v>301.754</v>
      </c>
      <c r="I1269" s="153"/>
      <c r="L1269" s="148"/>
      <c r="M1269" s="154"/>
      <c r="T1269" s="155"/>
      <c r="AT1269" s="150" t="s">
        <v>192</v>
      </c>
      <c r="AU1269" s="150" t="s">
        <v>82</v>
      </c>
      <c r="AV1269" s="12" t="s">
        <v>82</v>
      </c>
      <c r="AW1269" s="12" t="s">
        <v>33</v>
      </c>
      <c r="AX1269" s="12" t="s">
        <v>80</v>
      </c>
      <c r="AY1269" s="150" t="s">
        <v>181</v>
      </c>
    </row>
    <row r="1270" spans="2:65" s="1" customFormat="1" ht="16.5" customHeight="1">
      <c r="B1270" s="32"/>
      <c r="C1270" s="180" t="s">
        <v>2062</v>
      </c>
      <c r="D1270" s="180" t="s">
        <v>561</v>
      </c>
      <c r="E1270" s="181" t="s">
        <v>2063</v>
      </c>
      <c r="F1270" s="182" t="s">
        <v>2064</v>
      </c>
      <c r="G1270" s="183" t="s">
        <v>186</v>
      </c>
      <c r="H1270" s="184">
        <v>301.754</v>
      </c>
      <c r="I1270" s="185"/>
      <c r="J1270" s="186">
        <f>ROUND(I1270*H1270,2)</f>
        <v>0</v>
      </c>
      <c r="K1270" s="182" t="s">
        <v>187</v>
      </c>
      <c r="L1270" s="187"/>
      <c r="M1270" s="188" t="s">
        <v>19</v>
      </c>
      <c r="N1270" s="189" t="s">
        <v>43</v>
      </c>
      <c r="P1270" s="140">
        <f>O1270*H1270</f>
        <v>0</v>
      </c>
      <c r="Q1270" s="140">
        <v>0.0045</v>
      </c>
      <c r="R1270" s="140">
        <f>Q1270*H1270</f>
        <v>1.357893</v>
      </c>
      <c r="S1270" s="140">
        <v>0</v>
      </c>
      <c r="T1270" s="141">
        <f>S1270*H1270</f>
        <v>0</v>
      </c>
      <c r="AR1270" s="142" t="s">
        <v>394</v>
      </c>
      <c r="AT1270" s="142" t="s">
        <v>561</v>
      </c>
      <c r="AU1270" s="142" t="s">
        <v>82</v>
      </c>
      <c r="AY1270" s="17" t="s">
        <v>181</v>
      </c>
      <c r="BE1270" s="143">
        <f>IF(N1270="základní",J1270,0)</f>
        <v>0</v>
      </c>
      <c r="BF1270" s="143">
        <f>IF(N1270="snížená",J1270,0)</f>
        <v>0</v>
      </c>
      <c r="BG1270" s="143">
        <f>IF(N1270="zákl. přenesená",J1270,0)</f>
        <v>0</v>
      </c>
      <c r="BH1270" s="143">
        <f>IF(N1270="sníž. přenesená",J1270,0)</f>
        <v>0</v>
      </c>
      <c r="BI1270" s="143">
        <f>IF(N1270="nulová",J1270,0)</f>
        <v>0</v>
      </c>
      <c r="BJ1270" s="17" t="s">
        <v>80</v>
      </c>
      <c r="BK1270" s="143">
        <f>ROUND(I1270*H1270,2)</f>
        <v>0</v>
      </c>
      <c r="BL1270" s="17" t="s">
        <v>286</v>
      </c>
      <c r="BM1270" s="142" t="s">
        <v>2065</v>
      </c>
    </row>
    <row r="1271" spans="2:65" s="1" customFormat="1" ht="24.1" customHeight="1">
      <c r="B1271" s="32"/>
      <c r="C1271" s="131" t="s">
        <v>2066</v>
      </c>
      <c r="D1271" s="131" t="s">
        <v>183</v>
      </c>
      <c r="E1271" s="132" t="s">
        <v>2067</v>
      </c>
      <c r="F1271" s="133" t="s">
        <v>2068</v>
      </c>
      <c r="G1271" s="134" t="s">
        <v>186</v>
      </c>
      <c r="H1271" s="135">
        <v>300</v>
      </c>
      <c r="I1271" s="136"/>
      <c r="J1271" s="137">
        <f>ROUND(I1271*H1271,2)</f>
        <v>0</v>
      </c>
      <c r="K1271" s="133" t="s">
        <v>187</v>
      </c>
      <c r="L1271" s="32"/>
      <c r="M1271" s="138" t="s">
        <v>19</v>
      </c>
      <c r="N1271" s="139" t="s">
        <v>43</v>
      </c>
      <c r="P1271" s="140">
        <f>O1271*H1271</f>
        <v>0</v>
      </c>
      <c r="Q1271" s="140">
        <v>1E-05</v>
      </c>
      <c r="R1271" s="140">
        <f>Q1271*H1271</f>
        <v>0.003</v>
      </c>
      <c r="S1271" s="140">
        <v>0</v>
      </c>
      <c r="T1271" s="141">
        <f>S1271*H1271</f>
        <v>0</v>
      </c>
      <c r="AR1271" s="142" t="s">
        <v>286</v>
      </c>
      <c r="AT1271" s="142" t="s">
        <v>183</v>
      </c>
      <c r="AU1271" s="142" t="s">
        <v>82</v>
      </c>
      <c r="AY1271" s="17" t="s">
        <v>181</v>
      </c>
      <c r="BE1271" s="143">
        <f>IF(N1271="základní",J1271,0)</f>
        <v>0</v>
      </c>
      <c r="BF1271" s="143">
        <f>IF(N1271="snížená",J1271,0)</f>
        <v>0</v>
      </c>
      <c r="BG1271" s="143">
        <f>IF(N1271="zákl. přenesená",J1271,0)</f>
        <v>0</v>
      </c>
      <c r="BH1271" s="143">
        <f>IF(N1271="sníž. přenesená",J1271,0)</f>
        <v>0</v>
      </c>
      <c r="BI1271" s="143">
        <f>IF(N1271="nulová",J1271,0)</f>
        <v>0</v>
      </c>
      <c r="BJ1271" s="17" t="s">
        <v>80</v>
      </c>
      <c r="BK1271" s="143">
        <f>ROUND(I1271*H1271,2)</f>
        <v>0</v>
      </c>
      <c r="BL1271" s="17" t="s">
        <v>286</v>
      </c>
      <c r="BM1271" s="142" t="s">
        <v>2069</v>
      </c>
    </row>
    <row r="1272" spans="2:47" s="1" customFormat="1" ht="12">
      <c r="B1272" s="32"/>
      <c r="D1272" s="144" t="s">
        <v>190</v>
      </c>
      <c r="F1272" s="145" t="s">
        <v>2070</v>
      </c>
      <c r="I1272" s="146"/>
      <c r="L1272" s="32"/>
      <c r="M1272" s="147"/>
      <c r="T1272" s="53"/>
      <c r="AT1272" s="17" t="s">
        <v>190</v>
      </c>
      <c r="AU1272" s="17" t="s">
        <v>82</v>
      </c>
    </row>
    <row r="1273" spans="2:51" s="14" customFormat="1" ht="12">
      <c r="B1273" s="163"/>
      <c r="D1273" s="149" t="s">
        <v>192</v>
      </c>
      <c r="E1273" s="164" t="s">
        <v>19</v>
      </c>
      <c r="F1273" s="165" t="s">
        <v>1999</v>
      </c>
      <c r="H1273" s="164" t="s">
        <v>19</v>
      </c>
      <c r="I1273" s="166"/>
      <c r="L1273" s="163"/>
      <c r="M1273" s="167"/>
      <c r="T1273" s="168"/>
      <c r="AT1273" s="164" t="s">
        <v>192</v>
      </c>
      <c r="AU1273" s="164" t="s">
        <v>82</v>
      </c>
      <c r="AV1273" s="14" t="s">
        <v>80</v>
      </c>
      <c r="AW1273" s="14" t="s">
        <v>33</v>
      </c>
      <c r="AX1273" s="14" t="s">
        <v>72</v>
      </c>
      <c r="AY1273" s="164" t="s">
        <v>181</v>
      </c>
    </row>
    <row r="1274" spans="2:51" s="12" customFormat="1" ht="12">
      <c r="B1274" s="148"/>
      <c r="D1274" s="149" t="s">
        <v>192</v>
      </c>
      <c r="E1274" s="150" t="s">
        <v>19</v>
      </c>
      <c r="F1274" s="151" t="s">
        <v>2000</v>
      </c>
      <c r="H1274" s="152">
        <v>300</v>
      </c>
      <c r="I1274" s="153"/>
      <c r="L1274" s="148"/>
      <c r="M1274" s="154"/>
      <c r="T1274" s="155"/>
      <c r="AT1274" s="150" t="s">
        <v>192</v>
      </c>
      <c r="AU1274" s="150" t="s">
        <v>82</v>
      </c>
      <c r="AV1274" s="12" t="s">
        <v>82</v>
      </c>
      <c r="AW1274" s="12" t="s">
        <v>33</v>
      </c>
      <c r="AX1274" s="12" t="s">
        <v>80</v>
      </c>
      <c r="AY1274" s="150" t="s">
        <v>181</v>
      </c>
    </row>
    <row r="1275" spans="2:65" s="1" customFormat="1" ht="24.1" customHeight="1">
      <c r="B1275" s="32"/>
      <c r="C1275" s="180" t="s">
        <v>2071</v>
      </c>
      <c r="D1275" s="180" t="s">
        <v>561</v>
      </c>
      <c r="E1275" s="181" t="s">
        <v>2072</v>
      </c>
      <c r="F1275" s="182" t="s">
        <v>2073</v>
      </c>
      <c r="G1275" s="183" t="s">
        <v>186</v>
      </c>
      <c r="H1275" s="184">
        <v>349.65</v>
      </c>
      <c r="I1275" s="185"/>
      <c r="J1275" s="186">
        <f>ROUND(I1275*H1275,2)</f>
        <v>0</v>
      </c>
      <c r="K1275" s="182" t="s">
        <v>187</v>
      </c>
      <c r="L1275" s="187"/>
      <c r="M1275" s="188" t="s">
        <v>19</v>
      </c>
      <c r="N1275" s="189" t="s">
        <v>43</v>
      </c>
      <c r="P1275" s="140">
        <f>O1275*H1275</f>
        <v>0</v>
      </c>
      <c r="Q1275" s="140">
        <v>0.00013</v>
      </c>
      <c r="R1275" s="140">
        <f>Q1275*H1275</f>
        <v>0.045454499999999995</v>
      </c>
      <c r="S1275" s="140">
        <v>0</v>
      </c>
      <c r="T1275" s="141">
        <f>S1275*H1275</f>
        <v>0</v>
      </c>
      <c r="AR1275" s="142" t="s">
        <v>394</v>
      </c>
      <c r="AT1275" s="142" t="s">
        <v>561</v>
      </c>
      <c r="AU1275" s="142" t="s">
        <v>82</v>
      </c>
      <c r="AY1275" s="17" t="s">
        <v>181</v>
      </c>
      <c r="BE1275" s="143">
        <f>IF(N1275="základní",J1275,0)</f>
        <v>0</v>
      </c>
      <c r="BF1275" s="143">
        <f>IF(N1275="snížená",J1275,0)</f>
        <v>0</v>
      </c>
      <c r="BG1275" s="143">
        <f>IF(N1275="zákl. přenesená",J1275,0)</f>
        <v>0</v>
      </c>
      <c r="BH1275" s="143">
        <f>IF(N1275="sníž. přenesená",J1275,0)</f>
        <v>0</v>
      </c>
      <c r="BI1275" s="143">
        <f>IF(N1275="nulová",J1275,0)</f>
        <v>0</v>
      </c>
      <c r="BJ1275" s="17" t="s">
        <v>80</v>
      </c>
      <c r="BK1275" s="143">
        <f>ROUND(I1275*H1275,2)</f>
        <v>0</v>
      </c>
      <c r="BL1275" s="17" t="s">
        <v>286</v>
      </c>
      <c r="BM1275" s="142" t="s">
        <v>2074</v>
      </c>
    </row>
    <row r="1276" spans="2:51" s="12" customFormat="1" ht="12">
      <c r="B1276" s="148"/>
      <c r="D1276" s="149" t="s">
        <v>192</v>
      </c>
      <c r="F1276" s="151" t="s">
        <v>2075</v>
      </c>
      <c r="H1276" s="152">
        <v>349.65</v>
      </c>
      <c r="I1276" s="153"/>
      <c r="L1276" s="148"/>
      <c r="M1276" s="154"/>
      <c r="T1276" s="155"/>
      <c r="AT1276" s="150" t="s">
        <v>192</v>
      </c>
      <c r="AU1276" s="150" t="s">
        <v>82</v>
      </c>
      <c r="AV1276" s="12" t="s">
        <v>82</v>
      </c>
      <c r="AW1276" s="12" t="s">
        <v>4</v>
      </c>
      <c r="AX1276" s="12" t="s">
        <v>80</v>
      </c>
      <c r="AY1276" s="150" t="s">
        <v>181</v>
      </c>
    </row>
    <row r="1277" spans="2:65" s="1" customFormat="1" ht="16.5" customHeight="1">
      <c r="B1277" s="32"/>
      <c r="C1277" s="131" t="s">
        <v>2076</v>
      </c>
      <c r="D1277" s="131" t="s">
        <v>183</v>
      </c>
      <c r="E1277" s="132" t="s">
        <v>2077</v>
      </c>
      <c r="F1277" s="133" t="s">
        <v>2078</v>
      </c>
      <c r="G1277" s="134" t="s">
        <v>186</v>
      </c>
      <c r="H1277" s="135">
        <v>309.6</v>
      </c>
      <c r="I1277" s="136"/>
      <c r="J1277" s="137">
        <f>ROUND(I1277*H1277,2)</f>
        <v>0</v>
      </c>
      <c r="K1277" s="133" t="s">
        <v>19</v>
      </c>
      <c r="L1277" s="32"/>
      <c r="M1277" s="138" t="s">
        <v>19</v>
      </c>
      <c r="N1277" s="139" t="s">
        <v>43</v>
      </c>
      <c r="P1277" s="140">
        <f>O1277*H1277</f>
        <v>0</v>
      </c>
      <c r="Q1277" s="140">
        <v>4E-05</v>
      </c>
      <c r="R1277" s="140">
        <f>Q1277*H1277</f>
        <v>0.012384000000000003</v>
      </c>
      <c r="S1277" s="140">
        <v>0</v>
      </c>
      <c r="T1277" s="141">
        <f>S1277*H1277</f>
        <v>0</v>
      </c>
      <c r="AR1277" s="142" t="s">
        <v>286</v>
      </c>
      <c r="AT1277" s="142" t="s">
        <v>183</v>
      </c>
      <c r="AU1277" s="142" t="s">
        <v>82</v>
      </c>
      <c r="AY1277" s="17" t="s">
        <v>181</v>
      </c>
      <c r="BE1277" s="143">
        <f>IF(N1277="základní",J1277,0)</f>
        <v>0</v>
      </c>
      <c r="BF1277" s="143">
        <f>IF(N1277="snížená",J1277,0)</f>
        <v>0</v>
      </c>
      <c r="BG1277" s="143">
        <f>IF(N1277="zákl. přenesená",J1277,0)</f>
        <v>0</v>
      </c>
      <c r="BH1277" s="143">
        <f>IF(N1277="sníž. přenesená",J1277,0)</f>
        <v>0</v>
      </c>
      <c r="BI1277" s="143">
        <f>IF(N1277="nulová",J1277,0)</f>
        <v>0</v>
      </c>
      <c r="BJ1277" s="17" t="s">
        <v>80</v>
      </c>
      <c r="BK1277" s="143">
        <f>ROUND(I1277*H1277,2)</f>
        <v>0</v>
      </c>
      <c r="BL1277" s="17" t="s">
        <v>286</v>
      </c>
      <c r="BM1277" s="142" t="s">
        <v>2079</v>
      </c>
    </row>
    <row r="1278" spans="2:51" s="14" customFormat="1" ht="12">
      <c r="B1278" s="163"/>
      <c r="D1278" s="149" t="s">
        <v>192</v>
      </c>
      <c r="E1278" s="164" t="s">
        <v>19</v>
      </c>
      <c r="F1278" s="165" t="s">
        <v>1999</v>
      </c>
      <c r="H1278" s="164" t="s">
        <v>19</v>
      </c>
      <c r="I1278" s="166"/>
      <c r="L1278" s="163"/>
      <c r="M1278" s="167"/>
      <c r="T1278" s="168"/>
      <c r="AT1278" s="164" t="s">
        <v>192</v>
      </c>
      <c r="AU1278" s="164" t="s">
        <v>82</v>
      </c>
      <c r="AV1278" s="14" t="s">
        <v>80</v>
      </c>
      <c r="AW1278" s="14" t="s">
        <v>33</v>
      </c>
      <c r="AX1278" s="14" t="s">
        <v>72</v>
      </c>
      <c r="AY1278" s="164" t="s">
        <v>181</v>
      </c>
    </row>
    <row r="1279" spans="2:51" s="12" customFormat="1" ht="12">
      <c r="B1279" s="148"/>
      <c r="D1279" s="149" t="s">
        <v>192</v>
      </c>
      <c r="E1279" s="150" t="s">
        <v>19</v>
      </c>
      <c r="F1279" s="151" t="s">
        <v>1844</v>
      </c>
      <c r="H1279" s="152">
        <v>309.6</v>
      </c>
      <c r="I1279" s="153"/>
      <c r="L1279" s="148"/>
      <c r="M1279" s="154"/>
      <c r="T1279" s="155"/>
      <c r="AT1279" s="150" t="s">
        <v>192</v>
      </c>
      <c r="AU1279" s="150" t="s">
        <v>82</v>
      </c>
      <c r="AV1279" s="12" t="s">
        <v>82</v>
      </c>
      <c r="AW1279" s="12" t="s">
        <v>33</v>
      </c>
      <c r="AX1279" s="12" t="s">
        <v>80</v>
      </c>
      <c r="AY1279" s="150" t="s">
        <v>181</v>
      </c>
    </row>
    <row r="1280" spans="2:65" s="1" customFormat="1" ht="16.5" customHeight="1">
      <c r="B1280" s="32"/>
      <c r="C1280" s="180" t="s">
        <v>2080</v>
      </c>
      <c r="D1280" s="180" t="s">
        <v>561</v>
      </c>
      <c r="E1280" s="181" t="s">
        <v>2081</v>
      </c>
      <c r="F1280" s="182" t="s">
        <v>2082</v>
      </c>
      <c r="G1280" s="183" t="s">
        <v>186</v>
      </c>
      <c r="H1280" s="184">
        <v>356.04</v>
      </c>
      <c r="I1280" s="185"/>
      <c r="J1280" s="186">
        <f>ROUND(I1280*H1280,2)</f>
        <v>0</v>
      </c>
      <c r="K1280" s="182" t="s">
        <v>187</v>
      </c>
      <c r="L1280" s="187"/>
      <c r="M1280" s="188" t="s">
        <v>19</v>
      </c>
      <c r="N1280" s="189" t="s">
        <v>43</v>
      </c>
      <c r="P1280" s="140">
        <f>O1280*H1280</f>
        <v>0</v>
      </c>
      <c r="Q1280" s="140">
        <v>0.00017</v>
      </c>
      <c r="R1280" s="140">
        <f>Q1280*H1280</f>
        <v>0.060526800000000006</v>
      </c>
      <c r="S1280" s="140">
        <v>0</v>
      </c>
      <c r="T1280" s="141">
        <f>S1280*H1280</f>
        <v>0</v>
      </c>
      <c r="AR1280" s="142" t="s">
        <v>394</v>
      </c>
      <c r="AT1280" s="142" t="s">
        <v>561</v>
      </c>
      <c r="AU1280" s="142" t="s">
        <v>82</v>
      </c>
      <c r="AY1280" s="17" t="s">
        <v>181</v>
      </c>
      <c r="BE1280" s="143">
        <f>IF(N1280="základní",J1280,0)</f>
        <v>0</v>
      </c>
      <c r="BF1280" s="143">
        <f>IF(N1280="snížená",J1280,0)</f>
        <v>0</v>
      </c>
      <c r="BG1280" s="143">
        <f>IF(N1280="zákl. přenesená",J1280,0)</f>
        <v>0</v>
      </c>
      <c r="BH1280" s="143">
        <f>IF(N1280="sníž. přenesená",J1280,0)</f>
        <v>0</v>
      </c>
      <c r="BI1280" s="143">
        <f>IF(N1280="nulová",J1280,0)</f>
        <v>0</v>
      </c>
      <c r="BJ1280" s="17" t="s">
        <v>80</v>
      </c>
      <c r="BK1280" s="143">
        <f>ROUND(I1280*H1280,2)</f>
        <v>0</v>
      </c>
      <c r="BL1280" s="17" t="s">
        <v>286</v>
      </c>
      <c r="BM1280" s="142" t="s">
        <v>2083</v>
      </c>
    </row>
    <row r="1281" spans="2:51" s="12" customFormat="1" ht="12">
      <c r="B1281" s="148"/>
      <c r="D1281" s="149" t="s">
        <v>192</v>
      </c>
      <c r="E1281" s="150" t="s">
        <v>19</v>
      </c>
      <c r="F1281" s="151" t="s">
        <v>2084</v>
      </c>
      <c r="H1281" s="152">
        <v>356.04</v>
      </c>
      <c r="I1281" s="153"/>
      <c r="L1281" s="148"/>
      <c r="M1281" s="154"/>
      <c r="T1281" s="155"/>
      <c r="AT1281" s="150" t="s">
        <v>192</v>
      </c>
      <c r="AU1281" s="150" t="s">
        <v>82</v>
      </c>
      <c r="AV1281" s="12" t="s">
        <v>82</v>
      </c>
      <c r="AW1281" s="12" t="s">
        <v>33</v>
      </c>
      <c r="AX1281" s="12" t="s">
        <v>80</v>
      </c>
      <c r="AY1281" s="150" t="s">
        <v>181</v>
      </c>
    </row>
    <row r="1282" spans="2:65" s="1" customFormat="1" ht="24.1" customHeight="1">
      <c r="B1282" s="32"/>
      <c r="C1282" s="131" t="s">
        <v>2085</v>
      </c>
      <c r="D1282" s="131" t="s">
        <v>183</v>
      </c>
      <c r="E1282" s="132" t="s">
        <v>2086</v>
      </c>
      <c r="F1282" s="133" t="s">
        <v>2087</v>
      </c>
      <c r="G1282" s="134" t="s">
        <v>344</v>
      </c>
      <c r="H1282" s="135">
        <v>7.803</v>
      </c>
      <c r="I1282" s="136"/>
      <c r="J1282" s="137">
        <f>ROUND(I1282*H1282,2)</f>
        <v>0</v>
      </c>
      <c r="K1282" s="133" t="s">
        <v>187</v>
      </c>
      <c r="L1282" s="32"/>
      <c r="M1282" s="138" t="s">
        <v>19</v>
      </c>
      <c r="N1282" s="139" t="s">
        <v>43</v>
      </c>
      <c r="P1282" s="140">
        <f>O1282*H1282</f>
        <v>0</v>
      </c>
      <c r="Q1282" s="140">
        <v>0</v>
      </c>
      <c r="R1282" s="140">
        <f>Q1282*H1282</f>
        <v>0</v>
      </c>
      <c r="S1282" s="140">
        <v>0</v>
      </c>
      <c r="T1282" s="141">
        <f>S1282*H1282</f>
        <v>0</v>
      </c>
      <c r="AR1282" s="142" t="s">
        <v>286</v>
      </c>
      <c r="AT1282" s="142" t="s">
        <v>183</v>
      </c>
      <c r="AU1282" s="142" t="s">
        <v>82</v>
      </c>
      <c r="AY1282" s="17" t="s">
        <v>181</v>
      </c>
      <c r="BE1282" s="143">
        <f>IF(N1282="základní",J1282,0)</f>
        <v>0</v>
      </c>
      <c r="BF1282" s="143">
        <f>IF(N1282="snížená",J1282,0)</f>
        <v>0</v>
      </c>
      <c r="BG1282" s="143">
        <f>IF(N1282="zákl. přenesená",J1282,0)</f>
        <v>0</v>
      </c>
      <c r="BH1282" s="143">
        <f>IF(N1282="sníž. přenesená",J1282,0)</f>
        <v>0</v>
      </c>
      <c r="BI1282" s="143">
        <f>IF(N1282="nulová",J1282,0)</f>
        <v>0</v>
      </c>
      <c r="BJ1282" s="17" t="s">
        <v>80</v>
      </c>
      <c r="BK1282" s="143">
        <f>ROUND(I1282*H1282,2)</f>
        <v>0</v>
      </c>
      <c r="BL1282" s="17" t="s">
        <v>286</v>
      </c>
      <c r="BM1282" s="142" t="s">
        <v>2088</v>
      </c>
    </row>
    <row r="1283" spans="2:47" s="1" customFormat="1" ht="12">
      <c r="B1283" s="32"/>
      <c r="D1283" s="144" t="s">
        <v>190</v>
      </c>
      <c r="F1283" s="145" t="s">
        <v>2089</v>
      </c>
      <c r="I1283" s="146"/>
      <c r="L1283" s="32"/>
      <c r="M1283" s="147"/>
      <c r="T1283" s="53"/>
      <c r="AT1283" s="17" t="s">
        <v>190</v>
      </c>
      <c r="AU1283" s="17" t="s">
        <v>82</v>
      </c>
    </row>
    <row r="1284" spans="2:63" s="11" customFormat="1" ht="22.8" customHeight="1">
      <c r="B1284" s="119"/>
      <c r="D1284" s="120" t="s">
        <v>71</v>
      </c>
      <c r="E1284" s="129" t="s">
        <v>2090</v>
      </c>
      <c r="F1284" s="129" t="s">
        <v>2091</v>
      </c>
      <c r="I1284" s="122"/>
      <c r="J1284" s="130">
        <f>BK1284</f>
        <v>0</v>
      </c>
      <c r="L1284" s="119"/>
      <c r="M1284" s="124"/>
      <c r="P1284" s="125">
        <f>SUM(P1285:P1300)</f>
        <v>0</v>
      </c>
      <c r="R1284" s="125">
        <f>SUM(R1285:R1300)</f>
        <v>5.068868</v>
      </c>
      <c r="T1284" s="126">
        <f>SUM(T1285:T1300)</f>
        <v>0</v>
      </c>
      <c r="AR1284" s="120" t="s">
        <v>82</v>
      </c>
      <c r="AT1284" s="127" t="s">
        <v>71</v>
      </c>
      <c r="AU1284" s="127" t="s">
        <v>80</v>
      </c>
      <c r="AY1284" s="120" t="s">
        <v>181</v>
      </c>
      <c r="BK1284" s="128">
        <f>SUM(BK1285:BK1300)</f>
        <v>0</v>
      </c>
    </row>
    <row r="1285" spans="2:65" s="1" customFormat="1" ht="37.85" customHeight="1">
      <c r="B1285" s="32"/>
      <c r="C1285" s="131" t="s">
        <v>2092</v>
      </c>
      <c r="D1285" s="131" t="s">
        <v>183</v>
      </c>
      <c r="E1285" s="132" t="s">
        <v>2093</v>
      </c>
      <c r="F1285" s="133" t="s">
        <v>2094</v>
      </c>
      <c r="G1285" s="134" t="s">
        <v>186</v>
      </c>
      <c r="H1285" s="135">
        <v>12.1</v>
      </c>
      <c r="I1285" s="136"/>
      <c r="J1285" s="137">
        <f>ROUND(I1285*H1285,2)</f>
        <v>0</v>
      </c>
      <c r="K1285" s="133" t="s">
        <v>19</v>
      </c>
      <c r="L1285" s="32"/>
      <c r="M1285" s="138" t="s">
        <v>19</v>
      </c>
      <c r="N1285" s="139" t="s">
        <v>43</v>
      </c>
      <c r="P1285" s="140">
        <f>O1285*H1285</f>
        <v>0</v>
      </c>
      <c r="Q1285" s="140">
        <v>0.009</v>
      </c>
      <c r="R1285" s="140">
        <f>Q1285*H1285</f>
        <v>0.10889999999999998</v>
      </c>
      <c r="S1285" s="140">
        <v>0</v>
      </c>
      <c r="T1285" s="141">
        <f>S1285*H1285</f>
        <v>0</v>
      </c>
      <c r="AR1285" s="142" t="s">
        <v>286</v>
      </c>
      <c r="AT1285" s="142" t="s">
        <v>183</v>
      </c>
      <c r="AU1285" s="142" t="s">
        <v>82</v>
      </c>
      <c r="AY1285" s="17" t="s">
        <v>181</v>
      </c>
      <c r="BE1285" s="143">
        <f>IF(N1285="základní",J1285,0)</f>
        <v>0</v>
      </c>
      <c r="BF1285" s="143">
        <f>IF(N1285="snížená",J1285,0)</f>
        <v>0</v>
      </c>
      <c r="BG1285" s="143">
        <f>IF(N1285="zákl. přenesená",J1285,0)</f>
        <v>0</v>
      </c>
      <c r="BH1285" s="143">
        <f>IF(N1285="sníž. přenesená",J1285,0)</f>
        <v>0</v>
      </c>
      <c r="BI1285" s="143">
        <f>IF(N1285="nulová",J1285,0)</f>
        <v>0</v>
      </c>
      <c r="BJ1285" s="17" t="s">
        <v>80</v>
      </c>
      <c r="BK1285" s="143">
        <f>ROUND(I1285*H1285,2)</f>
        <v>0</v>
      </c>
      <c r="BL1285" s="17" t="s">
        <v>286</v>
      </c>
      <c r="BM1285" s="142" t="s">
        <v>2095</v>
      </c>
    </row>
    <row r="1286" spans="2:51" s="12" customFormat="1" ht="12">
      <c r="B1286" s="148"/>
      <c r="D1286" s="149" t="s">
        <v>192</v>
      </c>
      <c r="E1286" s="150" t="s">
        <v>19</v>
      </c>
      <c r="F1286" s="151" t="s">
        <v>2096</v>
      </c>
      <c r="H1286" s="152">
        <v>12.1</v>
      </c>
      <c r="I1286" s="153"/>
      <c r="L1286" s="148"/>
      <c r="M1286" s="154"/>
      <c r="T1286" s="155"/>
      <c r="AT1286" s="150" t="s">
        <v>192</v>
      </c>
      <c r="AU1286" s="150" t="s">
        <v>82</v>
      </c>
      <c r="AV1286" s="12" t="s">
        <v>82</v>
      </c>
      <c r="AW1286" s="12" t="s">
        <v>33</v>
      </c>
      <c r="AX1286" s="12" t="s">
        <v>80</v>
      </c>
      <c r="AY1286" s="150" t="s">
        <v>181</v>
      </c>
    </row>
    <row r="1287" spans="2:65" s="1" customFormat="1" ht="24.1" customHeight="1">
      <c r="B1287" s="32"/>
      <c r="C1287" s="131" t="s">
        <v>2097</v>
      </c>
      <c r="D1287" s="131" t="s">
        <v>183</v>
      </c>
      <c r="E1287" s="132" t="s">
        <v>2098</v>
      </c>
      <c r="F1287" s="133" t="s">
        <v>2099</v>
      </c>
      <c r="G1287" s="134" t="s">
        <v>186</v>
      </c>
      <c r="H1287" s="135">
        <v>409.982</v>
      </c>
      <c r="I1287" s="136"/>
      <c r="J1287" s="137">
        <f>ROUND(I1287*H1287,2)</f>
        <v>0</v>
      </c>
      <c r="K1287" s="133" t="s">
        <v>19</v>
      </c>
      <c r="L1287" s="32"/>
      <c r="M1287" s="138" t="s">
        <v>19</v>
      </c>
      <c r="N1287" s="139" t="s">
        <v>43</v>
      </c>
      <c r="P1287" s="140">
        <f>O1287*H1287</f>
        <v>0</v>
      </c>
      <c r="Q1287" s="140">
        <v>0.004</v>
      </c>
      <c r="R1287" s="140">
        <f>Q1287*H1287</f>
        <v>1.639928</v>
      </c>
      <c r="S1287" s="140">
        <v>0</v>
      </c>
      <c r="T1287" s="141">
        <f>S1287*H1287</f>
        <v>0</v>
      </c>
      <c r="AR1287" s="142" t="s">
        <v>286</v>
      </c>
      <c r="AT1287" s="142" t="s">
        <v>183</v>
      </c>
      <c r="AU1287" s="142" t="s">
        <v>82</v>
      </c>
      <c r="AY1287" s="17" t="s">
        <v>181</v>
      </c>
      <c r="BE1287" s="143">
        <f>IF(N1287="základní",J1287,0)</f>
        <v>0</v>
      </c>
      <c r="BF1287" s="143">
        <f>IF(N1287="snížená",J1287,0)</f>
        <v>0</v>
      </c>
      <c r="BG1287" s="143">
        <f>IF(N1287="zákl. přenesená",J1287,0)</f>
        <v>0</v>
      </c>
      <c r="BH1287" s="143">
        <f>IF(N1287="sníž. přenesená",J1287,0)</f>
        <v>0</v>
      </c>
      <c r="BI1287" s="143">
        <f>IF(N1287="nulová",J1287,0)</f>
        <v>0</v>
      </c>
      <c r="BJ1287" s="17" t="s">
        <v>80</v>
      </c>
      <c r="BK1287" s="143">
        <f>ROUND(I1287*H1287,2)</f>
        <v>0</v>
      </c>
      <c r="BL1287" s="17" t="s">
        <v>286</v>
      </c>
      <c r="BM1287" s="142" t="s">
        <v>2100</v>
      </c>
    </row>
    <row r="1288" spans="2:51" s="12" customFormat="1" ht="12">
      <c r="B1288" s="148"/>
      <c r="D1288" s="149" t="s">
        <v>192</v>
      </c>
      <c r="E1288" s="150" t="s">
        <v>19</v>
      </c>
      <c r="F1288" s="151" t="s">
        <v>2101</v>
      </c>
      <c r="H1288" s="152">
        <v>201.377</v>
      </c>
      <c r="I1288" s="153"/>
      <c r="L1288" s="148"/>
      <c r="M1288" s="154"/>
      <c r="T1288" s="155"/>
      <c r="AT1288" s="150" t="s">
        <v>192</v>
      </c>
      <c r="AU1288" s="150" t="s">
        <v>82</v>
      </c>
      <c r="AV1288" s="12" t="s">
        <v>82</v>
      </c>
      <c r="AW1288" s="12" t="s">
        <v>33</v>
      </c>
      <c r="AX1288" s="12" t="s">
        <v>72</v>
      </c>
      <c r="AY1288" s="150" t="s">
        <v>181</v>
      </c>
    </row>
    <row r="1289" spans="2:51" s="12" customFormat="1" ht="12">
      <c r="B1289" s="148"/>
      <c r="D1289" s="149" t="s">
        <v>192</v>
      </c>
      <c r="E1289" s="150" t="s">
        <v>19</v>
      </c>
      <c r="F1289" s="151" t="s">
        <v>2102</v>
      </c>
      <c r="H1289" s="152">
        <v>127.85</v>
      </c>
      <c r="I1289" s="153"/>
      <c r="L1289" s="148"/>
      <c r="M1289" s="154"/>
      <c r="T1289" s="155"/>
      <c r="AT1289" s="150" t="s">
        <v>192</v>
      </c>
      <c r="AU1289" s="150" t="s">
        <v>82</v>
      </c>
      <c r="AV1289" s="12" t="s">
        <v>82</v>
      </c>
      <c r="AW1289" s="12" t="s">
        <v>33</v>
      </c>
      <c r="AX1289" s="12" t="s">
        <v>72</v>
      </c>
      <c r="AY1289" s="150" t="s">
        <v>181</v>
      </c>
    </row>
    <row r="1290" spans="2:51" s="12" customFormat="1" ht="12">
      <c r="B1290" s="148"/>
      <c r="D1290" s="149" t="s">
        <v>192</v>
      </c>
      <c r="E1290" s="150" t="s">
        <v>19</v>
      </c>
      <c r="F1290" s="151" t="s">
        <v>2103</v>
      </c>
      <c r="H1290" s="152">
        <v>80.755</v>
      </c>
      <c r="I1290" s="153"/>
      <c r="L1290" s="148"/>
      <c r="M1290" s="154"/>
      <c r="T1290" s="155"/>
      <c r="AT1290" s="150" t="s">
        <v>192</v>
      </c>
      <c r="AU1290" s="150" t="s">
        <v>82</v>
      </c>
      <c r="AV1290" s="12" t="s">
        <v>82</v>
      </c>
      <c r="AW1290" s="12" t="s">
        <v>33</v>
      </c>
      <c r="AX1290" s="12" t="s">
        <v>72</v>
      </c>
      <c r="AY1290" s="150" t="s">
        <v>181</v>
      </c>
    </row>
    <row r="1291" spans="2:51" s="13" customFormat="1" ht="12">
      <c r="B1291" s="156"/>
      <c r="D1291" s="149" t="s">
        <v>192</v>
      </c>
      <c r="E1291" s="157" t="s">
        <v>19</v>
      </c>
      <c r="F1291" s="158" t="s">
        <v>196</v>
      </c>
      <c r="H1291" s="159">
        <v>409.982</v>
      </c>
      <c r="I1291" s="160"/>
      <c r="L1291" s="156"/>
      <c r="M1291" s="161"/>
      <c r="T1291" s="162"/>
      <c r="AT1291" s="157" t="s">
        <v>192</v>
      </c>
      <c r="AU1291" s="157" t="s">
        <v>82</v>
      </c>
      <c r="AV1291" s="13" t="s">
        <v>188</v>
      </c>
      <c r="AW1291" s="13" t="s">
        <v>33</v>
      </c>
      <c r="AX1291" s="13" t="s">
        <v>80</v>
      </c>
      <c r="AY1291" s="157" t="s">
        <v>181</v>
      </c>
    </row>
    <row r="1292" spans="2:65" s="1" customFormat="1" ht="24.1" customHeight="1">
      <c r="B1292" s="32"/>
      <c r="C1292" s="131" t="s">
        <v>2104</v>
      </c>
      <c r="D1292" s="131" t="s">
        <v>183</v>
      </c>
      <c r="E1292" s="132" t="s">
        <v>2105</v>
      </c>
      <c r="F1292" s="133" t="s">
        <v>2106</v>
      </c>
      <c r="G1292" s="134" t="s">
        <v>186</v>
      </c>
      <c r="H1292" s="135">
        <v>467.92</v>
      </c>
      <c r="I1292" s="136"/>
      <c r="J1292" s="137">
        <f>ROUND(I1292*H1292,2)</f>
        <v>0</v>
      </c>
      <c r="K1292" s="133" t="s">
        <v>19</v>
      </c>
      <c r="L1292" s="32"/>
      <c r="M1292" s="138" t="s">
        <v>19</v>
      </c>
      <c r="N1292" s="139" t="s">
        <v>43</v>
      </c>
      <c r="P1292" s="140">
        <f>O1292*H1292</f>
        <v>0</v>
      </c>
      <c r="Q1292" s="140">
        <v>0.007</v>
      </c>
      <c r="R1292" s="140">
        <f>Q1292*H1292</f>
        <v>3.27544</v>
      </c>
      <c r="S1292" s="140">
        <v>0</v>
      </c>
      <c r="T1292" s="141">
        <f>S1292*H1292</f>
        <v>0</v>
      </c>
      <c r="AR1292" s="142" t="s">
        <v>286</v>
      </c>
      <c r="AT1292" s="142" t="s">
        <v>183</v>
      </c>
      <c r="AU1292" s="142" t="s">
        <v>82</v>
      </c>
      <c r="AY1292" s="17" t="s">
        <v>181</v>
      </c>
      <c r="BE1292" s="143">
        <f>IF(N1292="základní",J1292,0)</f>
        <v>0</v>
      </c>
      <c r="BF1292" s="143">
        <f>IF(N1292="snížená",J1292,0)</f>
        <v>0</v>
      </c>
      <c r="BG1292" s="143">
        <f>IF(N1292="zákl. přenesená",J1292,0)</f>
        <v>0</v>
      </c>
      <c r="BH1292" s="143">
        <f>IF(N1292="sníž. přenesená",J1292,0)</f>
        <v>0</v>
      </c>
      <c r="BI1292" s="143">
        <f>IF(N1292="nulová",J1292,0)</f>
        <v>0</v>
      </c>
      <c r="BJ1292" s="17" t="s">
        <v>80</v>
      </c>
      <c r="BK1292" s="143">
        <f>ROUND(I1292*H1292,2)</f>
        <v>0</v>
      </c>
      <c r="BL1292" s="17" t="s">
        <v>286</v>
      </c>
      <c r="BM1292" s="142" t="s">
        <v>2107</v>
      </c>
    </row>
    <row r="1293" spans="2:51" s="12" customFormat="1" ht="12">
      <c r="B1293" s="148"/>
      <c r="D1293" s="149" t="s">
        <v>192</v>
      </c>
      <c r="E1293" s="150" t="s">
        <v>19</v>
      </c>
      <c r="F1293" s="151" t="s">
        <v>2108</v>
      </c>
      <c r="H1293" s="152">
        <v>277.18</v>
      </c>
      <c r="I1293" s="153"/>
      <c r="L1293" s="148"/>
      <c r="M1293" s="154"/>
      <c r="T1293" s="155"/>
      <c r="AT1293" s="150" t="s">
        <v>192</v>
      </c>
      <c r="AU1293" s="150" t="s">
        <v>82</v>
      </c>
      <c r="AV1293" s="12" t="s">
        <v>82</v>
      </c>
      <c r="AW1293" s="12" t="s">
        <v>33</v>
      </c>
      <c r="AX1293" s="12" t="s">
        <v>72</v>
      </c>
      <c r="AY1293" s="150" t="s">
        <v>181</v>
      </c>
    </row>
    <row r="1294" spans="2:51" s="12" customFormat="1" ht="12">
      <c r="B1294" s="148"/>
      <c r="D1294" s="149" t="s">
        <v>192</v>
      </c>
      <c r="E1294" s="150" t="s">
        <v>19</v>
      </c>
      <c r="F1294" s="151" t="s">
        <v>2109</v>
      </c>
      <c r="H1294" s="152">
        <v>190.74</v>
      </c>
      <c r="I1294" s="153"/>
      <c r="L1294" s="148"/>
      <c r="M1294" s="154"/>
      <c r="T1294" s="155"/>
      <c r="AT1294" s="150" t="s">
        <v>192</v>
      </c>
      <c r="AU1294" s="150" t="s">
        <v>82</v>
      </c>
      <c r="AV1294" s="12" t="s">
        <v>82</v>
      </c>
      <c r="AW1294" s="12" t="s">
        <v>33</v>
      </c>
      <c r="AX1294" s="12" t="s">
        <v>72</v>
      </c>
      <c r="AY1294" s="150" t="s">
        <v>181</v>
      </c>
    </row>
    <row r="1295" spans="2:51" s="13" customFormat="1" ht="12">
      <c r="B1295" s="156"/>
      <c r="D1295" s="149" t="s">
        <v>192</v>
      </c>
      <c r="E1295" s="157" t="s">
        <v>19</v>
      </c>
      <c r="F1295" s="158" t="s">
        <v>196</v>
      </c>
      <c r="H1295" s="159">
        <v>467.92</v>
      </c>
      <c r="I1295" s="160"/>
      <c r="L1295" s="156"/>
      <c r="M1295" s="161"/>
      <c r="T1295" s="162"/>
      <c r="AT1295" s="157" t="s">
        <v>192</v>
      </c>
      <c r="AU1295" s="157" t="s">
        <v>82</v>
      </c>
      <c r="AV1295" s="13" t="s">
        <v>188</v>
      </c>
      <c r="AW1295" s="13" t="s">
        <v>33</v>
      </c>
      <c r="AX1295" s="13" t="s">
        <v>80</v>
      </c>
      <c r="AY1295" s="157" t="s">
        <v>181</v>
      </c>
    </row>
    <row r="1296" spans="2:65" s="1" customFormat="1" ht="24.1" customHeight="1">
      <c r="B1296" s="32"/>
      <c r="C1296" s="131" t="s">
        <v>2110</v>
      </c>
      <c r="D1296" s="131" t="s">
        <v>183</v>
      </c>
      <c r="E1296" s="132" t="s">
        <v>2111</v>
      </c>
      <c r="F1296" s="133" t="s">
        <v>2112</v>
      </c>
      <c r="G1296" s="134" t="s">
        <v>199</v>
      </c>
      <c r="H1296" s="135">
        <v>20</v>
      </c>
      <c r="I1296" s="136"/>
      <c r="J1296" s="137">
        <f>ROUND(I1296*H1296,2)</f>
        <v>0</v>
      </c>
      <c r="K1296" s="133" t="s">
        <v>19</v>
      </c>
      <c r="L1296" s="32"/>
      <c r="M1296" s="138" t="s">
        <v>19</v>
      </c>
      <c r="N1296" s="139" t="s">
        <v>43</v>
      </c>
      <c r="P1296" s="140">
        <f>O1296*H1296</f>
        <v>0</v>
      </c>
      <c r="Q1296" s="140">
        <v>3E-05</v>
      </c>
      <c r="R1296" s="140">
        <f>Q1296*H1296</f>
        <v>0.0006000000000000001</v>
      </c>
      <c r="S1296" s="140">
        <v>0</v>
      </c>
      <c r="T1296" s="141">
        <f>S1296*H1296</f>
        <v>0</v>
      </c>
      <c r="AR1296" s="142" t="s">
        <v>286</v>
      </c>
      <c r="AT1296" s="142" t="s">
        <v>183</v>
      </c>
      <c r="AU1296" s="142" t="s">
        <v>82</v>
      </c>
      <c r="AY1296" s="17" t="s">
        <v>181</v>
      </c>
      <c r="BE1296" s="143">
        <f>IF(N1296="základní",J1296,0)</f>
        <v>0</v>
      </c>
      <c r="BF1296" s="143">
        <f>IF(N1296="snížená",J1296,0)</f>
        <v>0</v>
      </c>
      <c r="BG1296" s="143">
        <f>IF(N1296="zákl. přenesená",J1296,0)</f>
        <v>0</v>
      </c>
      <c r="BH1296" s="143">
        <f>IF(N1296="sníž. přenesená",J1296,0)</f>
        <v>0</v>
      </c>
      <c r="BI1296" s="143">
        <f>IF(N1296="nulová",J1296,0)</f>
        <v>0</v>
      </c>
      <c r="BJ1296" s="17" t="s">
        <v>80</v>
      </c>
      <c r="BK1296" s="143">
        <f>ROUND(I1296*H1296,2)</f>
        <v>0</v>
      </c>
      <c r="BL1296" s="17" t="s">
        <v>286</v>
      </c>
      <c r="BM1296" s="142" t="s">
        <v>2113</v>
      </c>
    </row>
    <row r="1297" spans="2:51" s="12" customFormat="1" ht="12">
      <c r="B1297" s="148"/>
      <c r="D1297" s="149" t="s">
        <v>192</v>
      </c>
      <c r="E1297" s="150" t="s">
        <v>19</v>
      </c>
      <c r="F1297" s="151" t="s">
        <v>2114</v>
      </c>
      <c r="H1297" s="152">
        <v>20</v>
      </c>
      <c r="I1297" s="153"/>
      <c r="L1297" s="148"/>
      <c r="M1297" s="154"/>
      <c r="T1297" s="155"/>
      <c r="AT1297" s="150" t="s">
        <v>192</v>
      </c>
      <c r="AU1297" s="150" t="s">
        <v>82</v>
      </c>
      <c r="AV1297" s="12" t="s">
        <v>82</v>
      </c>
      <c r="AW1297" s="12" t="s">
        <v>33</v>
      </c>
      <c r="AX1297" s="12" t="s">
        <v>80</v>
      </c>
      <c r="AY1297" s="150" t="s">
        <v>181</v>
      </c>
    </row>
    <row r="1298" spans="2:65" s="1" customFormat="1" ht="16.5" customHeight="1">
      <c r="B1298" s="32"/>
      <c r="C1298" s="180" t="s">
        <v>2115</v>
      </c>
      <c r="D1298" s="180" t="s">
        <v>561</v>
      </c>
      <c r="E1298" s="181" t="s">
        <v>2116</v>
      </c>
      <c r="F1298" s="182" t="s">
        <v>2117</v>
      </c>
      <c r="G1298" s="183" t="s">
        <v>199</v>
      </c>
      <c r="H1298" s="184">
        <v>20</v>
      </c>
      <c r="I1298" s="185"/>
      <c r="J1298" s="186">
        <f>ROUND(I1298*H1298,2)</f>
        <v>0</v>
      </c>
      <c r="K1298" s="182" t="s">
        <v>19</v>
      </c>
      <c r="L1298" s="187"/>
      <c r="M1298" s="188" t="s">
        <v>19</v>
      </c>
      <c r="N1298" s="189" t="s">
        <v>43</v>
      </c>
      <c r="P1298" s="140">
        <f>O1298*H1298</f>
        <v>0</v>
      </c>
      <c r="Q1298" s="140">
        <v>0.0022</v>
      </c>
      <c r="R1298" s="140">
        <f>Q1298*H1298</f>
        <v>0.044000000000000004</v>
      </c>
      <c r="S1298" s="140">
        <v>0</v>
      </c>
      <c r="T1298" s="141">
        <f>S1298*H1298</f>
        <v>0</v>
      </c>
      <c r="AR1298" s="142" t="s">
        <v>394</v>
      </c>
      <c r="AT1298" s="142" t="s">
        <v>561</v>
      </c>
      <c r="AU1298" s="142" t="s">
        <v>82</v>
      </c>
      <c r="AY1298" s="17" t="s">
        <v>181</v>
      </c>
      <c r="BE1298" s="143">
        <f>IF(N1298="základní",J1298,0)</f>
        <v>0</v>
      </c>
      <c r="BF1298" s="143">
        <f>IF(N1298="snížená",J1298,0)</f>
        <v>0</v>
      </c>
      <c r="BG1298" s="143">
        <f>IF(N1298="zákl. přenesená",J1298,0)</f>
        <v>0</v>
      </c>
      <c r="BH1298" s="143">
        <f>IF(N1298="sníž. přenesená",J1298,0)</f>
        <v>0</v>
      </c>
      <c r="BI1298" s="143">
        <f>IF(N1298="nulová",J1298,0)</f>
        <v>0</v>
      </c>
      <c r="BJ1298" s="17" t="s">
        <v>80</v>
      </c>
      <c r="BK1298" s="143">
        <f>ROUND(I1298*H1298,2)</f>
        <v>0</v>
      </c>
      <c r="BL1298" s="17" t="s">
        <v>286</v>
      </c>
      <c r="BM1298" s="142" t="s">
        <v>2118</v>
      </c>
    </row>
    <row r="1299" spans="2:65" s="1" customFormat="1" ht="24.1" customHeight="1">
      <c r="B1299" s="32"/>
      <c r="C1299" s="131" t="s">
        <v>2119</v>
      </c>
      <c r="D1299" s="131" t="s">
        <v>183</v>
      </c>
      <c r="E1299" s="132" t="s">
        <v>2120</v>
      </c>
      <c r="F1299" s="133" t="s">
        <v>2121</v>
      </c>
      <c r="G1299" s="134" t="s">
        <v>344</v>
      </c>
      <c r="H1299" s="135">
        <v>5.069</v>
      </c>
      <c r="I1299" s="136"/>
      <c r="J1299" s="137">
        <f>ROUND(I1299*H1299,2)</f>
        <v>0</v>
      </c>
      <c r="K1299" s="133" t="s">
        <v>187</v>
      </c>
      <c r="L1299" s="32"/>
      <c r="M1299" s="138" t="s">
        <v>19</v>
      </c>
      <c r="N1299" s="139" t="s">
        <v>43</v>
      </c>
      <c r="P1299" s="140">
        <f>O1299*H1299</f>
        <v>0</v>
      </c>
      <c r="Q1299" s="140">
        <v>0</v>
      </c>
      <c r="R1299" s="140">
        <f>Q1299*H1299</f>
        <v>0</v>
      </c>
      <c r="S1299" s="140">
        <v>0</v>
      </c>
      <c r="T1299" s="141">
        <f>S1299*H1299</f>
        <v>0</v>
      </c>
      <c r="AR1299" s="142" t="s">
        <v>286</v>
      </c>
      <c r="AT1299" s="142" t="s">
        <v>183</v>
      </c>
      <c r="AU1299" s="142" t="s">
        <v>82</v>
      </c>
      <c r="AY1299" s="17" t="s">
        <v>181</v>
      </c>
      <c r="BE1299" s="143">
        <f>IF(N1299="základní",J1299,0)</f>
        <v>0</v>
      </c>
      <c r="BF1299" s="143">
        <f>IF(N1299="snížená",J1299,0)</f>
        <v>0</v>
      </c>
      <c r="BG1299" s="143">
        <f>IF(N1299="zákl. přenesená",J1299,0)</f>
        <v>0</v>
      </c>
      <c r="BH1299" s="143">
        <f>IF(N1299="sníž. přenesená",J1299,0)</f>
        <v>0</v>
      </c>
      <c r="BI1299" s="143">
        <f>IF(N1299="nulová",J1299,0)</f>
        <v>0</v>
      </c>
      <c r="BJ1299" s="17" t="s">
        <v>80</v>
      </c>
      <c r="BK1299" s="143">
        <f>ROUND(I1299*H1299,2)</f>
        <v>0</v>
      </c>
      <c r="BL1299" s="17" t="s">
        <v>286</v>
      </c>
      <c r="BM1299" s="142" t="s">
        <v>2122</v>
      </c>
    </row>
    <row r="1300" spans="2:47" s="1" customFormat="1" ht="12">
      <c r="B1300" s="32"/>
      <c r="D1300" s="144" t="s">
        <v>190</v>
      </c>
      <c r="F1300" s="145" t="s">
        <v>2123</v>
      </c>
      <c r="I1300" s="146"/>
      <c r="L1300" s="32"/>
      <c r="M1300" s="147"/>
      <c r="T1300" s="53"/>
      <c r="AT1300" s="17" t="s">
        <v>190</v>
      </c>
      <c r="AU1300" s="17" t="s">
        <v>82</v>
      </c>
    </row>
    <row r="1301" spans="2:63" s="11" customFormat="1" ht="22.8" customHeight="1">
      <c r="B1301" s="119"/>
      <c r="D1301" s="120" t="s">
        <v>71</v>
      </c>
      <c r="E1301" s="129" t="s">
        <v>2124</v>
      </c>
      <c r="F1301" s="129" t="s">
        <v>2125</v>
      </c>
      <c r="I1301" s="122"/>
      <c r="J1301" s="130">
        <f>BK1301</f>
        <v>0</v>
      </c>
      <c r="L1301" s="119"/>
      <c r="M1301" s="124"/>
      <c r="P1301" s="125">
        <f>SUM(P1302:P1366)</f>
        <v>0</v>
      </c>
      <c r="R1301" s="125">
        <f>SUM(R1302:R1366)</f>
        <v>14.260858119999998</v>
      </c>
      <c r="T1301" s="126">
        <f>SUM(T1302:T1366)</f>
        <v>0</v>
      </c>
      <c r="AR1301" s="120" t="s">
        <v>82</v>
      </c>
      <c r="AT1301" s="127" t="s">
        <v>71</v>
      </c>
      <c r="AU1301" s="127" t="s">
        <v>80</v>
      </c>
      <c r="AY1301" s="120" t="s">
        <v>181</v>
      </c>
      <c r="BK1301" s="128">
        <f>SUM(BK1302:BK1366)</f>
        <v>0</v>
      </c>
    </row>
    <row r="1302" spans="2:65" s="1" customFormat="1" ht="24.1" customHeight="1">
      <c r="B1302" s="32"/>
      <c r="C1302" s="131" t="s">
        <v>2126</v>
      </c>
      <c r="D1302" s="131" t="s">
        <v>183</v>
      </c>
      <c r="E1302" s="132" t="s">
        <v>2127</v>
      </c>
      <c r="F1302" s="133" t="s">
        <v>2128</v>
      </c>
      <c r="G1302" s="134" t="s">
        <v>225</v>
      </c>
      <c r="H1302" s="135">
        <v>15.352</v>
      </c>
      <c r="I1302" s="136"/>
      <c r="J1302" s="137">
        <f>ROUND(I1302*H1302,2)</f>
        <v>0</v>
      </c>
      <c r="K1302" s="133" t="s">
        <v>527</v>
      </c>
      <c r="L1302" s="32"/>
      <c r="M1302" s="138" t="s">
        <v>19</v>
      </c>
      <c r="N1302" s="139" t="s">
        <v>43</v>
      </c>
      <c r="P1302" s="140">
        <f>O1302*H1302</f>
        <v>0</v>
      </c>
      <c r="Q1302" s="140">
        <v>0.00189</v>
      </c>
      <c r="R1302" s="140">
        <f>Q1302*H1302</f>
        <v>0.02901528</v>
      </c>
      <c r="S1302" s="140">
        <v>0</v>
      </c>
      <c r="T1302" s="141">
        <f>S1302*H1302</f>
        <v>0</v>
      </c>
      <c r="AR1302" s="142" t="s">
        <v>286</v>
      </c>
      <c r="AT1302" s="142" t="s">
        <v>183</v>
      </c>
      <c r="AU1302" s="142" t="s">
        <v>82</v>
      </c>
      <c r="AY1302" s="17" t="s">
        <v>181</v>
      </c>
      <c r="BE1302" s="143">
        <f>IF(N1302="základní",J1302,0)</f>
        <v>0</v>
      </c>
      <c r="BF1302" s="143">
        <f>IF(N1302="snížená",J1302,0)</f>
        <v>0</v>
      </c>
      <c r="BG1302" s="143">
        <f>IF(N1302="zákl. přenesená",J1302,0)</f>
        <v>0</v>
      </c>
      <c r="BH1302" s="143">
        <f>IF(N1302="sníž. přenesená",J1302,0)</f>
        <v>0</v>
      </c>
      <c r="BI1302" s="143">
        <f>IF(N1302="nulová",J1302,0)</f>
        <v>0</v>
      </c>
      <c r="BJ1302" s="17" t="s">
        <v>80</v>
      </c>
      <c r="BK1302" s="143">
        <f>ROUND(I1302*H1302,2)</f>
        <v>0</v>
      </c>
      <c r="BL1302" s="17" t="s">
        <v>286</v>
      </c>
      <c r="BM1302" s="142" t="s">
        <v>2129</v>
      </c>
    </row>
    <row r="1303" spans="2:47" s="1" customFormat="1" ht="12">
      <c r="B1303" s="32"/>
      <c r="D1303" s="144" t="s">
        <v>190</v>
      </c>
      <c r="F1303" s="145" t="s">
        <v>2130</v>
      </c>
      <c r="I1303" s="146"/>
      <c r="L1303" s="32"/>
      <c r="M1303" s="147"/>
      <c r="T1303" s="53"/>
      <c r="AT1303" s="17" t="s">
        <v>190</v>
      </c>
      <c r="AU1303" s="17" t="s">
        <v>82</v>
      </c>
    </row>
    <row r="1304" spans="2:51" s="12" customFormat="1" ht="12">
      <c r="B1304" s="148"/>
      <c r="D1304" s="149" t="s">
        <v>192</v>
      </c>
      <c r="E1304" s="150" t="s">
        <v>19</v>
      </c>
      <c r="F1304" s="151" t="s">
        <v>2131</v>
      </c>
      <c r="H1304" s="152">
        <v>1.774</v>
      </c>
      <c r="I1304" s="153"/>
      <c r="L1304" s="148"/>
      <c r="M1304" s="154"/>
      <c r="T1304" s="155"/>
      <c r="AT1304" s="150" t="s">
        <v>192</v>
      </c>
      <c r="AU1304" s="150" t="s">
        <v>82</v>
      </c>
      <c r="AV1304" s="12" t="s">
        <v>82</v>
      </c>
      <c r="AW1304" s="12" t="s">
        <v>33</v>
      </c>
      <c r="AX1304" s="12" t="s">
        <v>72</v>
      </c>
      <c r="AY1304" s="150" t="s">
        <v>181</v>
      </c>
    </row>
    <row r="1305" spans="2:51" s="12" customFormat="1" ht="12">
      <c r="B1305" s="148"/>
      <c r="D1305" s="149" t="s">
        <v>192</v>
      </c>
      <c r="E1305" s="150" t="s">
        <v>19</v>
      </c>
      <c r="F1305" s="151" t="s">
        <v>2132</v>
      </c>
      <c r="H1305" s="152">
        <v>8.078</v>
      </c>
      <c r="I1305" s="153"/>
      <c r="L1305" s="148"/>
      <c r="M1305" s="154"/>
      <c r="T1305" s="155"/>
      <c r="AT1305" s="150" t="s">
        <v>192</v>
      </c>
      <c r="AU1305" s="150" t="s">
        <v>82</v>
      </c>
      <c r="AV1305" s="12" t="s">
        <v>82</v>
      </c>
      <c r="AW1305" s="12" t="s">
        <v>33</v>
      </c>
      <c r="AX1305" s="12" t="s">
        <v>72</v>
      </c>
      <c r="AY1305" s="150" t="s">
        <v>181</v>
      </c>
    </row>
    <row r="1306" spans="2:51" s="12" customFormat="1" ht="12">
      <c r="B1306" s="148"/>
      <c r="D1306" s="149" t="s">
        <v>192</v>
      </c>
      <c r="E1306" s="150" t="s">
        <v>19</v>
      </c>
      <c r="F1306" s="151" t="s">
        <v>2133</v>
      </c>
      <c r="H1306" s="152">
        <v>1.346</v>
      </c>
      <c r="I1306" s="153"/>
      <c r="L1306" s="148"/>
      <c r="M1306" s="154"/>
      <c r="T1306" s="155"/>
      <c r="AT1306" s="150" t="s">
        <v>192</v>
      </c>
      <c r="AU1306" s="150" t="s">
        <v>82</v>
      </c>
      <c r="AV1306" s="12" t="s">
        <v>82</v>
      </c>
      <c r="AW1306" s="12" t="s">
        <v>33</v>
      </c>
      <c r="AX1306" s="12" t="s">
        <v>72</v>
      </c>
      <c r="AY1306" s="150" t="s">
        <v>181</v>
      </c>
    </row>
    <row r="1307" spans="2:51" s="12" customFormat="1" ht="12">
      <c r="B1307" s="148"/>
      <c r="D1307" s="149" t="s">
        <v>192</v>
      </c>
      <c r="E1307" s="150" t="s">
        <v>19</v>
      </c>
      <c r="F1307" s="151" t="s">
        <v>2134</v>
      </c>
      <c r="H1307" s="152">
        <v>3.021</v>
      </c>
      <c r="I1307" s="153"/>
      <c r="L1307" s="148"/>
      <c r="M1307" s="154"/>
      <c r="T1307" s="155"/>
      <c r="AT1307" s="150" t="s">
        <v>192</v>
      </c>
      <c r="AU1307" s="150" t="s">
        <v>82</v>
      </c>
      <c r="AV1307" s="12" t="s">
        <v>82</v>
      </c>
      <c r="AW1307" s="12" t="s">
        <v>33</v>
      </c>
      <c r="AX1307" s="12" t="s">
        <v>72</v>
      </c>
      <c r="AY1307" s="150" t="s">
        <v>181</v>
      </c>
    </row>
    <row r="1308" spans="2:51" s="12" customFormat="1" ht="12">
      <c r="B1308" s="148"/>
      <c r="D1308" s="149" t="s">
        <v>192</v>
      </c>
      <c r="E1308" s="150" t="s">
        <v>19</v>
      </c>
      <c r="F1308" s="151" t="s">
        <v>2135</v>
      </c>
      <c r="H1308" s="152">
        <v>1.133</v>
      </c>
      <c r="I1308" s="153"/>
      <c r="L1308" s="148"/>
      <c r="M1308" s="154"/>
      <c r="T1308" s="155"/>
      <c r="AT1308" s="150" t="s">
        <v>192</v>
      </c>
      <c r="AU1308" s="150" t="s">
        <v>82</v>
      </c>
      <c r="AV1308" s="12" t="s">
        <v>82</v>
      </c>
      <c r="AW1308" s="12" t="s">
        <v>33</v>
      </c>
      <c r="AX1308" s="12" t="s">
        <v>72</v>
      </c>
      <c r="AY1308" s="150" t="s">
        <v>181</v>
      </c>
    </row>
    <row r="1309" spans="2:51" s="13" customFormat="1" ht="12">
      <c r="B1309" s="156"/>
      <c r="D1309" s="149" t="s">
        <v>192</v>
      </c>
      <c r="E1309" s="157" t="s">
        <v>19</v>
      </c>
      <c r="F1309" s="158" t="s">
        <v>196</v>
      </c>
      <c r="H1309" s="159">
        <v>15.352</v>
      </c>
      <c r="I1309" s="160"/>
      <c r="L1309" s="156"/>
      <c r="M1309" s="161"/>
      <c r="T1309" s="162"/>
      <c r="AT1309" s="157" t="s">
        <v>192</v>
      </c>
      <c r="AU1309" s="157" t="s">
        <v>82</v>
      </c>
      <c r="AV1309" s="13" t="s">
        <v>188</v>
      </c>
      <c r="AW1309" s="13" t="s">
        <v>33</v>
      </c>
      <c r="AX1309" s="13" t="s">
        <v>80</v>
      </c>
      <c r="AY1309" s="157" t="s">
        <v>181</v>
      </c>
    </row>
    <row r="1310" spans="2:65" s="1" customFormat="1" ht="24.1" customHeight="1">
      <c r="B1310" s="32"/>
      <c r="C1310" s="131" t="s">
        <v>2136</v>
      </c>
      <c r="D1310" s="131" t="s">
        <v>183</v>
      </c>
      <c r="E1310" s="132" t="s">
        <v>2137</v>
      </c>
      <c r="F1310" s="133" t="s">
        <v>2138</v>
      </c>
      <c r="G1310" s="134" t="s">
        <v>305</v>
      </c>
      <c r="H1310" s="135">
        <v>72</v>
      </c>
      <c r="I1310" s="136"/>
      <c r="J1310" s="137">
        <f>ROUND(I1310*H1310,2)</f>
        <v>0</v>
      </c>
      <c r="K1310" s="133" t="s">
        <v>187</v>
      </c>
      <c r="L1310" s="32"/>
      <c r="M1310" s="138" t="s">
        <v>19</v>
      </c>
      <c r="N1310" s="139" t="s">
        <v>43</v>
      </c>
      <c r="P1310" s="140">
        <f>O1310*H1310</f>
        <v>0</v>
      </c>
      <c r="Q1310" s="140">
        <v>0</v>
      </c>
      <c r="R1310" s="140">
        <f>Q1310*H1310</f>
        <v>0</v>
      </c>
      <c r="S1310" s="140">
        <v>0</v>
      </c>
      <c r="T1310" s="141">
        <f>S1310*H1310</f>
        <v>0</v>
      </c>
      <c r="AR1310" s="142" t="s">
        <v>286</v>
      </c>
      <c r="AT1310" s="142" t="s">
        <v>183</v>
      </c>
      <c r="AU1310" s="142" t="s">
        <v>82</v>
      </c>
      <c r="AY1310" s="17" t="s">
        <v>181</v>
      </c>
      <c r="BE1310" s="143">
        <f>IF(N1310="základní",J1310,0)</f>
        <v>0</v>
      </c>
      <c r="BF1310" s="143">
        <f>IF(N1310="snížená",J1310,0)</f>
        <v>0</v>
      </c>
      <c r="BG1310" s="143">
        <f>IF(N1310="zákl. přenesená",J1310,0)</f>
        <v>0</v>
      </c>
      <c r="BH1310" s="143">
        <f>IF(N1310="sníž. přenesená",J1310,0)</f>
        <v>0</v>
      </c>
      <c r="BI1310" s="143">
        <f>IF(N1310="nulová",J1310,0)</f>
        <v>0</v>
      </c>
      <c r="BJ1310" s="17" t="s">
        <v>80</v>
      </c>
      <c r="BK1310" s="143">
        <f>ROUND(I1310*H1310,2)</f>
        <v>0</v>
      </c>
      <c r="BL1310" s="17" t="s">
        <v>286</v>
      </c>
      <c r="BM1310" s="142" t="s">
        <v>2139</v>
      </c>
    </row>
    <row r="1311" spans="2:47" s="1" customFormat="1" ht="12">
      <c r="B1311" s="32"/>
      <c r="D1311" s="144" t="s">
        <v>190</v>
      </c>
      <c r="F1311" s="145" t="s">
        <v>2140</v>
      </c>
      <c r="I1311" s="146"/>
      <c r="L1311" s="32"/>
      <c r="M1311" s="147"/>
      <c r="T1311" s="53"/>
      <c r="AT1311" s="17" t="s">
        <v>190</v>
      </c>
      <c r="AU1311" s="17" t="s">
        <v>82</v>
      </c>
    </row>
    <row r="1312" spans="2:51" s="12" customFormat="1" ht="12">
      <c r="B1312" s="148"/>
      <c r="D1312" s="149" t="s">
        <v>192</v>
      </c>
      <c r="E1312" s="150" t="s">
        <v>19</v>
      </c>
      <c r="F1312" s="151" t="s">
        <v>2141</v>
      </c>
      <c r="H1312" s="152">
        <v>72</v>
      </c>
      <c r="I1312" s="153"/>
      <c r="L1312" s="148"/>
      <c r="M1312" s="154"/>
      <c r="T1312" s="155"/>
      <c r="AT1312" s="150" t="s">
        <v>192</v>
      </c>
      <c r="AU1312" s="150" t="s">
        <v>82</v>
      </c>
      <c r="AV1312" s="12" t="s">
        <v>82</v>
      </c>
      <c r="AW1312" s="12" t="s">
        <v>33</v>
      </c>
      <c r="AX1312" s="12" t="s">
        <v>80</v>
      </c>
      <c r="AY1312" s="150" t="s">
        <v>181</v>
      </c>
    </row>
    <row r="1313" spans="2:65" s="1" customFormat="1" ht="16.5" customHeight="1">
      <c r="B1313" s="32"/>
      <c r="C1313" s="180" t="s">
        <v>2142</v>
      </c>
      <c r="D1313" s="180" t="s">
        <v>561</v>
      </c>
      <c r="E1313" s="181" t="s">
        <v>2143</v>
      </c>
      <c r="F1313" s="182" t="s">
        <v>2144</v>
      </c>
      <c r="G1313" s="183" t="s">
        <v>225</v>
      </c>
      <c r="H1313" s="184">
        <v>1.774</v>
      </c>
      <c r="I1313" s="185"/>
      <c r="J1313" s="186">
        <f>ROUND(I1313*H1313,2)</f>
        <v>0</v>
      </c>
      <c r="K1313" s="182" t="s">
        <v>187</v>
      </c>
      <c r="L1313" s="187"/>
      <c r="M1313" s="188" t="s">
        <v>19</v>
      </c>
      <c r="N1313" s="189" t="s">
        <v>43</v>
      </c>
      <c r="P1313" s="140">
        <f>O1313*H1313</f>
        <v>0</v>
      </c>
      <c r="Q1313" s="140">
        <v>0.55</v>
      </c>
      <c r="R1313" s="140">
        <f>Q1313*H1313</f>
        <v>0.9757000000000001</v>
      </c>
      <c r="S1313" s="140">
        <v>0</v>
      </c>
      <c r="T1313" s="141">
        <f>S1313*H1313</f>
        <v>0</v>
      </c>
      <c r="AR1313" s="142" t="s">
        <v>394</v>
      </c>
      <c r="AT1313" s="142" t="s">
        <v>561</v>
      </c>
      <c r="AU1313" s="142" t="s">
        <v>82</v>
      </c>
      <c r="AY1313" s="17" t="s">
        <v>181</v>
      </c>
      <c r="BE1313" s="143">
        <f>IF(N1313="základní",J1313,0)</f>
        <v>0</v>
      </c>
      <c r="BF1313" s="143">
        <f>IF(N1313="snížená",J1313,0)</f>
        <v>0</v>
      </c>
      <c r="BG1313" s="143">
        <f>IF(N1313="zákl. přenesená",J1313,0)</f>
        <v>0</v>
      </c>
      <c r="BH1313" s="143">
        <f>IF(N1313="sníž. přenesená",J1313,0)</f>
        <v>0</v>
      </c>
      <c r="BI1313" s="143">
        <f>IF(N1313="nulová",J1313,0)</f>
        <v>0</v>
      </c>
      <c r="BJ1313" s="17" t="s">
        <v>80</v>
      </c>
      <c r="BK1313" s="143">
        <f>ROUND(I1313*H1313,2)</f>
        <v>0</v>
      </c>
      <c r="BL1313" s="17" t="s">
        <v>286</v>
      </c>
      <c r="BM1313" s="142" t="s">
        <v>2145</v>
      </c>
    </row>
    <row r="1314" spans="2:51" s="12" customFormat="1" ht="12">
      <c r="B1314" s="148"/>
      <c r="D1314" s="149" t="s">
        <v>192</v>
      </c>
      <c r="E1314" s="150" t="s">
        <v>19</v>
      </c>
      <c r="F1314" s="151" t="s">
        <v>2146</v>
      </c>
      <c r="H1314" s="152">
        <v>1.774</v>
      </c>
      <c r="I1314" s="153"/>
      <c r="L1314" s="148"/>
      <c r="M1314" s="154"/>
      <c r="T1314" s="155"/>
      <c r="AT1314" s="150" t="s">
        <v>192</v>
      </c>
      <c r="AU1314" s="150" t="s">
        <v>82</v>
      </c>
      <c r="AV1314" s="12" t="s">
        <v>82</v>
      </c>
      <c r="AW1314" s="12" t="s">
        <v>33</v>
      </c>
      <c r="AX1314" s="12" t="s">
        <v>80</v>
      </c>
      <c r="AY1314" s="150" t="s">
        <v>181</v>
      </c>
    </row>
    <row r="1315" spans="2:65" s="1" customFormat="1" ht="24.1" customHeight="1">
      <c r="B1315" s="32"/>
      <c r="C1315" s="131" t="s">
        <v>2147</v>
      </c>
      <c r="D1315" s="131" t="s">
        <v>183</v>
      </c>
      <c r="E1315" s="132" t="s">
        <v>2148</v>
      </c>
      <c r="F1315" s="133" t="s">
        <v>2149</v>
      </c>
      <c r="G1315" s="134" t="s">
        <v>186</v>
      </c>
      <c r="H1315" s="135">
        <v>11.316</v>
      </c>
      <c r="I1315" s="136"/>
      <c r="J1315" s="137">
        <f>ROUND(I1315*H1315,2)</f>
        <v>0</v>
      </c>
      <c r="K1315" s="133" t="s">
        <v>19</v>
      </c>
      <c r="L1315" s="32"/>
      <c r="M1315" s="138" t="s">
        <v>19</v>
      </c>
      <c r="N1315" s="139" t="s">
        <v>43</v>
      </c>
      <c r="P1315" s="140">
        <f>O1315*H1315</f>
        <v>0</v>
      </c>
      <c r="Q1315" s="140">
        <v>0.011</v>
      </c>
      <c r="R1315" s="140">
        <f>Q1315*H1315</f>
        <v>0.124476</v>
      </c>
      <c r="S1315" s="140">
        <v>0</v>
      </c>
      <c r="T1315" s="141">
        <f>S1315*H1315</f>
        <v>0</v>
      </c>
      <c r="AR1315" s="142" t="s">
        <v>286</v>
      </c>
      <c r="AT1315" s="142" t="s">
        <v>183</v>
      </c>
      <c r="AU1315" s="142" t="s">
        <v>82</v>
      </c>
      <c r="AY1315" s="17" t="s">
        <v>181</v>
      </c>
      <c r="BE1315" s="143">
        <f>IF(N1315="základní",J1315,0)</f>
        <v>0</v>
      </c>
      <c r="BF1315" s="143">
        <f>IF(N1315="snížená",J1315,0)</f>
        <v>0</v>
      </c>
      <c r="BG1315" s="143">
        <f>IF(N1315="zákl. přenesená",J1315,0)</f>
        <v>0</v>
      </c>
      <c r="BH1315" s="143">
        <f>IF(N1315="sníž. přenesená",J1315,0)</f>
        <v>0</v>
      </c>
      <c r="BI1315" s="143">
        <f>IF(N1315="nulová",J1315,0)</f>
        <v>0</v>
      </c>
      <c r="BJ1315" s="17" t="s">
        <v>80</v>
      </c>
      <c r="BK1315" s="143">
        <f>ROUND(I1315*H1315,2)</f>
        <v>0</v>
      </c>
      <c r="BL1315" s="17" t="s">
        <v>286</v>
      </c>
      <c r="BM1315" s="142" t="s">
        <v>2150</v>
      </c>
    </row>
    <row r="1316" spans="2:51" s="12" customFormat="1" ht="12">
      <c r="B1316" s="148"/>
      <c r="D1316" s="149" t="s">
        <v>192</v>
      </c>
      <c r="E1316" s="150" t="s">
        <v>19</v>
      </c>
      <c r="F1316" s="151" t="s">
        <v>2151</v>
      </c>
      <c r="H1316" s="152">
        <v>11.316</v>
      </c>
      <c r="I1316" s="153"/>
      <c r="L1316" s="148"/>
      <c r="M1316" s="154"/>
      <c r="T1316" s="155"/>
      <c r="AT1316" s="150" t="s">
        <v>192</v>
      </c>
      <c r="AU1316" s="150" t="s">
        <v>82</v>
      </c>
      <c r="AV1316" s="12" t="s">
        <v>82</v>
      </c>
      <c r="AW1316" s="12" t="s">
        <v>33</v>
      </c>
      <c r="AX1316" s="12" t="s">
        <v>80</v>
      </c>
      <c r="AY1316" s="150" t="s">
        <v>181</v>
      </c>
    </row>
    <row r="1317" spans="2:65" s="1" customFormat="1" ht="24.1" customHeight="1">
      <c r="B1317" s="32"/>
      <c r="C1317" s="131" t="s">
        <v>2152</v>
      </c>
      <c r="D1317" s="131" t="s">
        <v>183</v>
      </c>
      <c r="E1317" s="132" t="s">
        <v>2153</v>
      </c>
      <c r="F1317" s="133" t="s">
        <v>2154</v>
      </c>
      <c r="G1317" s="134" t="s">
        <v>186</v>
      </c>
      <c r="H1317" s="135">
        <v>46.905</v>
      </c>
      <c r="I1317" s="136"/>
      <c r="J1317" s="137">
        <f>ROUND(I1317*H1317,2)</f>
        <v>0</v>
      </c>
      <c r="K1317" s="133" t="s">
        <v>19</v>
      </c>
      <c r="L1317" s="32"/>
      <c r="M1317" s="138" t="s">
        <v>19</v>
      </c>
      <c r="N1317" s="139" t="s">
        <v>43</v>
      </c>
      <c r="P1317" s="140">
        <f>O1317*H1317</f>
        <v>0</v>
      </c>
      <c r="Q1317" s="140">
        <v>0.011</v>
      </c>
      <c r="R1317" s="140">
        <f>Q1317*H1317</f>
        <v>0.5159549999999999</v>
      </c>
      <c r="S1317" s="140">
        <v>0</v>
      </c>
      <c r="T1317" s="141">
        <f>S1317*H1317</f>
        <v>0</v>
      </c>
      <c r="AR1317" s="142" t="s">
        <v>286</v>
      </c>
      <c r="AT1317" s="142" t="s">
        <v>183</v>
      </c>
      <c r="AU1317" s="142" t="s">
        <v>82</v>
      </c>
      <c r="AY1317" s="17" t="s">
        <v>181</v>
      </c>
      <c r="BE1317" s="143">
        <f>IF(N1317="základní",J1317,0)</f>
        <v>0</v>
      </c>
      <c r="BF1317" s="143">
        <f>IF(N1317="snížená",J1317,0)</f>
        <v>0</v>
      </c>
      <c r="BG1317" s="143">
        <f>IF(N1317="zákl. přenesená",J1317,0)</f>
        <v>0</v>
      </c>
      <c r="BH1317" s="143">
        <f>IF(N1317="sníž. přenesená",J1317,0)</f>
        <v>0</v>
      </c>
      <c r="BI1317" s="143">
        <f>IF(N1317="nulová",J1317,0)</f>
        <v>0</v>
      </c>
      <c r="BJ1317" s="17" t="s">
        <v>80</v>
      </c>
      <c r="BK1317" s="143">
        <f>ROUND(I1317*H1317,2)</f>
        <v>0</v>
      </c>
      <c r="BL1317" s="17" t="s">
        <v>286</v>
      </c>
      <c r="BM1317" s="142" t="s">
        <v>2155</v>
      </c>
    </row>
    <row r="1318" spans="2:51" s="12" customFormat="1" ht="12">
      <c r="B1318" s="148"/>
      <c r="D1318" s="149" t="s">
        <v>192</v>
      </c>
      <c r="E1318" s="150" t="s">
        <v>19</v>
      </c>
      <c r="F1318" s="151" t="s">
        <v>2156</v>
      </c>
      <c r="H1318" s="152">
        <v>46.905</v>
      </c>
      <c r="I1318" s="153"/>
      <c r="L1318" s="148"/>
      <c r="M1318" s="154"/>
      <c r="T1318" s="155"/>
      <c r="AT1318" s="150" t="s">
        <v>192</v>
      </c>
      <c r="AU1318" s="150" t="s">
        <v>82</v>
      </c>
      <c r="AV1318" s="12" t="s">
        <v>82</v>
      </c>
      <c r="AW1318" s="12" t="s">
        <v>33</v>
      </c>
      <c r="AX1318" s="12" t="s">
        <v>80</v>
      </c>
      <c r="AY1318" s="150" t="s">
        <v>181</v>
      </c>
    </row>
    <row r="1319" spans="2:65" s="1" customFormat="1" ht="24.1" customHeight="1">
      <c r="B1319" s="32"/>
      <c r="C1319" s="131" t="s">
        <v>2157</v>
      </c>
      <c r="D1319" s="131" t="s">
        <v>183</v>
      </c>
      <c r="E1319" s="132" t="s">
        <v>2158</v>
      </c>
      <c r="F1319" s="133" t="s">
        <v>2159</v>
      </c>
      <c r="G1319" s="134" t="s">
        <v>186</v>
      </c>
      <c r="H1319" s="135">
        <v>309.6</v>
      </c>
      <c r="I1319" s="136"/>
      <c r="J1319" s="137">
        <f>ROUND(I1319*H1319,2)</f>
        <v>0</v>
      </c>
      <c r="K1319" s="133" t="s">
        <v>187</v>
      </c>
      <c r="L1319" s="32"/>
      <c r="M1319" s="138" t="s">
        <v>19</v>
      </c>
      <c r="N1319" s="139" t="s">
        <v>43</v>
      </c>
      <c r="P1319" s="140">
        <f>O1319*H1319</f>
        <v>0</v>
      </c>
      <c r="Q1319" s="140">
        <v>0.01438</v>
      </c>
      <c r="R1319" s="140">
        <f>Q1319*H1319</f>
        <v>4.4520480000000004</v>
      </c>
      <c r="S1319" s="140">
        <v>0</v>
      </c>
      <c r="T1319" s="141">
        <f>S1319*H1319</f>
        <v>0</v>
      </c>
      <c r="AR1319" s="142" t="s">
        <v>286</v>
      </c>
      <c r="AT1319" s="142" t="s">
        <v>183</v>
      </c>
      <c r="AU1319" s="142" t="s">
        <v>82</v>
      </c>
      <c r="AY1319" s="17" t="s">
        <v>181</v>
      </c>
      <c r="BE1319" s="143">
        <f>IF(N1319="základní",J1319,0)</f>
        <v>0</v>
      </c>
      <c r="BF1319" s="143">
        <f>IF(N1319="snížená",J1319,0)</f>
        <v>0</v>
      </c>
      <c r="BG1319" s="143">
        <f>IF(N1319="zákl. přenesená",J1319,0)</f>
        <v>0</v>
      </c>
      <c r="BH1319" s="143">
        <f>IF(N1319="sníž. přenesená",J1319,0)</f>
        <v>0</v>
      </c>
      <c r="BI1319" s="143">
        <f>IF(N1319="nulová",J1319,0)</f>
        <v>0</v>
      </c>
      <c r="BJ1319" s="17" t="s">
        <v>80</v>
      </c>
      <c r="BK1319" s="143">
        <f>ROUND(I1319*H1319,2)</f>
        <v>0</v>
      </c>
      <c r="BL1319" s="17" t="s">
        <v>286</v>
      </c>
      <c r="BM1319" s="142" t="s">
        <v>2160</v>
      </c>
    </row>
    <row r="1320" spans="2:47" s="1" customFormat="1" ht="12">
      <c r="B1320" s="32"/>
      <c r="D1320" s="144" t="s">
        <v>190</v>
      </c>
      <c r="F1320" s="145" t="s">
        <v>2161</v>
      </c>
      <c r="I1320" s="146"/>
      <c r="L1320" s="32"/>
      <c r="M1320" s="147"/>
      <c r="T1320" s="53"/>
      <c r="AT1320" s="17" t="s">
        <v>190</v>
      </c>
      <c r="AU1320" s="17" t="s">
        <v>82</v>
      </c>
    </row>
    <row r="1321" spans="2:51" s="12" customFormat="1" ht="12">
      <c r="B1321" s="148"/>
      <c r="D1321" s="149" t="s">
        <v>192</v>
      </c>
      <c r="E1321" s="150" t="s">
        <v>19</v>
      </c>
      <c r="F1321" s="151" t="s">
        <v>1844</v>
      </c>
      <c r="H1321" s="152">
        <v>309.6</v>
      </c>
      <c r="I1321" s="153"/>
      <c r="L1321" s="148"/>
      <c r="M1321" s="154"/>
      <c r="T1321" s="155"/>
      <c r="AT1321" s="150" t="s">
        <v>192</v>
      </c>
      <c r="AU1321" s="150" t="s">
        <v>82</v>
      </c>
      <c r="AV1321" s="12" t="s">
        <v>82</v>
      </c>
      <c r="AW1321" s="12" t="s">
        <v>33</v>
      </c>
      <c r="AX1321" s="12" t="s">
        <v>80</v>
      </c>
      <c r="AY1321" s="150" t="s">
        <v>181</v>
      </c>
    </row>
    <row r="1322" spans="2:65" s="1" customFormat="1" ht="24.1" customHeight="1">
      <c r="B1322" s="32"/>
      <c r="C1322" s="131" t="s">
        <v>2162</v>
      </c>
      <c r="D1322" s="131" t="s">
        <v>183</v>
      </c>
      <c r="E1322" s="132" t="s">
        <v>2163</v>
      </c>
      <c r="F1322" s="133" t="s">
        <v>2164</v>
      </c>
      <c r="G1322" s="134" t="s">
        <v>186</v>
      </c>
      <c r="H1322" s="135">
        <v>309.6</v>
      </c>
      <c r="I1322" s="136"/>
      <c r="J1322" s="137">
        <f>ROUND(I1322*H1322,2)</f>
        <v>0</v>
      </c>
      <c r="K1322" s="133" t="s">
        <v>187</v>
      </c>
      <c r="L1322" s="32"/>
      <c r="M1322" s="138" t="s">
        <v>19</v>
      </c>
      <c r="N1322" s="139" t="s">
        <v>43</v>
      </c>
      <c r="P1322" s="140">
        <f>O1322*H1322</f>
        <v>0</v>
      </c>
      <c r="Q1322" s="140">
        <v>0</v>
      </c>
      <c r="R1322" s="140">
        <f>Q1322*H1322</f>
        <v>0</v>
      </c>
      <c r="S1322" s="140">
        <v>0</v>
      </c>
      <c r="T1322" s="141">
        <f>S1322*H1322</f>
        <v>0</v>
      </c>
      <c r="AR1322" s="142" t="s">
        <v>286</v>
      </c>
      <c r="AT1322" s="142" t="s">
        <v>183</v>
      </c>
      <c r="AU1322" s="142" t="s">
        <v>82</v>
      </c>
      <c r="AY1322" s="17" t="s">
        <v>181</v>
      </c>
      <c r="BE1322" s="143">
        <f>IF(N1322="základní",J1322,0)</f>
        <v>0</v>
      </c>
      <c r="BF1322" s="143">
        <f>IF(N1322="snížená",J1322,0)</f>
        <v>0</v>
      </c>
      <c r="BG1322" s="143">
        <f>IF(N1322="zákl. přenesená",J1322,0)</f>
        <v>0</v>
      </c>
      <c r="BH1322" s="143">
        <f>IF(N1322="sníž. přenesená",J1322,0)</f>
        <v>0</v>
      </c>
      <c r="BI1322" s="143">
        <f>IF(N1322="nulová",J1322,0)</f>
        <v>0</v>
      </c>
      <c r="BJ1322" s="17" t="s">
        <v>80</v>
      </c>
      <c r="BK1322" s="143">
        <f>ROUND(I1322*H1322,2)</f>
        <v>0</v>
      </c>
      <c r="BL1322" s="17" t="s">
        <v>286</v>
      </c>
      <c r="BM1322" s="142" t="s">
        <v>2165</v>
      </c>
    </row>
    <row r="1323" spans="2:47" s="1" customFormat="1" ht="12">
      <c r="B1323" s="32"/>
      <c r="D1323" s="144" t="s">
        <v>190</v>
      </c>
      <c r="F1323" s="145" t="s">
        <v>2166</v>
      </c>
      <c r="I1323" s="146"/>
      <c r="L1323" s="32"/>
      <c r="M1323" s="147"/>
      <c r="T1323" s="53"/>
      <c r="AT1323" s="17" t="s">
        <v>190</v>
      </c>
      <c r="AU1323" s="17" t="s">
        <v>82</v>
      </c>
    </row>
    <row r="1324" spans="2:65" s="1" customFormat="1" ht="16.5" customHeight="1">
      <c r="B1324" s="32"/>
      <c r="C1324" s="180" t="s">
        <v>2167</v>
      </c>
      <c r="D1324" s="180" t="s">
        <v>561</v>
      </c>
      <c r="E1324" s="181" t="s">
        <v>2168</v>
      </c>
      <c r="F1324" s="182" t="s">
        <v>2169</v>
      </c>
      <c r="G1324" s="183" t="s">
        <v>225</v>
      </c>
      <c r="H1324" s="184">
        <v>8.173</v>
      </c>
      <c r="I1324" s="185"/>
      <c r="J1324" s="186">
        <f>ROUND(I1324*H1324,2)</f>
        <v>0</v>
      </c>
      <c r="K1324" s="182" t="s">
        <v>19</v>
      </c>
      <c r="L1324" s="187"/>
      <c r="M1324" s="188" t="s">
        <v>19</v>
      </c>
      <c r="N1324" s="189" t="s">
        <v>43</v>
      </c>
      <c r="P1324" s="140">
        <f>O1324*H1324</f>
        <v>0</v>
      </c>
      <c r="Q1324" s="140">
        <v>0.55</v>
      </c>
      <c r="R1324" s="140">
        <f>Q1324*H1324</f>
        <v>4.495150000000001</v>
      </c>
      <c r="S1324" s="140">
        <v>0</v>
      </c>
      <c r="T1324" s="141">
        <f>S1324*H1324</f>
        <v>0</v>
      </c>
      <c r="AR1324" s="142" t="s">
        <v>394</v>
      </c>
      <c r="AT1324" s="142" t="s">
        <v>561</v>
      </c>
      <c r="AU1324" s="142" t="s">
        <v>82</v>
      </c>
      <c r="AY1324" s="17" t="s">
        <v>181</v>
      </c>
      <c r="BE1324" s="143">
        <f>IF(N1324="základní",J1324,0)</f>
        <v>0</v>
      </c>
      <c r="BF1324" s="143">
        <f>IF(N1324="snížená",J1324,0)</f>
        <v>0</v>
      </c>
      <c r="BG1324" s="143">
        <f>IF(N1324="zákl. přenesená",J1324,0)</f>
        <v>0</v>
      </c>
      <c r="BH1324" s="143">
        <f>IF(N1324="sníž. přenesená",J1324,0)</f>
        <v>0</v>
      </c>
      <c r="BI1324" s="143">
        <f>IF(N1324="nulová",J1324,0)</f>
        <v>0</v>
      </c>
      <c r="BJ1324" s="17" t="s">
        <v>80</v>
      </c>
      <c r="BK1324" s="143">
        <f>ROUND(I1324*H1324,2)</f>
        <v>0</v>
      </c>
      <c r="BL1324" s="17" t="s">
        <v>286</v>
      </c>
      <c r="BM1324" s="142" t="s">
        <v>2170</v>
      </c>
    </row>
    <row r="1325" spans="2:51" s="12" customFormat="1" ht="12">
      <c r="B1325" s="148"/>
      <c r="D1325" s="149" t="s">
        <v>192</v>
      </c>
      <c r="E1325" s="150" t="s">
        <v>19</v>
      </c>
      <c r="F1325" s="151" t="s">
        <v>2171</v>
      </c>
      <c r="H1325" s="152">
        <v>8.173</v>
      </c>
      <c r="I1325" s="153"/>
      <c r="L1325" s="148"/>
      <c r="M1325" s="154"/>
      <c r="T1325" s="155"/>
      <c r="AT1325" s="150" t="s">
        <v>192</v>
      </c>
      <c r="AU1325" s="150" t="s">
        <v>82</v>
      </c>
      <c r="AV1325" s="12" t="s">
        <v>82</v>
      </c>
      <c r="AW1325" s="12" t="s">
        <v>33</v>
      </c>
      <c r="AX1325" s="12" t="s">
        <v>80</v>
      </c>
      <c r="AY1325" s="150" t="s">
        <v>181</v>
      </c>
    </row>
    <row r="1326" spans="2:65" s="1" customFormat="1" ht="24.1" customHeight="1">
      <c r="B1326" s="32"/>
      <c r="C1326" s="131" t="s">
        <v>2172</v>
      </c>
      <c r="D1326" s="131" t="s">
        <v>183</v>
      </c>
      <c r="E1326" s="132" t="s">
        <v>2173</v>
      </c>
      <c r="F1326" s="133" t="s">
        <v>2174</v>
      </c>
      <c r="G1326" s="134" t="s">
        <v>186</v>
      </c>
      <c r="H1326" s="135">
        <v>17.16</v>
      </c>
      <c r="I1326" s="136"/>
      <c r="J1326" s="137">
        <f>ROUND(I1326*H1326,2)</f>
        <v>0</v>
      </c>
      <c r="K1326" s="133" t="s">
        <v>187</v>
      </c>
      <c r="L1326" s="32"/>
      <c r="M1326" s="138" t="s">
        <v>19</v>
      </c>
      <c r="N1326" s="139" t="s">
        <v>43</v>
      </c>
      <c r="P1326" s="140">
        <f>O1326*H1326</f>
        <v>0</v>
      </c>
      <c r="Q1326" s="140">
        <v>0</v>
      </c>
      <c r="R1326" s="140">
        <f>Q1326*H1326</f>
        <v>0</v>
      </c>
      <c r="S1326" s="140">
        <v>0</v>
      </c>
      <c r="T1326" s="141">
        <f>S1326*H1326</f>
        <v>0</v>
      </c>
      <c r="AR1326" s="142" t="s">
        <v>286</v>
      </c>
      <c r="AT1326" s="142" t="s">
        <v>183</v>
      </c>
      <c r="AU1326" s="142" t="s">
        <v>82</v>
      </c>
      <c r="AY1326" s="17" t="s">
        <v>181</v>
      </c>
      <c r="BE1326" s="143">
        <f>IF(N1326="základní",J1326,0)</f>
        <v>0</v>
      </c>
      <c r="BF1326" s="143">
        <f>IF(N1326="snížená",J1326,0)</f>
        <v>0</v>
      </c>
      <c r="BG1326" s="143">
        <f>IF(N1326="zákl. přenesená",J1326,0)</f>
        <v>0</v>
      </c>
      <c r="BH1326" s="143">
        <f>IF(N1326="sníž. přenesená",J1326,0)</f>
        <v>0</v>
      </c>
      <c r="BI1326" s="143">
        <f>IF(N1326="nulová",J1326,0)</f>
        <v>0</v>
      </c>
      <c r="BJ1326" s="17" t="s">
        <v>80</v>
      </c>
      <c r="BK1326" s="143">
        <f>ROUND(I1326*H1326,2)</f>
        <v>0</v>
      </c>
      <c r="BL1326" s="17" t="s">
        <v>286</v>
      </c>
      <c r="BM1326" s="142" t="s">
        <v>2175</v>
      </c>
    </row>
    <row r="1327" spans="2:47" s="1" customFormat="1" ht="12">
      <c r="B1327" s="32"/>
      <c r="D1327" s="144" t="s">
        <v>190</v>
      </c>
      <c r="F1327" s="145" t="s">
        <v>2176</v>
      </c>
      <c r="I1327" s="146"/>
      <c r="L1327" s="32"/>
      <c r="M1327" s="147"/>
      <c r="T1327" s="53"/>
      <c r="AT1327" s="17" t="s">
        <v>190</v>
      </c>
      <c r="AU1327" s="17" t="s">
        <v>82</v>
      </c>
    </row>
    <row r="1328" spans="2:51" s="12" customFormat="1" ht="12">
      <c r="B1328" s="148"/>
      <c r="D1328" s="149" t="s">
        <v>192</v>
      </c>
      <c r="E1328" s="150" t="s">
        <v>19</v>
      </c>
      <c r="F1328" s="151" t="s">
        <v>2177</v>
      </c>
      <c r="H1328" s="152">
        <v>17.16</v>
      </c>
      <c r="I1328" s="153"/>
      <c r="L1328" s="148"/>
      <c r="M1328" s="154"/>
      <c r="T1328" s="155"/>
      <c r="AT1328" s="150" t="s">
        <v>192</v>
      </c>
      <c r="AU1328" s="150" t="s">
        <v>82</v>
      </c>
      <c r="AV1328" s="12" t="s">
        <v>82</v>
      </c>
      <c r="AW1328" s="12" t="s">
        <v>33</v>
      </c>
      <c r="AX1328" s="12" t="s">
        <v>80</v>
      </c>
      <c r="AY1328" s="150" t="s">
        <v>181</v>
      </c>
    </row>
    <row r="1329" spans="2:65" s="1" customFormat="1" ht="16.5" customHeight="1">
      <c r="B1329" s="32"/>
      <c r="C1329" s="180" t="s">
        <v>2178</v>
      </c>
      <c r="D1329" s="180" t="s">
        <v>561</v>
      </c>
      <c r="E1329" s="181" t="s">
        <v>2179</v>
      </c>
      <c r="F1329" s="182" t="s">
        <v>2180</v>
      </c>
      <c r="G1329" s="183" t="s">
        <v>186</v>
      </c>
      <c r="H1329" s="184">
        <v>18.876</v>
      </c>
      <c r="I1329" s="185"/>
      <c r="J1329" s="186">
        <f>ROUND(I1329*H1329,2)</f>
        <v>0</v>
      </c>
      <c r="K1329" s="182" t="s">
        <v>187</v>
      </c>
      <c r="L1329" s="187"/>
      <c r="M1329" s="188" t="s">
        <v>19</v>
      </c>
      <c r="N1329" s="189" t="s">
        <v>43</v>
      </c>
      <c r="P1329" s="140">
        <f>O1329*H1329</f>
        <v>0</v>
      </c>
      <c r="Q1329" s="140">
        <v>0.00931</v>
      </c>
      <c r="R1329" s="140">
        <f>Q1329*H1329</f>
        <v>0.17573556</v>
      </c>
      <c r="S1329" s="140">
        <v>0</v>
      </c>
      <c r="T1329" s="141">
        <f>S1329*H1329</f>
        <v>0</v>
      </c>
      <c r="AR1329" s="142" t="s">
        <v>394</v>
      </c>
      <c r="AT1329" s="142" t="s">
        <v>561</v>
      </c>
      <c r="AU1329" s="142" t="s">
        <v>82</v>
      </c>
      <c r="AY1329" s="17" t="s">
        <v>181</v>
      </c>
      <c r="BE1329" s="143">
        <f>IF(N1329="základní",J1329,0)</f>
        <v>0</v>
      </c>
      <c r="BF1329" s="143">
        <f>IF(N1329="snížená",J1329,0)</f>
        <v>0</v>
      </c>
      <c r="BG1329" s="143">
        <f>IF(N1329="zákl. přenesená",J1329,0)</f>
        <v>0</v>
      </c>
      <c r="BH1329" s="143">
        <f>IF(N1329="sníž. přenesená",J1329,0)</f>
        <v>0</v>
      </c>
      <c r="BI1329" s="143">
        <f>IF(N1329="nulová",J1329,0)</f>
        <v>0</v>
      </c>
      <c r="BJ1329" s="17" t="s">
        <v>80</v>
      </c>
      <c r="BK1329" s="143">
        <f>ROUND(I1329*H1329,2)</f>
        <v>0</v>
      </c>
      <c r="BL1329" s="17" t="s">
        <v>286</v>
      </c>
      <c r="BM1329" s="142" t="s">
        <v>2181</v>
      </c>
    </row>
    <row r="1330" spans="2:51" s="12" customFormat="1" ht="12">
      <c r="B1330" s="148"/>
      <c r="D1330" s="149" t="s">
        <v>192</v>
      </c>
      <c r="F1330" s="151" t="s">
        <v>2182</v>
      </c>
      <c r="H1330" s="152">
        <v>18.876</v>
      </c>
      <c r="I1330" s="153"/>
      <c r="L1330" s="148"/>
      <c r="M1330" s="154"/>
      <c r="T1330" s="155"/>
      <c r="AT1330" s="150" t="s">
        <v>192</v>
      </c>
      <c r="AU1330" s="150" t="s">
        <v>82</v>
      </c>
      <c r="AV1330" s="12" t="s">
        <v>82</v>
      </c>
      <c r="AW1330" s="12" t="s">
        <v>4</v>
      </c>
      <c r="AX1330" s="12" t="s">
        <v>80</v>
      </c>
      <c r="AY1330" s="150" t="s">
        <v>181</v>
      </c>
    </row>
    <row r="1331" spans="2:65" s="1" customFormat="1" ht="16.5" customHeight="1">
      <c r="B1331" s="32"/>
      <c r="C1331" s="131" t="s">
        <v>2183</v>
      </c>
      <c r="D1331" s="131" t="s">
        <v>183</v>
      </c>
      <c r="E1331" s="132" t="s">
        <v>2184</v>
      </c>
      <c r="F1331" s="133" t="s">
        <v>2185</v>
      </c>
      <c r="G1331" s="134" t="s">
        <v>305</v>
      </c>
      <c r="H1331" s="135">
        <v>528.9</v>
      </c>
      <c r="I1331" s="136"/>
      <c r="J1331" s="137">
        <f>ROUND(I1331*H1331,2)</f>
        <v>0</v>
      </c>
      <c r="K1331" s="133" t="s">
        <v>187</v>
      </c>
      <c r="L1331" s="32"/>
      <c r="M1331" s="138" t="s">
        <v>19</v>
      </c>
      <c r="N1331" s="139" t="s">
        <v>43</v>
      </c>
      <c r="P1331" s="140">
        <f>O1331*H1331</f>
        <v>0</v>
      </c>
      <c r="Q1331" s="140">
        <v>2E-05</v>
      </c>
      <c r="R1331" s="140">
        <f>Q1331*H1331</f>
        <v>0.010578</v>
      </c>
      <c r="S1331" s="140">
        <v>0</v>
      </c>
      <c r="T1331" s="141">
        <f>S1331*H1331</f>
        <v>0</v>
      </c>
      <c r="AR1331" s="142" t="s">
        <v>286</v>
      </c>
      <c r="AT1331" s="142" t="s">
        <v>183</v>
      </c>
      <c r="AU1331" s="142" t="s">
        <v>82</v>
      </c>
      <c r="AY1331" s="17" t="s">
        <v>181</v>
      </c>
      <c r="BE1331" s="143">
        <f>IF(N1331="základní",J1331,0)</f>
        <v>0</v>
      </c>
      <c r="BF1331" s="143">
        <f>IF(N1331="snížená",J1331,0)</f>
        <v>0</v>
      </c>
      <c r="BG1331" s="143">
        <f>IF(N1331="zákl. přenesená",J1331,0)</f>
        <v>0</v>
      </c>
      <c r="BH1331" s="143">
        <f>IF(N1331="sníž. přenesená",J1331,0)</f>
        <v>0</v>
      </c>
      <c r="BI1331" s="143">
        <f>IF(N1331="nulová",J1331,0)</f>
        <v>0</v>
      </c>
      <c r="BJ1331" s="17" t="s">
        <v>80</v>
      </c>
      <c r="BK1331" s="143">
        <f>ROUND(I1331*H1331,2)</f>
        <v>0</v>
      </c>
      <c r="BL1331" s="17" t="s">
        <v>286</v>
      </c>
      <c r="BM1331" s="142" t="s">
        <v>2186</v>
      </c>
    </row>
    <row r="1332" spans="2:47" s="1" customFormat="1" ht="12">
      <c r="B1332" s="32"/>
      <c r="D1332" s="144" t="s">
        <v>190</v>
      </c>
      <c r="F1332" s="145" t="s">
        <v>2187</v>
      </c>
      <c r="I1332" s="146"/>
      <c r="L1332" s="32"/>
      <c r="M1332" s="147"/>
      <c r="T1332" s="53"/>
      <c r="AT1332" s="17" t="s">
        <v>190</v>
      </c>
      <c r="AU1332" s="17" t="s">
        <v>82</v>
      </c>
    </row>
    <row r="1333" spans="2:51" s="14" customFormat="1" ht="12">
      <c r="B1333" s="163"/>
      <c r="D1333" s="149" t="s">
        <v>192</v>
      </c>
      <c r="E1333" s="164" t="s">
        <v>19</v>
      </c>
      <c r="F1333" s="165" t="s">
        <v>2188</v>
      </c>
      <c r="H1333" s="164" t="s">
        <v>19</v>
      </c>
      <c r="I1333" s="166"/>
      <c r="L1333" s="163"/>
      <c r="M1333" s="167"/>
      <c r="T1333" s="168"/>
      <c r="AT1333" s="164" t="s">
        <v>192</v>
      </c>
      <c r="AU1333" s="164" t="s">
        <v>82</v>
      </c>
      <c r="AV1333" s="14" t="s">
        <v>80</v>
      </c>
      <c r="AW1333" s="14" t="s">
        <v>33</v>
      </c>
      <c r="AX1333" s="14" t="s">
        <v>72</v>
      </c>
      <c r="AY1333" s="164" t="s">
        <v>181</v>
      </c>
    </row>
    <row r="1334" spans="2:51" s="12" customFormat="1" ht="12">
      <c r="B1334" s="148"/>
      <c r="D1334" s="149" t="s">
        <v>192</v>
      </c>
      <c r="E1334" s="150" t="s">
        <v>19</v>
      </c>
      <c r="F1334" s="151" t="s">
        <v>2189</v>
      </c>
      <c r="H1334" s="152">
        <v>528.9</v>
      </c>
      <c r="I1334" s="153"/>
      <c r="L1334" s="148"/>
      <c r="M1334" s="154"/>
      <c r="T1334" s="155"/>
      <c r="AT1334" s="150" t="s">
        <v>192</v>
      </c>
      <c r="AU1334" s="150" t="s">
        <v>82</v>
      </c>
      <c r="AV1334" s="12" t="s">
        <v>82</v>
      </c>
      <c r="AW1334" s="12" t="s">
        <v>33</v>
      </c>
      <c r="AX1334" s="12" t="s">
        <v>80</v>
      </c>
      <c r="AY1334" s="150" t="s">
        <v>181</v>
      </c>
    </row>
    <row r="1335" spans="2:65" s="1" customFormat="1" ht="16.5" customHeight="1">
      <c r="B1335" s="32"/>
      <c r="C1335" s="180" t="s">
        <v>2190</v>
      </c>
      <c r="D1335" s="180" t="s">
        <v>561</v>
      </c>
      <c r="E1335" s="181" t="s">
        <v>2191</v>
      </c>
      <c r="F1335" s="182" t="s">
        <v>2192</v>
      </c>
      <c r="G1335" s="183" t="s">
        <v>225</v>
      </c>
      <c r="H1335" s="184">
        <v>1.396</v>
      </c>
      <c r="I1335" s="185"/>
      <c r="J1335" s="186">
        <f>ROUND(I1335*H1335,2)</f>
        <v>0</v>
      </c>
      <c r="K1335" s="182" t="s">
        <v>187</v>
      </c>
      <c r="L1335" s="187"/>
      <c r="M1335" s="188" t="s">
        <v>19</v>
      </c>
      <c r="N1335" s="189" t="s">
        <v>43</v>
      </c>
      <c r="P1335" s="140">
        <f>O1335*H1335</f>
        <v>0</v>
      </c>
      <c r="Q1335" s="140">
        <v>0.55</v>
      </c>
      <c r="R1335" s="140">
        <f>Q1335*H1335</f>
        <v>0.7678</v>
      </c>
      <c r="S1335" s="140">
        <v>0</v>
      </c>
      <c r="T1335" s="141">
        <f>S1335*H1335</f>
        <v>0</v>
      </c>
      <c r="AR1335" s="142" t="s">
        <v>394</v>
      </c>
      <c r="AT1335" s="142" t="s">
        <v>561</v>
      </c>
      <c r="AU1335" s="142" t="s">
        <v>82</v>
      </c>
      <c r="AY1335" s="17" t="s">
        <v>181</v>
      </c>
      <c r="BE1335" s="143">
        <f>IF(N1335="základní",J1335,0)</f>
        <v>0</v>
      </c>
      <c r="BF1335" s="143">
        <f>IF(N1335="snížená",J1335,0)</f>
        <v>0</v>
      </c>
      <c r="BG1335" s="143">
        <f>IF(N1335="zákl. přenesená",J1335,0)</f>
        <v>0</v>
      </c>
      <c r="BH1335" s="143">
        <f>IF(N1335="sníž. přenesená",J1335,0)</f>
        <v>0</v>
      </c>
      <c r="BI1335" s="143">
        <f>IF(N1335="nulová",J1335,0)</f>
        <v>0</v>
      </c>
      <c r="BJ1335" s="17" t="s">
        <v>80</v>
      </c>
      <c r="BK1335" s="143">
        <f>ROUND(I1335*H1335,2)</f>
        <v>0</v>
      </c>
      <c r="BL1335" s="17" t="s">
        <v>286</v>
      </c>
      <c r="BM1335" s="142" t="s">
        <v>2193</v>
      </c>
    </row>
    <row r="1336" spans="2:51" s="12" customFormat="1" ht="12">
      <c r="B1336" s="148"/>
      <c r="D1336" s="149" t="s">
        <v>192</v>
      </c>
      <c r="E1336" s="150" t="s">
        <v>19</v>
      </c>
      <c r="F1336" s="151" t="s">
        <v>2194</v>
      </c>
      <c r="H1336" s="152">
        <v>1.396</v>
      </c>
      <c r="I1336" s="153"/>
      <c r="L1336" s="148"/>
      <c r="M1336" s="154"/>
      <c r="T1336" s="155"/>
      <c r="AT1336" s="150" t="s">
        <v>192</v>
      </c>
      <c r="AU1336" s="150" t="s">
        <v>82</v>
      </c>
      <c r="AV1336" s="12" t="s">
        <v>82</v>
      </c>
      <c r="AW1336" s="12" t="s">
        <v>33</v>
      </c>
      <c r="AX1336" s="12" t="s">
        <v>80</v>
      </c>
      <c r="AY1336" s="150" t="s">
        <v>181</v>
      </c>
    </row>
    <row r="1337" spans="2:65" s="1" customFormat="1" ht="24.1" customHeight="1">
      <c r="B1337" s="32"/>
      <c r="C1337" s="131" t="s">
        <v>2195</v>
      </c>
      <c r="D1337" s="131" t="s">
        <v>183</v>
      </c>
      <c r="E1337" s="132" t="s">
        <v>2196</v>
      </c>
      <c r="F1337" s="133" t="s">
        <v>2197</v>
      </c>
      <c r="G1337" s="134" t="s">
        <v>305</v>
      </c>
      <c r="H1337" s="135">
        <v>25</v>
      </c>
      <c r="I1337" s="136"/>
      <c r="J1337" s="137">
        <f>ROUND(I1337*H1337,2)</f>
        <v>0</v>
      </c>
      <c r="K1337" s="133" t="s">
        <v>19</v>
      </c>
      <c r="L1337" s="32"/>
      <c r="M1337" s="138" t="s">
        <v>19</v>
      </c>
      <c r="N1337" s="139" t="s">
        <v>43</v>
      </c>
      <c r="P1337" s="140">
        <f>O1337*H1337</f>
        <v>0</v>
      </c>
      <c r="Q1337" s="140">
        <v>0</v>
      </c>
      <c r="R1337" s="140">
        <f>Q1337*H1337</f>
        <v>0</v>
      </c>
      <c r="S1337" s="140">
        <v>0</v>
      </c>
      <c r="T1337" s="141">
        <f>S1337*H1337</f>
        <v>0</v>
      </c>
      <c r="AR1337" s="142" t="s">
        <v>286</v>
      </c>
      <c r="AT1337" s="142" t="s">
        <v>183</v>
      </c>
      <c r="AU1337" s="142" t="s">
        <v>82</v>
      </c>
      <c r="AY1337" s="17" t="s">
        <v>181</v>
      </c>
      <c r="BE1337" s="143">
        <f>IF(N1337="základní",J1337,0)</f>
        <v>0</v>
      </c>
      <c r="BF1337" s="143">
        <f>IF(N1337="snížená",J1337,0)</f>
        <v>0</v>
      </c>
      <c r="BG1337" s="143">
        <f>IF(N1337="zákl. přenesená",J1337,0)</f>
        <v>0</v>
      </c>
      <c r="BH1337" s="143">
        <f>IF(N1337="sníž. přenesená",J1337,0)</f>
        <v>0</v>
      </c>
      <c r="BI1337" s="143">
        <f>IF(N1337="nulová",J1337,0)</f>
        <v>0</v>
      </c>
      <c r="BJ1337" s="17" t="s">
        <v>80</v>
      </c>
      <c r="BK1337" s="143">
        <f>ROUND(I1337*H1337,2)</f>
        <v>0</v>
      </c>
      <c r="BL1337" s="17" t="s">
        <v>286</v>
      </c>
      <c r="BM1337" s="142" t="s">
        <v>2198</v>
      </c>
    </row>
    <row r="1338" spans="2:65" s="1" customFormat="1" ht="24.1" customHeight="1">
      <c r="B1338" s="32"/>
      <c r="C1338" s="131" t="s">
        <v>2199</v>
      </c>
      <c r="D1338" s="131" t="s">
        <v>183</v>
      </c>
      <c r="E1338" s="132" t="s">
        <v>2200</v>
      </c>
      <c r="F1338" s="133" t="s">
        <v>2201</v>
      </c>
      <c r="G1338" s="134" t="s">
        <v>186</v>
      </c>
      <c r="H1338" s="135">
        <v>10</v>
      </c>
      <c r="I1338" s="136"/>
      <c r="J1338" s="137">
        <f>ROUND(I1338*H1338,2)</f>
        <v>0</v>
      </c>
      <c r="K1338" s="133" t="s">
        <v>187</v>
      </c>
      <c r="L1338" s="32"/>
      <c r="M1338" s="138" t="s">
        <v>19</v>
      </c>
      <c r="N1338" s="139" t="s">
        <v>43</v>
      </c>
      <c r="P1338" s="140">
        <f>O1338*H1338</f>
        <v>0</v>
      </c>
      <c r="Q1338" s="140">
        <v>0.01396</v>
      </c>
      <c r="R1338" s="140">
        <f>Q1338*H1338</f>
        <v>0.1396</v>
      </c>
      <c r="S1338" s="140">
        <v>0</v>
      </c>
      <c r="T1338" s="141">
        <f>S1338*H1338</f>
        <v>0</v>
      </c>
      <c r="AR1338" s="142" t="s">
        <v>286</v>
      </c>
      <c r="AT1338" s="142" t="s">
        <v>183</v>
      </c>
      <c r="AU1338" s="142" t="s">
        <v>82</v>
      </c>
      <c r="AY1338" s="17" t="s">
        <v>181</v>
      </c>
      <c r="BE1338" s="143">
        <f>IF(N1338="základní",J1338,0)</f>
        <v>0</v>
      </c>
      <c r="BF1338" s="143">
        <f>IF(N1338="snížená",J1338,0)</f>
        <v>0</v>
      </c>
      <c r="BG1338" s="143">
        <f>IF(N1338="zákl. přenesená",J1338,0)</f>
        <v>0</v>
      </c>
      <c r="BH1338" s="143">
        <f>IF(N1338="sníž. přenesená",J1338,0)</f>
        <v>0</v>
      </c>
      <c r="BI1338" s="143">
        <f>IF(N1338="nulová",J1338,0)</f>
        <v>0</v>
      </c>
      <c r="BJ1338" s="17" t="s">
        <v>80</v>
      </c>
      <c r="BK1338" s="143">
        <f>ROUND(I1338*H1338,2)</f>
        <v>0</v>
      </c>
      <c r="BL1338" s="17" t="s">
        <v>286</v>
      </c>
      <c r="BM1338" s="142" t="s">
        <v>2202</v>
      </c>
    </row>
    <row r="1339" spans="2:47" s="1" customFormat="1" ht="12">
      <c r="B1339" s="32"/>
      <c r="D1339" s="144" t="s">
        <v>190</v>
      </c>
      <c r="F1339" s="145" t="s">
        <v>2203</v>
      </c>
      <c r="I1339" s="146"/>
      <c r="L1339" s="32"/>
      <c r="M1339" s="147"/>
      <c r="T1339" s="53"/>
      <c r="AT1339" s="17" t="s">
        <v>190</v>
      </c>
      <c r="AU1339" s="17" t="s">
        <v>82</v>
      </c>
    </row>
    <row r="1340" spans="2:51" s="12" customFormat="1" ht="12">
      <c r="B1340" s="148"/>
      <c r="D1340" s="149" t="s">
        <v>192</v>
      </c>
      <c r="E1340" s="150" t="s">
        <v>19</v>
      </c>
      <c r="F1340" s="151" t="s">
        <v>2204</v>
      </c>
      <c r="H1340" s="152">
        <v>10</v>
      </c>
      <c r="I1340" s="153"/>
      <c r="L1340" s="148"/>
      <c r="M1340" s="154"/>
      <c r="T1340" s="155"/>
      <c r="AT1340" s="150" t="s">
        <v>192</v>
      </c>
      <c r="AU1340" s="150" t="s">
        <v>82</v>
      </c>
      <c r="AV1340" s="12" t="s">
        <v>82</v>
      </c>
      <c r="AW1340" s="12" t="s">
        <v>33</v>
      </c>
      <c r="AX1340" s="12" t="s">
        <v>80</v>
      </c>
      <c r="AY1340" s="150" t="s">
        <v>181</v>
      </c>
    </row>
    <row r="1341" spans="2:65" s="1" customFormat="1" ht="24.1" customHeight="1">
      <c r="B1341" s="32"/>
      <c r="C1341" s="131" t="s">
        <v>2205</v>
      </c>
      <c r="D1341" s="131" t="s">
        <v>183</v>
      </c>
      <c r="E1341" s="132" t="s">
        <v>2206</v>
      </c>
      <c r="F1341" s="133" t="s">
        <v>2207</v>
      </c>
      <c r="G1341" s="134" t="s">
        <v>225</v>
      </c>
      <c r="H1341" s="135">
        <v>10.541</v>
      </c>
      <c r="I1341" s="136"/>
      <c r="J1341" s="137">
        <f>ROUND(I1341*H1341,2)</f>
        <v>0</v>
      </c>
      <c r="K1341" s="133" t="s">
        <v>187</v>
      </c>
      <c r="L1341" s="32"/>
      <c r="M1341" s="138" t="s">
        <v>19</v>
      </c>
      <c r="N1341" s="139" t="s">
        <v>43</v>
      </c>
      <c r="P1341" s="140">
        <f>O1341*H1341</f>
        <v>0</v>
      </c>
      <c r="Q1341" s="140">
        <v>0.0233</v>
      </c>
      <c r="R1341" s="140">
        <f>Q1341*H1341</f>
        <v>0.24560530000000003</v>
      </c>
      <c r="S1341" s="140">
        <v>0</v>
      </c>
      <c r="T1341" s="141">
        <f>S1341*H1341</f>
        <v>0</v>
      </c>
      <c r="AR1341" s="142" t="s">
        <v>286</v>
      </c>
      <c r="AT1341" s="142" t="s">
        <v>183</v>
      </c>
      <c r="AU1341" s="142" t="s">
        <v>82</v>
      </c>
      <c r="AY1341" s="17" t="s">
        <v>181</v>
      </c>
      <c r="BE1341" s="143">
        <f>IF(N1341="základní",J1341,0)</f>
        <v>0</v>
      </c>
      <c r="BF1341" s="143">
        <f>IF(N1341="snížená",J1341,0)</f>
        <v>0</v>
      </c>
      <c r="BG1341" s="143">
        <f>IF(N1341="zákl. přenesená",J1341,0)</f>
        <v>0</v>
      </c>
      <c r="BH1341" s="143">
        <f>IF(N1341="sníž. přenesená",J1341,0)</f>
        <v>0</v>
      </c>
      <c r="BI1341" s="143">
        <f>IF(N1341="nulová",J1341,0)</f>
        <v>0</v>
      </c>
      <c r="BJ1341" s="17" t="s">
        <v>80</v>
      </c>
      <c r="BK1341" s="143">
        <f>ROUND(I1341*H1341,2)</f>
        <v>0</v>
      </c>
      <c r="BL1341" s="17" t="s">
        <v>286</v>
      </c>
      <c r="BM1341" s="142" t="s">
        <v>2208</v>
      </c>
    </row>
    <row r="1342" spans="2:47" s="1" customFormat="1" ht="12">
      <c r="B1342" s="32"/>
      <c r="D1342" s="144" t="s">
        <v>190</v>
      </c>
      <c r="F1342" s="145" t="s">
        <v>2209</v>
      </c>
      <c r="I1342" s="146"/>
      <c r="L1342" s="32"/>
      <c r="M1342" s="147"/>
      <c r="T1342" s="53"/>
      <c r="AT1342" s="17" t="s">
        <v>190</v>
      </c>
      <c r="AU1342" s="17" t="s">
        <v>82</v>
      </c>
    </row>
    <row r="1343" spans="2:51" s="12" customFormat="1" ht="12">
      <c r="B1343" s="148"/>
      <c r="D1343" s="149" t="s">
        <v>192</v>
      </c>
      <c r="E1343" s="150" t="s">
        <v>19</v>
      </c>
      <c r="F1343" s="151" t="s">
        <v>2210</v>
      </c>
      <c r="H1343" s="152">
        <v>1.613</v>
      </c>
      <c r="I1343" s="153"/>
      <c r="L1343" s="148"/>
      <c r="M1343" s="154"/>
      <c r="T1343" s="155"/>
      <c r="AT1343" s="150" t="s">
        <v>192</v>
      </c>
      <c r="AU1343" s="150" t="s">
        <v>82</v>
      </c>
      <c r="AV1343" s="12" t="s">
        <v>82</v>
      </c>
      <c r="AW1343" s="12" t="s">
        <v>33</v>
      </c>
      <c r="AX1343" s="12" t="s">
        <v>72</v>
      </c>
      <c r="AY1343" s="150" t="s">
        <v>181</v>
      </c>
    </row>
    <row r="1344" spans="2:51" s="12" customFormat="1" ht="12">
      <c r="B1344" s="148"/>
      <c r="D1344" s="149" t="s">
        <v>192</v>
      </c>
      <c r="E1344" s="150" t="s">
        <v>19</v>
      </c>
      <c r="F1344" s="151" t="s">
        <v>2211</v>
      </c>
      <c r="H1344" s="152">
        <v>7.344</v>
      </c>
      <c r="I1344" s="153"/>
      <c r="L1344" s="148"/>
      <c r="M1344" s="154"/>
      <c r="T1344" s="155"/>
      <c r="AT1344" s="150" t="s">
        <v>192</v>
      </c>
      <c r="AU1344" s="150" t="s">
        <v>82</v>
      </c>
      <c r="AV1344" s="12" t="s">
        <v>82</v>
      </c>
      <c r="AW1344" s="12" t="s">
        <v>33</v>
      </c>
      <c r="AX1344" s="12" t="s">
        <v>72</v>
      </c>
      <c r="AY1344" s="150" t="s">
        <v>181</v>
      </c>
    </row>
    <row r="1345" spans="2:51" s="12" customFormat="1" ht="12">
      <c r="B1345" s="148"/>
      <c r="D1345" s="149" t="s">
        <v>192</v>
      </c>
      <c r="E1345" s="150" t="s">
        <v>19</v>
      </c>
      <c r="F1345" s="151" t="s">
        <v>2212</v>
      </c>
      <c r="H1345" s="152">
        <v>1.224</v>
      </c>
      <c r="I1345" s="153"/>
      <c r="L1345" s="148"/>
      <c r="M1345" s="154"/>
      <c r="T1345" s="155"/>
      <c r="AT1345" s="150" t="s">
        <v>192</v>
      </c>
      <c r="AU1345" s="150" t="s">
        <v>82</v>
      </c>
      <c r="AV1345" s="12" t="s">
        <v>82</v>
      </c>
      <c r="AW1345" s="12" t="s">
        <v>33</v>
      </c>
      <c r="AX1345" s="12" t="s">
        <v>72</v>
      </c>
      <c r="AY1345" s="150" t="s">
        <v>181</v>
      </c>
    </row>
    <row r="1346" spans="2:51" s="12" customFormat="1" ht="12">
      <c r="B1346" s="148"/>
      <c r="D1346" s="149" t="s">
        <v>192</v>
      </c>
      <c r="E1346" s="150" t="s">
        <v>19</v>
      </c>
      <c r="F1346" s="151" t="s">
        <v>2213</v>
      </c>
      <c r="H1346" s="152">
        <v>0.36</v>
      </c>
      <c r="I1346" s="153"/>
      <c r="L1346" s="148"/>
      <c r="M1346" s="154"/>
      <c r="T1346" s="155"/>
      <c r="AT1346" s="150" t="s">
        <v>192</v>
      </c>
      <c r="AU1346" s="150" t="s">
        <v>82</v>
      </c>
      <c r="AV1346" s="12" t="s">
        <v>82</v>
      </c>
      <c r="AW1346" s="12" t="s">
        <v>33</v>
      </c>
      <c r="AX1346" s="12" t="s">
        <v>72</v>
      </c>
      <c r="AY1346" s="150" t="s">
        <v>181</v>
      </c>
    </row>
    <row r="1347" spans="2:51" s="13" customFormat="1" ht="12">
      <c r="B1347" s="156"/>
      <c r="D1347" s="149" t="s">
        <v>192</v>
      </c>
      <c r="E1347" s="157" t="s">
        <v>19</v>
      </c>
      <c r="F1347" s="158" t="s">
        <v>196</v>
      </c>
      <c r="H1347" s="159">
        <v>10.541</v>
      </c>
      <c r="I1347" s="160"/>
      <c r="L1347" s="156"/>
      <c r="M1347" s="161"/>
      <c r="T1347" s="162"/>
      <c r="AT1347" s="157" t="s">
        <v>192</v>
      </c>
      <c r="AU1347" s="157" t="s">
        <v>82</v>
      </c>
      <c r="AV1347" s="13" t="s">
        <v>188</v>
      </c>
      <c r="AW1347" s="13" t="s">
        <v>33</v>
      </c>
      <c r="AX1347" s="13" t="s">
        <v>80</v>
      </c>
      <c r="AY1347" s="157" t="s">
        <v>181</v>
      </c>
    </row>
    <row r="1348" spans="2:65" s="1" customFormat="1" ht="16.5" customHeight="1">
      <c r="B1348" s="32"/>
      <c r="C1348" s="131" t="s">
        <v>2214</v>
      </c>
      <c r="D1348" s="131" t="s">
        <v>183</v>
      </c>
      <c r="E1348" s="132" t="s">
        <v>2215</v>
      </c>
      <c r="F1348" s="133" t="s">
        <v>2216</v>
      </c>
      <c r="G1348" s="134" t="s">
        <v>305</v>
      </c>
      <c r="H1348" s="135">
        <v>874.252</v>
      </c>
      <c r="I1348" s="136"/>
      <c r="J1348" s="137">
        <f>ROUND(I1348*H1348,2)</f>
        <v>0</v>
      </c>
      <c r="K1348" s="133" t="s">
        <v>187</v>
      </c>
      <c r="L1348" s="32"/>
      <c r="M1348" s="138" t="s">
        <v>19</v>
      </c>
      <c r="N1348" s="139" t="s">
        <v>43</v>
      </c>
      <c r="P1348" s="140">
        <f>O1348*H1348</f>
        <v>0</v>
      </c>
      <c r="Q1348" s="140">
        <v>1E-05</v>
      </c>
      <c r="R1348" s="140">
        <f>Q1348*H1348</f>
        <v>0.00874252</v>
      </c>
      <c r="S1348" s="140">
        <v>0</v>
      </c>
      <c r="T1348" s="141">
        <f>S1348*H1348</f>
        <v>0</v>
      </c>
      <c r="AR1348" s="142" t="s">
        <v>286</v>
      </c>
      <c r="AT1348" s="142" t="s">
        <v>183</v>
      </c>
      <c r="AU1348" s="142" t="s">
        <v>82</v>
      </c>
      <c r="AY1348" s="17" t="s">
        <v>181</v>
      </c>
      <c r="BE1348" s="143">
        <f>IF(N1348="základní",J1348,0)</f>
        <v>0</v>
      </c>
      <c r="BF1348" s="143">
        <f>IF(N1348="snížená",J1348,0)</f>
        <v>0</v>
      </c>
      <c r="BG1348" s="143">
        <f>IF(N1348="zákl. přenesená",J1348,0)</f>
        <v>0</v>
      </c>
      <c r="BH1348" s="143">
        <f>IF(N1348="sníž. přenesená",J1348,0)</f>
        <v>0</v>
      </c>
      <c r="BI1348" s="143">
        <f>IF(N1348="nulová",J1348,0)</f>
        <v>0</v>
      </c>
      <c r="BJ1348" s="17" t="s">
        <v>80</v>
      </c>
      <c r="BK1348" s="143">
        <f>ROUND(I1348*H1348,2)</f>
        <v>0</v>
      </c>
      <c r="BL1348" s="17" t="s">
        <v>286</v>
      </c>
      <c r="BM1348" s="142" t="s">
        <v>2217</v>
      </c>
    </row>
    <row r="1349" spans="2:47" s="1" customFormat="1" ht="12">
      <c r="B1349" s="32"/>
      <c r="D1349" s="144" t="s">
        <v>190</v>
      </c>
      <c r="F1349" s="145" t="s">
        <v>2218</v>
      </c>
      <c r="I1349" s="146"/>
      <c r="L1349" s="32"/>
      <c r="M1349" s="147"/>
      <c r="T1349" s="53"/>
      <c r="AT1349" s="17" t="s">
        <v>190</v>
      </c>
      <c r="AU1349" s="17" t="s">
        <v>82</v>
      </c>
    </row>
    <row r="1350" spans="2:51" s="14" customFormat="1" ht="12">
      <c r="B1350" s="163"/>
      <c r="D1350" s="149" t="s">
        <v>192</v>
      </c>
      <c r="E1350" s="164" t="s">
        <v>19</v>
      </c>
      <c r="F1350" s="165" t="s">
        <v>2219</v>
      </c>
      <c r="H1350" s="164" t="s">
        <v>19</v>
      </c>
      <c r="I1350" s="166"/>
      <c r="L1350" s="163"/>
      <c r="M1350" s="167"/>
      <c r="T1350" s="168"/>
      <c r="AT1350" s="164" t="s">
        <v>192</v>
      </c>
      <c r="AU1350" s="164" t="s">
        <v>82</v>
      </c>
      <c r="AV1350" s="14" t="s">
        <v>80</v>
      </c>
      <c r="AW1350" s="14" t="s">
        <v>33</v>
      </c>
      <c r="AX1350" s="14" t="s">
        <v>72</v>
      </c>
      <c r="AY1350" s="164" t="s">
        <v>181</v>
      </c>
    </row>
    <row r="1351" spans="2:51" s="12" customFormat="1" ht="12">
      <c r="B1351" s="148"/>
      <c r="D1351" s="149" t="s">
        <v>192</v>
      </c>
      <c r="E1351" s="150" t="s">
        <v>19</v>
      </c>
      <c r="F1351" s="151" t="s">
        <v>2220</v>
      </c>
      <c r="H1351" s="152">
        <v>437.126</v>
      </c>
      <c r="I1351" s="153"/>
      <c r="L1351" s="148"/>
      <c r="M1351" s="154"/>
      <c r="T1351" s="155"/>
      <c r="AT1351" s="150" t="s">
        <v>192</v>
      </c>
      <c r="AU1351" s="150" t="s">
        <v>82</v>
      </c>
      <c r="AV1351" s="12" t="s">
        <v>82</v>
      </c>
      <c r="AW1351" s="12" t="s">
        <v>33</v>
      </c>
      <c r="AX1351" s="12" t="s">
        <v>72</v>
      </c>
      <c r="AY1351" s="150" t="s">
        <v>181</v>
      </c>
    </row>
    <row r="1352" spans="2:51" s="12" customFormat="1" ht="12">
      <c r="B1352" s="148"/>
      <c r="D1352" s="149" t="s">
        <v>192</v>
      </c>
      <c r="E1352" s="150" t="s">
        <v>19</v>
      </c>
      <c r="F1352" s="151" t="s">
        <v>2221</v>
      </c>
      <c r="H1352" s="152">
        <v>437.126</v>
      </c>
      <c r="I1352" s="153"/>
      <c r="L1352" s="148"/>
      <c r="M1352" s="154"/>
      <c r="T1352" s="155"/>
      <c r="AT1352" s="150" t="s">
        <v>192</v>
      </c>
      <c r="AU1352" s="150" t="s">
        <v>82</v>
      </c>
      <c r="AV1352" s="12" t="s">
        <v>82</v>
      </c>
      <c r="AW1352" s="12" t="s">
        <v>33</v>
      </c>
      <c r="AX1352" s="12" t="s">
        <v>72</v>
      </c>
      <c r="AY1352" s="150" t="s">
        <v>181</v>
      </c>
    </row>
    <row r="1353" spans="2:51" s="13" customFormat="1" ht="12">
      <c r="B1353" s="156"/>
      <c r="D1353" s="149" t="s">
        <v>192</v>
      </c>
      <c r="E1353" s="157" t="s">
        <v>19</v>
      </c>
      <c r="F1353" s="158" t="s">
        <v>196</v>
      </c>
      <c r="H1353" s="159">
        <v>874.252</v>
      </c>
      <c r="I1353" s="160"/>
      <c r="L1353" s="156"/>
      <c r="M1353" s="161"/>
      <c r="T1353" s="162"/>
      <c r="AT1353" s="157" t="s">
        <v>192</v>
      </c>
      <c r="AU1353" s="157" t="s">
        <v>82</v>
      </c>
      <c r="AV1353" s="13" t="s">
        <v>188</v>
      </c>
      <c r="AW1353" s="13" t="s">
        <v>33</v>
      </c>
      <c r="AX1353" s="13" t="s">
        <v>80</v>
      </c>
      <c r="AY1353" s="157" t="s">
        <v>181</v>
      </c>
    </row>
    <row r="1354" spans="2:65" s="1" customFormat="1" ht="16.5" customHeight="1">
      <c r="B1354" s="32"/>
      <c r="C1354" s="180" t="s">
        <v>2222</v>
      </c>
      <c r="D1354" s="180" t="s">
        <v>561</v>
      </c>
      <c r="E1354" s="181" t="s">
        <v>2223</v>
      </c>
      <c r="F1354" s="182" t="s">
        <v>2224</v>
      </c>
      <c r="G1354" s="183" t="s">
        <v>225</v>
      </c>
      <c r="H1354" s="184">
        <v>3.021</v>
      </c>
      <c r="I1354" s="185"/>
      <c r="J1354" s="186">
        <f>ROUND(I1354*H1354,2)</f>
        <v>0</v>
      </c>
      <c r="K1354" s="182" t="s">
        <v>187</v>
      </c>
      <c r="L1354" s="187"/>
      <c r="M1354" s="188" t="s">
        <v>19</v>
      </c>
      <c r="N1354" s="189" t="s">
        <v>43</v>
      </c>
      <c r="P1354" s="140">
        <f>O1354*H1354</f>
        <v>0</v>
      </c>
      <c r="Q1354" s="140">
        <v>0.44</v>
      </c>
      <c r="R1354" s="140">
        <f>Q1354*H1354</f>
        <v>1.32924</v>
      </c>
      <c r="S1354" s="140">
        <v>0</v>
      </c>
      <c r="T1354" s="141">
        <f>S1354*H1354</f>
        <v>0</v>
      </c>
      <c r="AR1354" s="142" t="s">
        <v>394</v>
      </c>
      <c r="AT1354" s="142" t="s">
        <v>561</v>
      </c>
      <c r="AU1354" s="142" t="s">
        <v>82</v>
      </c>
      <c r="AY1354" s="17" t="s">
        <v>181</v>
      </c>
      <c r="BE1354" s="143">
        <f>IF(N1354="základní",J1354,0)</f>
        <v>0</v>
      </c>
      <c r="BF1354" s="143">
        <f>IF(N1354="snížená",J1354,0)</f>
        <v>0</v>
      </c>
      <c r="BG1354" s="143">
        <f>IF(N1354="zákl. přenesená",J1354,0)</f>
        <v>0</v>
      </c>
      <c r="BH1354" s="143">
        <f>IF(N1354="sníž. přenesená",J1354,0)</f>
        <v>0</v>
      </c>
      <c r="BI1354" s="143">
        <f>IF(N1354="nulová",J1354,0)</f>
        <v>0</v>
      </c>
      <c r="BJ1354" s="17" t="s">
        <v>80</v>
      </c>
      <c r="BK1354" s="143">
        <f>ROUND(I1354*H1354,2)</f>
        <v>0</v>
      </c>
      <c r="BL1354" s="17" t="s">
        <v>286</v>
      </c>
      <c r="BM1354" s="142" t="s">
        <v>2225</v>
      </c>
    </row>
    <row r="1355" spans="2:51" s="12" customFormat="1" ht="12">
      <c r="B1355" s="148"/>
      <c r="D1355" s="149" t="s">
        <v>192</v>
      </c>
      <c r="E1355" s="150" t="s">
        <v>19</v>
      </c>
      <c r="F1355" s="151" t="s">
        <v>2226</v>
      </c>
      <c r="H1355" s="152">
        <v>3.021</v>
      </c>
      <c r="I1355" s="153"/>
      <c r="L1355" s="148"/>
      <c r="M1355" s="154"/>
      <c r="T1355" s="155"/>
      <c r="AT1355" s="150" t="s">
        <v>192</v>
      </c>
      <c r="AU1355" s="150" t="s">
        <v>82</v>
      </c>
      <c r="AV1355" s="12" t="s">
        <v>82</v>
      </c>
      <c r="AW1355" s="12" t="s">
        <v>33</v>
      </c>
      <c r="AX1355" s="12" t="s">
        <v>80</v>
      </c>
      <c r="AY1355" s="150" t="s">
        <v>181</v>
      </c>
    </row>
    <row r="1356" spans="2:65" s="1" customFormat="1" ht="16.5" customHeight="1">
      <c r="B1356" s="32"/>
      <c r="C1356" s="180" t="s">
        <v>2227</v>
      </c>
      <c r="D1356" s="180" t="s">
        <v>561</v>
      </c>
      <c r="E1356" s="181" t="s">
        <v>2228</v>
      </c>
      <c r="F1356" s="182" t="s">
        <v>2229</v>
      </c>
      <c r="G1356" s="183" t="s">
        <v>225</v>
      </c>
      <c r="H1356" s="184">
        <v>1.133</v>
      </c>
      <c r="I1356" s="185"/>
      <c r="J1356" s="186">
        <f>ROUND(I1356*H1356,2)</f>
        <v>0</v>
      </c>
      <c r="K1356" s="182" t="s">
        <v>187</v>
      </c>
      <c r="L1356" s="187"/>
      <c r="M1356" s="188" t="s">
        <v>19</v>
      </c>
      <c r="N1356" s="189" t="s">
        <v>43</v>
      </c>
      <c r="P1356" s="140">
        <f>O1356*H1356</f>
        <v>0</v>
      </c>
      <c r="Q1356" s="140">
        <v>0.44</v>
      </c>
      <c r="R1356" s="140">
        <f>Q1356*H1356</f>
        <v>0.49852</v>
      </c>
      <c r="S1356" s="140">
        <v>0</v>
      </c>
      <c r="T1356" s="141">
        <f>S1356*H1356</f>
        <v>0</v>
      </c>
      <c r="AR1356" s="142" t="s">
        <v>394</v>
      </c>
      <c r="AT1356" s="142" t="s">
        <v>561</v>
      </c>
      <c r="AU1356" s="142" t="s">
        <v>82</v>
      </c>
      <c r="AY1356" s="17" t="s">
        <v>181</v>
      </c>
      <c r="BE1356" s="143">
        <f>IF(N1356="základní",J1356,0)</f>
        <v>0</v>
      </c>
      <c r="BF1356" s="143">
        <f>IF(N1356="snížená",J1356,0)</f>
        <v>0</v>
      </c>
      <c r="BG1356" s="143">
        <f>IF(N1356="zákl. přenesená",J1356,0)</f>
        <v>0</v>
      </c>
      <c r="BH1356" s="143">
        <f>IF(N1356="sníž. přenesená",J1356,0)</f>
        <v>0</v>
      </c>
      <c r="BI1356" s="143">
        <f>IF(N1356="nulová",J1356,0)</f>
        <v>0</v>
      </c>
      <c r="BJ1356" s="17" t="s">
        <v>80</v>
      </c>
      <c r="BK1356" s="143">
        <f>ROUND(I1356*H1356,2)</f>
        <v>0</v>
      </c>
      <c r="BL1356" s="17" t="s">
        <v>286</v>
      </c>
      <c r="BM1356" s="142" t="s">
        <v>2230</v>
      </c>
    </row>
    <row r="1357" spans="2:51" s="12" customFormat="1" ht="12">
      <c r="B1357" s="148"/>
      <c r="D1357" s="149" t="s">
        <v>192</v>
      </c>
      <c r="E1357" s="150" t="s">
        <v>19</v>
      </c>
      <c r="F1357" s="151" t="s">
        <v>2231</v>
      </c>
      <c r="H1357" s="152">
        <v>1.133</v>
      </c>
      <c r="I1357" s="153"/>
      <c r="L1357" s="148"/>
      <c r="M1357" s="154"/>
      <c r="T1357" s="155"/>
      <c r="AT1357" s="150" t="s">
        <v>192</v>
      </c>
      <c r="AU1357" s="150" t="s">
        <v>82</v>
      </c>
      <c r="AV1357" s="12" t="s">
        <v>82</v>
      </c>
      <c r="AW1357" s="12" t="s">
        <v>33</v>
      </c>
      <c r="AX1357" s="12" t="s">
        <v>80</v>
      </c>
      <c r="AY1357" s="150" t="s">
        <v>181</v>
      </c>
    </row>
    <row r="1358" spans="2:65" s="1" customFormat="1" ht="16.5" customHeight="1">
      <c r="B1358" s="32"/>
      <c r="C1358" s="131" t="s">
        <v>2232</v>
      </c>
      <c r="D1358" s="131" t="s">
        <v>183</v>
      </c>
      <c r="E1358" s="132" t="s">
        <v>2233</v>
      </c>
      <c r="F1358" s="133" t="s">
        <v>2234</v>
      </c>
      <c r="G1358" s="134" t="s">
        <v>186</v>
      </c>
      <c r="H1358" s="135">
        <v>3.847</v>
      </c>
      <c r="I1358" s="136"/>
      <c r="J1358" s="137">
        <f>ROUND(I1358*H1358,2)</f>
        <v>0</v>
      </c>
      <c r="K1358" s="133" t="s">
        <v>187</v>
      </c>
      <c r="L1358" s="32"/>
      <c r="M1358" s="138" t="s">
        <v>19</v>
      </c>
      <c r="N1358" s="139" t="s">
        <v>43</v>
      </c>
      <c r="P1358" s="140">
        <f>O1358*H1358</f>
        <v>0</v>
      </c>
      <c r="Q1358" s="140">
        <v>0.00018</v>
      </c>
      <c r="R1358" s="140">
        <f>Q1358*H1358</f>
        <v>0.00069246</v>
      </c>
      <c r="S1358" s="140">
        <v>0</v>
      </c>
      <c r="T1358" s="141">
        <f>S1358*H1358</f>
        <v>0</v>
      </c>
      <c r="AR1358" s="142" t="s">
        <v>286</v>
      </c>
      <c r="AT1358" s="142" t="s">
        <v>183</v>
      </c>
      <c r="AU1358" s="142" t="s">
        <v>82</v>
      </c>
      <c r="AY1358" s="17" t="s">
        <v>181</v>
      </c>
      <c r="BE1358" s="143">
        <f>IF(N1358="základní",J1358,0)</f>
        <v>0</v>
      </c>
      <c r="BF1358" s="143">
        <f>IF(N1358="snížená",J1358,0)</f>
        <v>0</v>
      </c>
      <c r="BG1358" s="143">
        <f>IF(N1358="zákl. přenesená",J1358,0)</f>
        <v>0</v>
      </c>
      <c r="BH1358" s="143">
        <f>IF(N1358="sníž. přenesená",J1358,0)</f>
        <v>0</v>
      </c>
      <c r="BI1358" s="143">
        <f>IF(N1358="nulová",J1358,0)</f>
        <v>0</v>
      </c>
      <c r="BJ1358" s="17" t="s">
        <v>80</v>
      </c>
      <c r="BK1358" s="143">
        <f>ROUND(I1358*H1358,2)</f>
        <v>0</v>
      </c>
      <c r="BL1358" s="17" t="s">
        <v>286</v>
      </c>
      <c r="BM1358" s="142" t="s">
        <v>2235</v>
      </c>
    </row>
    <row r="1359" spans="2:47" s="1" customFormat="1" ht="12">
      <c r="B1359" s="32"/>
      <c r="D1359" s="144" t="s">
        <v>190</v>
      </c>
      <c r="F1359" s="145" t="s">
        <v>2236</v>
      </c>
      <c r="I1359" s="146"/>
      <c r="L1359" s="32"/>
      <c r="M1359" s="147"/>
      <c r="T1359" s="53"/>
      <c r="AT1359" s="17" t="s">
        <v>190</v>
      </c>
      <c r="AU1359" s="17" t="s">
        <v>82</v>
      </c>
    </row>
    <row r="1360" spans="2:51" s="12" customFormat="1" ht="12">
      <c r="B1360" s="148"/>
      <c r="D1360" s="149" t="s">
        <v>192</v>
      </c>
      <c r="E1360" s="150" t="s">
        <v>19</v>
      </c>
      <c r="F1360" s="151" t="s">
        <v>2237</v>
      </c>
      <c r="H1360" s="152">
        <v>2.798</v>
      </c>
      <c r="I1360" s="153"/>
      <c r="L1360" s="148"/>
      <c r="M1360" s="154"/>
      <c r="T1360" s="155"/>
      <c r="AT1360" s="150" t="s">
        <v>192</v>
      </c>
      <c r="AU1360" s="150" t="s">
        <v>82</v>
      </c>
      <c r="AV1360" s="12" t="s">
        <v>82</v>
      </c>
      <c r="AW1360" s="12" t="s">
        <v>33</v>
      </c>
      <c r="AX1360" s="12" t="s">
        <v>72</v>
      </c>
      <c r="AY1360" s="150" t="s">
        <v>181</v>
      </c>
    </row>
    <row r="1361" spans="2:51" s="12" customFormat="1" ht="12">
      <c r="B1361" s="148"/>
      <c r="D1361" s="149" t="s">
        <v>192</v>
      </c>
      <c r="E1361" s="150" t="s">
        <v>19</v>
      </c>
      <c r="F1361" s="151" t="s">
        <v>2238</v>
      </c>
      <c r="H1361" s="152">
        <v>1.049</v>
      </c>
      <c r="I1361" s="153"/>
      <c r="L1361" s="148"/>
      <c r="M1361" s="154"/>
      <c r="T1361" s="155"/>
      <c r="AT1361" s="150" t="s">
        <v>192</v>
      </c>
      <c r="AU1361" s="150" t="s">
        <v>82</v>
      </c>
      <c r="AV1361" s="12" t="s">
        <v>82</v>
      </c>
      <c r="AW1361" s="12" t="s">
        <v>33</v>
      </c>
      <c r="AX1361" s="12" t="s">
        <v>72</v>
      </c>
      <c r="AY1361" s="150" t="s">
        <v>181</v>
      </c>
    </row>
    <row r="1362" spans="2:51" s="13" customFormat="1" ht="12">
      <c r="B1362" s="156"/>
      <c r="D1362" s="149" t="s">
        <v>192</v>
      </c>
      <c r="E1362" s="157" t="s">
        <v>19</v>
      </c>
      <c r="F1362" s="158" t="s">
        <v>196</v>
      </c>
      <c r="H1362" s="159">
        <v>3.847</v>
      </c>
      <c r="I1362" s="160"/>
      <c r="L1362" s="156"/>
      <c r="M1362" s="161"/>
      <c r="T1362" s="162"/>
      <c r="AT1362" s="157" t="s">
        <v>192</v>
      </c>
      <c r="AU1362" s="157" t="s">
        <v>82</v>
      </c>
      <c r="AV1362" s="13" t="s">
        <v>188</v>
      </c>
      <c r="AW1362" s="13" t="s">
        <v>33</v>
      </c>
      <c r="AX1362" s="13" t="s">
        <v>80</v>
      </c>
      <c r="AY1362" s="157" t="s">
        <v>181</v>
      </c>
    </row>
    <row r="1363" spans="2:65" s="1" customFormat="1" ht="37.85" customHeight="1">
      <c r="B1363" s="32"/>
      <c r="C1363" s="131" t="s">
        <v>2239</v>
      </c>
      <c r="D1363" s="131" t="s">
        <v>183</v>
      </c>
      <c r="E1363" s="132" t="s">
        <v>2240</v>
      </c>
      <c r="F1363" s="133" t="s">
        <v>2241</v>
      </c>
      <c r="G1363" s="134" t="s">
        <v>186</v>
      </c>
      <c r="H1363" s="135">
        <v>19.68</v>
      </c>
      <c r="I1363" s="136"/>
      <c r="J1363" s="137">
        <f>ROUND(I1363*H1363,2)</f>
        <v>0</v>
      </c>
      <c r="K1363" s="133" t="s">
        <v>19</v>
      </c>
      <c r="L1363" s="32"/>
      <c r="M1363" s="138" t="s">
        <v>19</v>
      </c>
      <c r="N1363" s="139" t="s">
        <v>43</v>
      </c>
      <c r="P1363" s="140">
        <f>O1363*H1363</f>
        <v>0</v>
      </c>
      <c r="Q1363" s="140">
        <v>0.025</v>
      </c>
      <c r="R1363" s="140">
        <f>Q1363*H1363</f>
        <v>0.492</v>
      </c>
      <c r="S1363" s="140">
        <v>0</v>
      </c>
      <c r="T1363" s="141">
        <f>S1363*H1363</f>
        <v>0</v>
      </c>
      <c r="AR1363" s="142" t="s">
        <v>286</v>
      </c>
      <c r="AT1363" s="142" t="s">
        <v>183</v>
      </c>
      <c r="AU1363" s="142" t="s">
        <v>82</v>
      </c>
      <c r="AY1363" s="17" t="s">
        <v>181</v>
      </c>
      <c r="BE1363" s="143">
        <f>IF(N1363="základní",J1363,0)</f>
        <v>0</v>
      </c>
      <c r="BF1363" s="143">
        <f>IF(N1363="snížená",J1363,0)</f>
        <v>0</v>
      </c>
      <c r="BG1363" s="143">
        <f>IF(N1363="zákl. přenesená",J1363,0)</f>
        <v>0</v>
      </c>
      <c r="BH1363" s="143">
        <f>IF(N1363="sníž. přenesená",J1363,0)</f>
        <v>0</v>
      </c>
      <c r="BI1363" s="143">
        <f>IF(N1363="nulová",J1363,0)</f>
        <v>0</v>
      </c>
      <c r="BJ1363" s="17" t="s">
        <v>80</v>
      </c>
      <c r="BK1363" s="143">
        <f>ROUND(I1363*H1363,2)</f>
        <v>0</v>
      </c>
      <c r="BL1363" s="17" t="s">
        <v>286</v>
      </c>
      <c r="BM1363" s="142" t="s">
        <v>2242</v>
      </c>
    </row>
    <row r="1364" spans="2:51" s="12" customFormat="1" ht="12">
      <c r="B1364" s="148"/>
      <c r="D1364" s="149" t="s">
        <v>192</v>
      </c>
      <c r="E1364" s="150" t="s">
        <v>19</v>
      </c>
      <c r="F1364" s="151" t="s">
        <v>2243</v>
      </c>
      <c r="H1364" s="152">
        <v>19.68</v>
      </c>
      <c r="I1364" s="153"/>
      <c r="L1364" s="148"/>
      <c r="M1364" s="154"/>
      <c r="T1364" s="155"/>
      <c r="AT1364" s="150" t="s">
        <v>192</v>
      </c>
      <c r="AU1364" s="150" t="s">
        <v>82</v>
      </c>
      <c r="AV1364" s="12" t="s">
        <v>82</v>
      </c>
      <c r="AW1364" s="12" t="s">
        <v>33</v>
      </c>
      <c r="AX1364" s="12" t="s">
        <v>80</v>
      </c>
      <c r="AY1364" s="150" t="s">
        <v>181</v>
      </c>
    </row>
    <row r="1365" spans="2:65" s="1" customFormat="1" ht="24.1" customHeight="1">
      <c r="B1365" s="32"/>
      <c r="C1365" s="131" t="s">
        <v>2244</v>
      </c>
      <c r="D1365" s="131" t="s">
        <v>183</v>
      </c>
      <c r="E1365" s="132" t="s">
        <v>2245</v>
      </c>
      <c r="F1365" s="133" t="s">
        <v>2246</v>
      </c>
      <c r="G1365" s="134" t="s">
        <v>344</v>
      </c>
      <c r="H1365" s="135">
        <v>14.261</v>
      </c>
      <c r="I1365" s="136"/>
      <c r="J1365" s="137">
        <f>ROUND(I1365*H1365,2)</f>
        <v>0</v>
      </c>
      <c r="K1365" s="133" t="s">
        <v>187</v>
      </c>
      <c r="L1365" s="32"/>
      <c r="M1365" s="138" t="s">
        <v>19</v>
      </c>
      <c r="N1365" s="139" t="s">
        <v>43</v>
      </c>
      <c r="P1365" s="140">
        <f>O1365*H1365</f>
        <v>0</v>
      </c>
      <c r="Q1365" s="140">
        <v>0</v>
      </c>
      <c r="R1365" s="140">
        <f>Q1365*H1365</f>
        <v>0</v>
      </c>
      <c r="S1365" s="140">
        <v>0</v>
      </c>
      <c r="T1365" s="141">
        <f>S1365*H1365</f>
        <v>0</v>
      </c>
      <c r="AR1365" s="142" t="s">
        <v>286</v>
      </c>
      <c r="AT1365" s="142" t="s">
        <v>183</v>
      </c>
      <c r="AU1365" s="142" t="s">
        <v>82</v>
      </c>
      <c r="AY1365" s="17" t="s">
        <v>181</v>
      </c>
      <c r="BE1365" s="143">
        <f>IF(N1365="základní",J1365,0)</f>
        <v>0</v>
      </c>
      <c r="BF1365" s="143">
        <f>IF(N1365="snížená",J1365,0)</f>
        <v>0</v>
      </c>
      <c r="BG1365" s="143">
        <f>IF(N1365="zákl. přenesená",J1365,0)</f>
        <v>0</v>
      </c>
      <c r="BH1365" s="143">
        <f>IF(N1365="sníž. přenesená",J1365,0)</f>
        <v>0</v>
      </c>
      <c r="BI1365" s="143">
        <f>IF(N1365="nulová",J1365,0)</f>
        <v>0</v>
      </c>
      <c r="BJ1365" s="17" t="s">
        <v>80</v>
      </c>
      <c r="BK1365" s="143">
        <f>ROUND(I1365*H1365,2)</f>
        <v>0</v>
      </c>
      <c r="BL1365" s="17" t="s">
        <v>286</v>
      </c>
      <c r="BM1365" s="142" t="s">
        <v>2247</v>
      </c>
    </row>
    <row r="1366" spans="2:47" s="1" customFormat="1" ht="12">
      <c r="B1366" s="32"/>
      <c r="D1366" s="144" t="s">
        <v>190</v>
      </c>
      <c r="F1366" s="145" t="s">
        <v>2248</v>
      </c>
      <c r="I1366" s="146"/>
      <c r="L1366" s="32"/>
      <c r="M1366" s="147"/>
      <c r="T1366" s="53"/>
      <c r="AT1366" s="17" t="s">
        <v>190</v>
      </c>
      <c r="AU1366" s="17" t="s">
        <v>82</v>
      </c>
    </row>
    <row r="1367" spans="2:63" s="11" customFormat="1" ht="22.8" customHeight="1">
      <c r="B1367" s="119"/>
      <c r="D1367" s="120" t="s">
        <v>71</v>
      </c>
      <c r="E1367" s="129" t="s">
        <v>2249</v>
      </c>
      <c r="F1367" s="129" t="s">
        <v>2250</v>
      </c>
      <c r="I1367" s="122"/>
      <c r="J1367" s="130">
        <f>BK1367</f>
        <v>0</v>
      </c>
      <c r="L1367" s="119"/>
      <c r="M1367" s="124"/>
      <c r="P1367" s="125">
        <f>SUM(P1368:P1381)</f>
        <v>0</v>
      </c>
      <c r="R1367" s="125">
        <f>SUM(R1368:R1381)</f>
        <v>3.8967385</v>
      </c>
      <c r="T1367" s="126">
        <f>SUM(T1368:T1381)</f>
        <v>0</v>
      </c>
      <c r="AR1367" s="120" t="s">
        <v>82</v>
      </c>
      <c r="AT1367" s="127" t="s">
        <v>71</v>
      </c>
      <c r="AU1367" s="127" t="s">
        <v>80</v>
      </c>
      <c r="AY1367" s="120" t="s">
        <v>181</v>
      </c>
      <c r="BK1367" s="128">
        <f>SUM(BK1368:BK1381)</f>
        <v>0</v>
      </c>
    </row>
    <row r="1368" spans="2:65" s="1" customFormat="1" ht="24.1" customHeight="1">
      <c r="B1368" s="32"/>
      <c r="C1368" s="131" t="s">
        <v>2251</v>
      </c>
      <c r="D1368" s="131" t="s">
        <v>183</v>
      </c>
      <c r="E1368" s="132" t="s">
        <v>2252</v>
      </c>
      <c r="F1368" s="133" t="s">
        <v>2253</v>
      </c>
      <c r="G1368" s="134" t="s">
        <v>186</v>
      </c>
      <c r="H1368" s="135">
        <v>3.7</v>
      </c>
      <c r="I1368" s="136"/>
      <c r="J1368" s="137">
        <f>ROUND(I1368*H1368,2)</f>
        <v>0</v>
      </c>
      <c r="K1368" s="133" t="s">
        <v>187</v>
      </c>
      <c r="L1368" s="32"/>
      <c r="M1368" s="138" t="s">
        <v>19</v>
      </c>
      <c r="N1368" s="139" t="s">
        <v>43</v>
      </c>
      <c r="P1368" s="140">
        <f>O1368*H1368</f>
        <v>0</v>
      </c>
      <c r="Q1368" s="140">
        <v>0.0122</v>
      </c>
      <c r="R1368" s="140">
        <f>Q1368*H1368</f>
        <v>0.045140000000000007</v>
      </c>
      <c r="S1368" s="140">
        <v>0</v>
      </c>
      <c r="T1368" s="141">
        <f>S1368*H1368</f>
        <v>0</v>
      </c>
      <c r="AR1368" s="142" t="s">
        <v>286</v>
      </c>
      <c r="AT1368" s="142" t="s">
        <v>183</v>
      </c>
      <c r="AU1368" s="142" t="s">
        <v>82</v>
      </c>
      <c r="AY1368" s="17" t="s">
        <v>181</v>
      </c>
      <c r="BE1368" s="143">
        <f>IF(N1368="základní",J1368,0)</f>
        <v>0</v>
      </c>
      <c r="BF1368" s="143">
        <f>IF(N1368="snížená",J1368,0)</f>
        <v>0</v>
      </c>
      <c r="BG1368" s="143">
        <f>IF(N1368="zákl. přenesená",J1368,0)</f>
        <v>0</v>
      </c>
      <c r="BH1368" s="143">
        <f>IF(N1368="sníž. přenesená",J1368,0)</f>
        <v>0</v>
      </c>
      <c r="BI1368" s="143">
        <f>IF(N1368="nulová",J1368,0)</f>
        <v>0</v>
      </c>
      <c r="BJ1368" s="17" t="s">
        <v>80</v>
      </c>
      <c r="BK1368" s="143">
        <f>ROUND(I1368*H1368,2)</f>
        <v>0</v>
      </c>
      <c r="BL1368" s="17" t="s">
        <v>286</v>
      </c>
      <c r="BM1368" s="142" t="s">
        <v>2254</v>
      </c>
    </row>
    <row r="1369" spans="2:47" s="1" customFormat="1" ht="12">
      <c r="B1369" s="32"/>
      <c r="D1369" s="144" t="s">
        <v>190</v>
      </c>
      <c r="F1369" s="145" t="s">
        <v>2255</v>
      </c>
      <c r="I1369" s="146"/>
      <c r="L1369" s="32"/>
      <c r="M1369" s="147"/>
      <c r="T1369" s="53"/>
      <c r="AT1369" s="17" t="s">
        <v>190</v>
      </c>
      <c r="AU1369" s="17" t="s">
        <v>82</v>
      </c>
    </row>
    <row r="1370" spans="2:51" s="12" customFormat="1" ht="12">
      <c r="B1370" s="148"/>
      <c r="D1370" s="149" t="s">
        <v>192</v>
      </c>
      <c r="E1370" s="150" t="s">
        <v>19</v>
      </c>
      <c r="F1370" s="151" t="s">
        <v>2256</v>
      </c>
      <c r="H1370" s="152">
        <v>3.7</v>
      </c>
      <c r="I1370" s="153"/>
      <c r="L1370" s="148"/>
      <c r="M1370" s="154"/>
      <c r="T1370" s="155"/>
      <c r="AT1370" s="150" t="s">
        <v>192</v>
      </c>
      <c r="AU1370" s="150" t="s">
        <v>82</v>
      </c>
      <c r="AV1370" s="12" t="s">
        <v>82</v>
      </c>
      <c r="AW1370" s="12" t="s">
        <v>33</v>
      </c>
      <c r="AX1370" s="12" t="s">
        <v>80</v>
      </c>
      <c r="AY1370" s="150" t="s">
        <v>181</v>
      </c>
    </row>
    <row r="1371" spans="2:65" s="1" customFormat="1" ht="24.1" customHeight="1">
      <c r="B1371" s="32"/>
      <c r="C1371" s="131" t="s">
        <v>2257</v>
      </c>
      <c r="D1371" s="131" t="s">
        <v>183</v>
      </c>
      <c r="E1371" s="132" t="s">
        <v>2258</v>
      </c>
      <c r="F1371" s="133" t="s">
        <v>2259</v>
      </c>
      <c r="G1371" s="134" t="s">
        <v>186</v>
      </c>
      <c r="H1371" s="135">
        <v>1.95</v>
      </c>
      <c r="I1371" s="136"/>
      <c r="J1371" s="137">
        <f>ROUND(I1371*H1371,2)</f>
        <v>0</v>
      </c>
      <c r="K1371" s="133" t="s">
        <v>187</v>
      </c>
      <c r="L1371" s="32"/>
      <c r="M1371" s="138" t="s">
        <v>19</v>
      </c>
      <c r="N1371" s="139" t="s">
        <v>43</v>
      </c>
      <c r="P1371" s="140">
        <f>O1371*H1371</f>
        <v>0</v>
      </c>
      <c r="Q1371" s="140">
        <v>0.01259</v>
      </c>
      <c r="R1371" s="140">
        <f>Q1371*H1371</f>
        <v>0.0245505</v>
      </c>
      <c r="S1371" s="140">
        <v>0</v>
      </c>
      <c r="T1371" s="141">
        <f>S1371*H1371</f>
        <v>0</v>
      </c>
      <c r="AR1371" s="142" t="s">
        <v>286</v>
      </c>
      <c r="AT1371" s="142" t="s">
        <v>183</v>
      </c>
      <c r="AU1371" s="142" t="s">
        <v>82</v>
      </c>
      <c r="AY1371" s="17" t="s">
        <v>181</v>
      </c>
      <c r="BE1371" s="143">
        <f>IF(N1371="základní",J1371,0)</f>
        <v>0</v>
      </c>
      <c r="BF1371" s="143">
        <f>IF(N1371="snížená",J1371,0)</f>
        <v>0</v>
      </c>
      <c r="BG1371" s="143">
        <f>IF(N1371="zákl. přenesená",J1371,0)</f>
        <v>0</v>
      </c>
      <c r="BH1371" s="143">
        <f>IF(N1371="sníž. přenesená",J1371,0)</f>
        <v>0</v>
      </c>
      <c r="BI1371" s="143">
        <f>IF(N1371="nulová",J1371,0)</f>
        <v>0</v>
      </c>
      <c r="BJ1371" s="17" t="s">
        <v>80</v>
      </c>
      <c r="BK1371" s="143">
        <f>ROUND(I1371*H1371,2)</f>
        <v>0</v>
      </c>
      <c r="BL1371" s="17" t="s">
        <v>286</v>
      </c>
      <c r="BM1371" s="142" t="s">
        <v>2260</v>
      </c>
    </row>
    <row r="1372" spans="2:47" s="1" customFormat="1" ht="12">
      <c r="B1372" s="32"/>
      <c r="D1372" s="144" t="s">
        <v>190</v>
      </c>
      <c r="F1372" s="145" t="s">
        <v>2261</v>
      </c>
      <c r="I1372" s="146"/>
      <c r="L1372" s="32"/>
      <c r="M1372" s="147"/>
      <c r="T1372" s="53"/>
      <c r="AT1372" s="17" t="s">
        <v>190</v>
      </c>
      <c r="AU1372" s="17" t="s">
        <v>82</v>
      </c>
    </row>
    <row r="1373" spans="2:51" s="12" customFormat="1" ht="12">
      <c r="B1373" s="148"/>
      <c r="D1373" s="149" t="s">
        <v>192</v>
      </c>
      <c r="E1373" s="150" t="s">
        <v>19</v>
      </c>
      <c r="F1373" s="151" t="s">
        <v>2262</v>
      </c>
      <c r="H1373" s="152">
        <v>1.95</v>
      </c>
      <c r="I1373" s="153"/>
      <c r="L1373" s="148"/>
      <c r="M1373" s="154"/>
      <c r="T1373" s="155"/>
      <c r="AT1373" s="150" t="s">
        <v>192</v>
      </c>
      <c r="AU1373" s="150" t="s">
        <v>82</v>
      </c>
      <c r="AV1373" s="12" t="s">
        <v>82</v>
      </c>
      <c r="AW1373" s="12" t="s">
        <v>33</v>
      </c>
      <c r="AX1373" s="12" t="s">
        <v>80</v>
      </c>
      <c r="AY1373" s="150" t="s">
        <v>181</v>
      </c>
    </row>
    <row r="1374" spans="2:65" s="1" customFormat="1" ht="24.1" customHeight="1">
      <c r="B1374" s="32"/>
      <c r="C1374" s="131" t="s">
        <v>2263</v>
      </c>
      <c r="D1374" s="131" t="s">
        <v>183</v>
      </c>
      <c r="E1374" s="132" t="s">
        <v>2264</v>
      </c>
      <c r="F1374" s="133" t="s">
        <v>2265</v>
      </c>
      <c r="G1374" s="134" t="s">
        <v>186</v>
      </c>
      <c r="H1374" s="135">
        <v>277.2</v>
      </c>
      <c r="I1374" s="136"/>
      <c r="J1374" s="137">
        <f>ROUND(I1374*H1374,2)</f>
        <v>0</v>
      </c>
      <c r="K1374" s="133" t="s">
        <v>19</v>
      </c>
      <c r="L1374" s="32"/>
      <c r="M1374" s="138" t="s">
        <v>19</v>
      </c>
      <c r="N1374" s="139" t="s">
        <v>43</v>
      </c>
      <c r="P1374" s="140">
        <f>O1374*H1374</f>
        <v>0</v>
      </c>
      <c r="Q1374" s="140">
        <v>0.01379</v>
      </c>
      <c r="R1374" s="140">
        <f>Q1374*H1374</f>
        <v>3.822588</v>
      </c>
      <c r="S1374" s="140">
        <v>0</v>
      </c>
      <c r="T1374" s="141">
        <f>S1374*H1374</f>
        <v>0</v>
      </c>
      <c r="AR1374" s="142" t="s">
        <v>286</v>
      </c>
      <c r="AT1374" s="142" t="s">
        <v>183</v>
      </c>
      <c r="AU1374" s="142" t="s">
        <v>82</v>
      </c>
      <c r="AY1374" s="17" t="s">
        <v>181</v>
      </c>
      <c r="BE1374" s="143">
        <f>IF(N1374="základní",J1374,0)</f>
        <v>0</v>
      </c>
      <c r="BF1374" s="143">
        <f>IF(N1374="snížená",J1374,0)</f>
        <v>0</v>
      </c>
      <c r="BG1374" s="143">
        <f>IF(N1374="zákl. přenesená",J1374,0)</f>
        <v>0</v>
      </c>
      <c r="BH1374" s="143">
        <f>IF(N1374="sníž. přenesená",J1374,0)</f>
        <v>0</v>
      </c>
      <c r="BI1374" s="143">
        <f>IF(N1374="nulová",J1374,0)</f>
        <v>0</v>
      </c>
      <c r="BJ1374" s="17" t="s">
        <v>80</v>
      </c>
      <c r="BK1374" s="143">
        <f>ROUND(I1374*H1374,2)</f>
        <v>0</v>
      </c>
      <c r="BL1374" s="17" t="s">
        <v>286</v>
      </c>
      <c r="BM1374" s="142" t="s">
        <v>2266</v>
      </c>
    </row>
    <row r="1375" spans="2:51" s="12" customFormat="1" ht="12">
      <c r="B1375" s="148"/>
      <c r="D1375" s="149" t="s">
        <v>192</v>
      </c>
      <c r="E1375" s="150" t="s">
        <v>19</v>
      </c>
      <c r="F1375" s="151" t="s">
        <v>2267</v>
      </c>
      <c r="H1375" s="152">
        <v>277.2</v>
      </c>
      <c r="I1375" s="153"/>
      <c r="L1375" s="148"/>
      <c r="M1375" s="154"/>
      <c r="T1375" s="155"/>
      <c r="AT1375" s="150" t="s">
        <v>192</v>
      </c>
      <c r="AU1375" s="150" t="s">
        <v>82</v>
      </c>
      <c r="AV1375" s="12" t="s">
        <v>82</v>
      </c>
      <c r="AW1375" s="12" t="s">
        <v>33</v>
      </c>
      <c r="AX1375" s="12" t="s">
        <v>80</v>
      </c>
      <c r="AY1375" s="150" t="s">
        <v>181</v>
      </c>
    </row>
    <row r="1376" spans="2:65" s="1" customFormat="1" ht="24.1" customHeight="1">
      <c r="B1376" s="32"/>
      <c r="C1376" s="131" t="s">
        <v>2268</v>
      </c>
      <c r="D1376" s="131" t="s">
        <v>183</v>
      </c>
      <c r="E1376" s="132" t="s">
        <v>2269</v>
      </c>
      <c r="F1376" s="133" t="s">
        <v>2270</v>
      </c>
      <c r="G1376" s="134" t="s">
        <v>199</v>
      </c>
      <c r="H1376" s="135">
        <v>2</v>
      </c>
      <c r="I1376" s="136"/>
      <c r="J1376" s="137">
        <f>ROUND(I1376*H1376,2)</f>
        <v>0</v>
      </c>
      <c r="K1376" s="133" t="s">
        <v>187</v>
      </c>
      <c r="L1376" s="32"/>
      <c r="M1376" s="138" t="s">
        <v>19</v>
      </c>
      <c r="N1376" s="139" t="s">
        <v>43</v>
      </c>
      <c r="P1376" s="140">
        <f>O1376*H1376</f>
        <v>0</v>
      </c>
      <c r="Q1376" s="140">
        <v>3E-05</v>
      </c>
      <c r="R1376" s="140">
        <f>Q1376*H1376</f>
        <v>6E-05</v>
      </c>
      <c r="S1376" s="140">
        <v>0</v>
      </c>
      <c r="T1376" s="141">
        <f>S1376*H1376</f>
        <v>0</v>
      </c>
      <c r="AR1376" s="142" t="s">
        <v>286</v>
      </c>
      <c r="AT1376" s="142" t="s">
        <v>183</v>
      </c>
      <c r="AU1376" s="142" t="s">
        <v>82</v>
      </c>
      <c r="AY1376" s="17" t="s">
        <v>181</v>
      </c>
      <c r="BE1376" s="143">
        <f>IF(N1376="základní",J1376,0)</f>
        <v>0</v>
      </c>
      <c r="BF1376" s="143">
        <f>IF(N1376="snížená",J1376,0)</f>
        <v>0</v>
      </c>
      <c r="BG1376" s="143">
        <f>IF(N1376="zákl. přenesená",J1376,0)</f>
        <v>0</v>
      </c>
      <c r="BH1376" s="143">
        <f>IF(N1376="sníž. přenesená",J1376,0)</f>
        <v>0</v>
      </c>
      <c r="BI1376" s="143">
        <f>IF(N1376="nulová",J1376,0)</f>
        <v>0</v>
      </c>
      <c r="BJ1376" s="17" t="s">
        <v>80</v>
      </c>
      <c r="BK1376" s="143">
        <f>ROUND(I1376*H1376,2)</f>
        <v>0</v>
      </c>
      <c r="BL1376" s="17" t="s">
        <v>286</v>
      </c>
      <c r="BM1376" s="142" t="s">
        <v>2271</v>
      </c>
    </row>
    <row r="1377" spans="2:47" s="1" customFormat="1" ht="12">
      <c r="B1377" s="32"/>
      <c r="D1377" s="144" t="s">
        <v>190</v>
      </c>
      <c r="F1377" s="145" t="s">
        <v>2272</v>
      </c>
      <c r="I1377" s="146"/>
      <c r="L1377" s="32"/>
      <c r="M1377" s="147"/>
      <c r="T1377" s="53"/>
      <c r="AT1377" s="17" t="s">
        <v>190</v>
      </c>
      <c r="AU1377" s="17" t="s">
        <v>82</v>
      </c>
    </row>
    <row r="1378" spans="2:51" s="12" customFormat="1" ht="12">
      <c r="B1378" s="148"/>
      <c r="D1378" s="149" t="s">
        <v>192</v>
      </c>
      <c r="E1378" s="150" t="s">
        <v>19</v>
      </c>
      <c r="F1378" s="151" t="s">
        <v>2273</v>
      </c>
      <c r="H1378" s="152">
        <v>2</v>
      </c>
      <c r="I1378" s="153"/>
      <c r="L1378" s="148"/>
      <c r="M1378" s="154"/>
      <c r="T1378" s="155"/>
      <c r="AT1378" s="150" t="s">
        <v>192</v>
      </c>
      <c r="AU1378" s="150" t="s">
        <v>82</v>
      </c>
      <c r="AV1378" s="12" t="s">
        <v>82</v>
      </c>
      <c r="AW1378" s="12" t="s">
        <v>33</v>
      </c>
      <c r="AX1378" s="12" t="s">
        <v>80</v>
      </c>
      <c r="AY1378" s="150" t="s">
        <v>181</v>
      </c>
    </row>
    <row r="1379" spans="2:65" s="1" customFormat="1" ht="16.5" customHeight="1">
      <c r="B1379" s="32"/>
      <c r="C1379" s="180" t="s">
        <v>2274</v>
      </c>
      <c r="D1379" s="180" t="s">
        <v>561</v>
      </c>
      <c r="E1379" s="181" t="s">
        <v>2275</v>
      </c>
      <c r="F1379" s="182" t="s">
        <v>2276</v>
      </c>
      <c r="G1379" s="183" t="s">
        <v>199</v>
      </c>
      <c r="H1379" s="184">
        <v>2</v>
      </c>
      <c r="I1379" s="185"/>
      <c r="J1379" s="186">
        <f>ROUND(I1379*H1379,2)</f>
        <v>0</v>
      </c>
      <c r="K1379" s="182" t="s">
        <v>19</v>
      </c>
      <c r="L1379" s="187"/>
      <c r="M1379" s="188" t="s">
        <v>19</v>
      </c>
      <c r="N1379" s="189" t="s">
        <v>43</v>
      </c>
      <c r="P1379" s="140">
        <f>O1379*H1379</f>
        <v>0</v>
      </c>
      <c r="Q1379" s="140">
        <v>0.0022</v>
      </c>
      <c r="R1379" s="140">
        <f>Q1379*H1379</f>
        <v>0.0044</v>
      </c>
      <c r="S1379" s="140">
        <v>0</v>
      </c>
      <c r="T1379" s="141">
        <f>S1379*H1379</f>
        <v>0</v>
      </c>
      <c r="AR1379" s="142" t="s">
        <v>394</v>
      </c>
      <c r="AT1379" s="142" t="s">
        <v>561</v>
      </c>
      <c r="AU1379" s="142" t="s">
        <v>82</v>
      </c>
      <c r="AY1379" s="17" t="s">
        <v>181</v>
      </c>
      <c r="BE1379" s="143">
        <f>IF(N1379="základní",J1379,0)</f>
        <v>0</v>
      </c>
      <c r="BF1379" s="143">
        <f>IF(N1379="snížená",J1379,0)</f>
        <v>0</v>
      </c>
      <c r="BG1379" s="143">
        <f>IF(N1379="zákl. přenesená",J1379,0)</f>
        <v>0</v>
      </c>
      <c r="BH1379" s="143">
        <f>IF(N1379="sníž. přenesená",J1379,0)</f>
        <v>0</v>
      </c>
      <c r="BI1379" s="143">
        <f>IF(N1379="nulová",J1379,0)</f>
        <v>0</v>
      </c>
      <c r="BJ1379" s="17" t="s">
        <v>80</v>
      </c>
      <c r="BK1379" s="143">
        <f>ROUND(I1379*H1379,2)</f>
        <v>0</v>
      </c>
      <c r="BL1379" s="17" t="s">
        <v>286</v>
      </c>
      <c r="BM1379" s="142" t="s">
        <v>2277</v>
      </c>
    </row>
    <row r="1380" spans="2:65" s="1" customFormat="1" ht="37.85" customHeight="1">
      <c r="B1380" s="32"/>
      <c r="C1380" s="131" t="s">
        <v>2278</v>
      </c>
      <c r="D1380" s="131" t="s">
        <v>183</v>
      </c>
      <c r="E1380" s="132" t="s">
        <v>2279</v>
      </c>
      <c r="F1380" s="133" t="s">
        <v>2280</v>
      </c>
      <c r="G1380" s="134" t="s">
        <v>344</v>
      </c>
      <c r="H1380" s="135">
        <v>3.897</v>
      </c>
      <c r="I1380" s="136"/>
      <c r="J1380" s="137">
        <f>ROUND(I1380*H1380,2)</f>
        <v>0</v>
      </c>
      <c r="K1380" s="133" t="s">
        <v>187</v>
      </c>
      <c r="L1380" s="32"/>
      <c r="M1380" s="138" t="s">
        <v>19</v>
      </c>
      <c r="N1380" s="139" t="s">
        <v>43</v>
      </c>
      <c r="P1380" s="140">
        <f>O1380*H1380</f>
        <v>0</v>
      </c>
      <c r="Q1380" s="140">
        <v>0</v>
      </c>
      <c r="R1380" s="140">
        <f>Q1380*H1380</f>
        <v>0</v>
      </c>
      <c r="S1380" s="140">
        <v>0</v>
      </c>
      <c r="T1380" s="141">
        <f>S1380*H1380</f>
        <v>0</v>
      </c>
      <c r="AR1380" s="142" t="s">
        <v>286</v>
      </c>
      <c r="AT1380" s="142" t="s">
        <v>183</v>
      </c>
      <c r="AU1380" s="142" t="s">
        <v>82</v>
      </c>
      <c r="AY1380" s="17" t="s">
        <v>181</v>
      </c>
      <c r="BE1380" s="143">
        <f>IF(N1380="základní",J1380,0)</f>
        <v>0</v>
      </c>
      <c r="BF1380" s="143">
        <f>IF(N1380="snížená",J1380,0)</f>
        <v>0</v>
      </c>
      <c r="BG1380" s="143">
        <f>IF(N1380="zákl. přenesená",J1380,0)</f>
        <v>0</v>
      </c>
      <c r="BH1380" s="143">
        <f>IF(N1380="sníž. přenesená",J1380,0)</f>
        <v>0</v>
      </c>
      <c r="BI1380" s="143">
        <f>IF(N1380="nulová",J1380,0)</f>
        <v>0</v>
      </c>
      <c r="BJ1380" s="17" t="s">
        <v>80</v>
      </c>
      <c r="BK1380" s="143">
        <f>ROUND(I1380*H1380,2)</f>
        <v>0</v>
      </c>
      <c r="BL1380" s="17" t="s">
        <v>286</v>
      </c>
      <c r="BM1380" s="142" t="s">
        <v>2281</v>
      </c>
    </row>
    <row r="1381" spans="2:47" s="1" customFormat="1" ht="12">
      <c r="B1381" s="32"/>
      <c r="D1381" s="144" t="s">
        <v>190</v>
      </c>
      <c r="F1381" s="145" t="s">
        <v>2282</v>
      </c>
      <c r="I1381" s="146"/>
      <c r="L1381" s="32"/>
      <c r="M1381" s="147"/>
      <c r="T1381" s="53"/>
      <c r="AT1381" s="17" t="s">
        <v>190</v>
      </c>
      <c r="AU1381" s="17" t="s">
        <v>82</v>
      </c>
    </row>
    <row r="1382" spans="2:63" s="11" customFormat="1" ht="22.8" customHeight="1">
      <c r="B1382" s="119"/>
      <c r="D1382" s="120" t="s">
        <v>71</v>
      </c>
      <c r="E1382" s="129" t="s">
        <v>2283</v>
      </c>
      <c r="F1382" s="129" t="s">
        <v>2284</v>
      </c>
      <c r="I1382" s="122"/>
      <c r="J1382" s="130">
        <f>BK1382</f>
        <v>0</v>
      </c>
      <c r="L1382" s="119"/>
      <c r="M1382" s="124"/>
      <c r="P1382" s="125">
        <f>SUM(P1383:P1384)</f>
        <v>0</v>
      </c>
      <c r="R1382" s="125">
        <f>SUM(R1383:R1384)</f>
        <v>0</v>
      </c>
      <c r="T1382" s="126">
        <f>SUM(T1383:T1384)</f>
        <v>0</v>
      </c>
      <c r="AR1382" s="120" t="s">
        <v>82</v>
      </c>
      <c r="AT1382" s="127" t="s">
        <v>71</v>
      </c>
      <c r="AU1382" s="127" t="s">
        <v>80</v>
      </c>
      <c r="AY1382" s="120" t="s">
        <v>181</v>
      </c>
      <c r="BK1382" s="128">
        <f>SUM(BK1383:BK1384)</f>
        <v>0</v>
      </c>
    </row>
    <row r="1383" spans="2:65" s="1" customFormat="1" ht="24.1" customHeight="1">
      <c r="B1383" s="32"/>
      <c r="C1383" s="131" t="s">
        <v>2285</v>
      </c>
      <c r="D1383" s="131" t="s">
        <v>183</v>
      </c>
      <c r="E1383" s="132" t="s">
        <v>2286</v>
      </c>
      <c r="F1383" s="133" t="s">
        <v>2287</v>
      </c>
      <c r="G1383" s="134" t="s">
        <v>186</v>
      </c>
      <c r="H1383" s="135">
        <v>309.6</v>
      </c>
      <c r="I1383" s="136"/>
      <c r="J1383" s="137">
        <f>ROUND(I1383*H1383,2)</f>
        <v>0</v>
      </c>
      <c r="K1383" s="133" t="s">
        <v>19</v>
      </c>
      <c r="L1383" s="32"/>
      <c r="M1383" s="138" t="s">
        <v>19</v>
      </c>
      <c r="N1383" s="139" t="s">
        <v>43</v>
      </c>
      <c r="P1383" s="140">
        <f>O1383*H1383</f>
        <v>0</v>
      </c>
      <c r="Q1383" s="140">
        <v>0</v>
      </c>
      <c r="R1383" s="140">
        <f>Q1383*H1383</f>
        <v>0</v>
      </c>
      <c r="S1383" s="140">
        <v>0</v>
      </c>
      <c r="T1383" s="141">
        <f>S1383*H1383</f>
        <v>0</v>
      </c>
      <c r="AR1383" s="142" t="s">
        <v>286</v>
      </c>
      <c r="AT1383" s="142" t="s">
        <v>183</v>
      </c>
      <c r="AU1383" s="142" t="s">
        <v>82</v>
      </c>
      <c r="AY1383" s="17" t="s">
        <v>181</v>
      </c>
      <c r="BE1383" s="143">
        <f>IF(N1383="základní",J1383,0)</f>
        <v>0</v>
      </c>
      <c r="BF1383" s="143">
        <f>IF(N1383="snížená",J1383,0)</f>
        <v>0</v>
      </c>
      <c r="BG1383" s="143">
        <f>IF(N1383="zákl. přenesená",J1383,0)</f>
        <v>0</v>
      </c>
      <c r="BH1383" s="143">
        <f>IF(N1383="sníž. přenesená",J1383,0)</f>
        <v>0</v>
      </c>
      <c r="BI1383" s="143">
        <f>IF(N1383="nulová",J1383,0)</f>
        <v>0</v>
      </c>
      <c r="BJ1383" s="17" t="s">
        <v>80</v>
      </c>
      <c r="BK1383" s="143">
        <f>ROUND(I1383*H1383,2)</f>
        <v>0</v>
      </c>
      <c r="BL1383" s="17" t="s">
        <v>286</v>
      </c>
      <c r="BM1383" s="142" t="s">
        <v>2288</v>
      </c>
    </row>
    <row r="1384" spans="2:51" s="12" customFormat="1" ht="12">
      <c r="B1384" s="148"/>
      <c r="D1384" s="149" t="s">
        <v>192</v>
      </c>
      <c r="E1384" s="150" t="s">
        <v>19</v>
      </c>
      <c r="F1384" s="151" t="s">
        <v>1844</v>
      </c>
      <c r="H1384" s="152">
        <v>309.6</v>
      </c>
      <c r="I1384" s="153"/>
      <c r="L1384" s="148"/>
      <c r="M1384" s="154"/>
      <c r="T1384" s="155"/>
      <c r="AT1384" s="150" t="s">
        <v>192</v>
      </c>
      <c r="AU1384" s="150" t="s">
        <v>82</v>
      </c>
      <c r="AV1384" s="12" t="s">
        <v>82</v>
      </c>
      <c r="AW1384" s="12" t="s">
        <v>33</v>
      </c>
      <c r="AX1384" s="12" t="s">
        <v>80</v>
      </c>
      <c r="AY1384" s="150" t="s">
        <v>181</v>
      </c>
    </row>
    <row r="1385" spans="2:63" s="11" customFormat="1" ht="22.8" customHeight="1">
      <c r="B1385" s="119"/>
      <c r="D1385" s="120" t="s">
        <v>71</v>
      </c>
      <c r="E1385" s="129" t="s">
        <v>2289</v>
      </c>
      <c r="F1385" s="129" t="s">
        <v>2290</v>
      </c>
      <c r="I1385" s="122"/>
      <c r="J1385" s="130">
        <f>BK1385</f>
        <v>0</v>
      </c>
      <c r="L1385" s="119"/>
      <c r="M1385" s="124"/>
      <c r="P1385" s="125">
        <f>SUM(P1386:P1436)</f>
        <v>0</v>
      </c>
      <c r="R1385" s="125">
        <f>SUM(R1386:R1436)</f>
        <v>1.5858515000000002</v>
      </c>
      <c r="T1385" s="126">
        <f>SUM(T1386:T1436)</f>
        <v>0</v>
      </c>
      <c r="AR1385" s="120" t="s">
        <v>82</v>
      </c>
      <c r="AT1385" s="127" t="s">
        <v>71</v>
      </c>
      <c r="AU1385" s="127" t="s">
        <v>80</v>
      </c>
      <c r="AY1385" s="120" t="s">
        <v>181</v>
      </c>
      <c r="BK1385" s="128">
        <f>SUM(BK1386:BK1436)</f>
        <v>0</v>
      </c>
    </row>
    <row r="1386" spans="2:65" s="1" customFormat="1" ht="16.5" customHeight="1">
      <c r="B1386" s="32"/>
      <c r="C1386" s="131" t="s">
        <v>2291</v>
      </c>
      <c r="D1386" s="131" t="s">
        <v>183</v>
      </c>
      <c r="E1386" s="132" t="s">
        <v>2292</v>
      </c>
      <c r="F1386" s="133" t="s">
        <v>2293</v>
      </c>
      <c r="G1386" s="134" t="s">
        <v>305</v>
      </c>
      <c r="H1386" s="135">
        <v>48</v>
      </c>
      <c r="I1386" s="136"/>
      <c r="J1386" s="137">
        <f>ROUND(I1386*H1386,2)</f>
        <v>0</v>
      </c>
      <c r="K1386" s="133" t="s">
        <v>187</v>
      </c>
      <c r="L1386" s="32"/>
      <c r="M1386" s="138" t="s">
        <v>19</v>
      </c>
      <c r="N1386" s="139" t="s">
        <v>43</v>
      </c>
      <c r="P1386" s="140">
        <f>O1386*H1386</f>
        <v>0</v>
      </c>
      <c r="Q1386" s="140">
        <v>0.00078</v>
      </c>
      <c r="R1386" s="140">
        <f>Q1386*H1386</f>
        <v>0.03744</v>
      </c>
      <c r="S1386" s="140">
        <v>0</v>
      </c>
      <c r="T1386" s="141">
        <f>S1386*H1386</f>
        <v>0</v>
      </c>
      <c r="AR1386" s="142" t="s">
        <v>286</v>
      </c>
      <c r="AT1386" s="142" t="s">
        <v>183</v>
      </c>
      <c r="AU1386" s="142" t="s">
        <v>82</v>
      </c>
      <c r="AY1386" s="17" t="s">
        <v>181</v>
      </c>
      <c r="BE1386" s="143">
        <f>IF(N1386="základní",J1386,0)</f>
        <v>0</v>
      </c>
      <c r="BF1386" s="143">
        <f>IF(N1386="snížená",J1386,0)</f>
        <v>0</v>
      </c>
      <c r="BG1386" s="143">
        <f>IF(N1386="zákl. přenesená",J1386,0)</f>
        <v>0</v>
      </c>
      <c r="BH1386" s="143">
        <f>IF(N1386="sníž. přenesená",J1386,0)</f>
        <v>0</v>
      </c>
      <c r="BI1386" s="143">
        <f>IF(N1386="nulová",J1386,0)</f>
        <v>0</v>
      </c>
      <c r="BJ1386" s="17" t="s">
        <v>80</v>
      </c>
      <c r="BK1386" s="143">
        <f>ROUND(I1386*H1386,2)</f>
        <v>0</v>
      </c>
      <c r="BL1386" s="17" t="s">
        <v>286</v>
      </c>
      <c r="BM1386" s="142" t="s">
        <v>2294</v>
      </c>
    </row>
    <row r="1387" spans="2:47" s="1" customFormat="1" ht="12">
      <c r="B1387" s="32"/>
      <c r="D1387" s="144" t="s">
        <v>190</v>
      </c>
      <c r="F1387" s="145" t="s">
        <v>2295</v>
      </c>
      <c r="I1387" s="146"/>
      <c r="L1387" s="32"/>
      <c r="M1387" s="147"/>
      <c r="T1387" s="53"/>
      <c r="AT1387" s="17" t="s">
        <v>190</v>
      </c>
      <c r="AU1387" s="17" t="s">
        <v>82</v>
      </c>
    </row>
    <row r="1388" spans="2:51" s="12" customFormat="1" ht="12">
      <c r="B1388" s="148"/>
      <c r="D1388" s="149" t="s">
        <v>192</v>
      </c>
      <c r="E1388" s="150" t="s">
        <v>19</v>
      </c>
      <c r="F1388" s="151" t="s">
        <v>2296</v>
      </c>
      <c r="H1388" s="152">
        <v>48</v>
      </c>
      <c r="I1388" s="153"/>
      <c r="L1388" s="148"/>
      <c r="M1388" s="154"/>
      <c r="T1388" s="155"/>
      <c r="AT1388" s="150" t="s">
        <v>192</v>
      </c>
      <c r="AU1388" s="150" t="s">
        <v>82</v>
      </c>
      <c r="AV1388" s="12" t="s">
        <v>82</v>
      </c>
      <c r="AW1388" s="12" t="s">
        <v>33</v>
      </c>
      <c r="AX1388" s="12" t="s">
        <v>80</v>
      </c>
      <c r="AY1388" s="150" t="s">
        <v>181</v>
      </c>
    </row>
    <row r="1389" spans="2:65" s="1" customFormat="1" ht="16.5" customHeight="1">
      <c r="B1389" s="32"/>
      <c r="C1389" s="131" t="s">
        <v>2297</v>
      </c>
      <c r="D1389" s="131" t="s">
        <v>183</v>
      </c>
      <c r="E1389" s="132" t="s">
        <v>2298</v>
      </c>
      <c r="F1389" s="133" t="s">
        <v>2299</v>
      </c>
      <c r="G1389" s="134" t="s">
        <v>305</v>
      </c>
      <c r="H1389" s="135">
        <v>25</v>
      </c>
      <c r="I1389" s="136"/>
      <c r="J1389" s="137">
        <f>ROUND(I1389*H1389,2)</f>
        <v>0</v>
      </c>
      <c r="K1389" s="133" t="s">
        <v>187</v>
      </c>
      <c r="L1389" s="32"/>
      <c r="M1389" s="138" t="s">
        <v>19</v>
      </c>
      <c r="N1389" s="139" t="s">
        <v>43</v>
      </c>
      <c r="P1389" s="140">
        <f>O1389*H1389</f>
        <v>0</v>
      </c>
      <c r="Q1389" s="140">
        <v>0.00093</v>
      </c>
      <c r="R1389" s="140">
        <f>Q1389*H1389</f>
        <v>0.02325</v>
      </c>
      <c r="S1389" s="140">
        <v>0</v>
      </c>
      <c r="T1389" s="141">
        <f>S1389*H1389</f>
        <v>0</v>
      </c>
      <c r="AR1389" s="142" t="s">
        <v>286</v>
      </c>
      <c r="AT1389" s="142" t="s">
        <v>183</v>
      </c>
      <c r="AU1389" s="142" t="s">
        <v>82</v>
      </c>
      <c r="AY1389" s="17" t="s">
        <v>181</v>
      </c>
      <c r="BE1389" s="143">
        <f>IF(N1389="základní",J1389,0)</f>
        <v>0</v>
      </c>
      <c r="BF1389" s="143">
        <f>IF(N1389="snížená",J1389,0)</f>
        <v>0</v>
      </c>
      <c r="BG1389" s="143">
        <f>IF(N1389="zákl. přenesená",J1389,0)</f>
        <v>0</v>
      </c>
      <c r="BH1389" s="143">
        <f>IF(N1389="sníž. přenesená",J1389,0)</f>
        <v>0</v>
      </c>
      <c r="BI1389" s="143">
        <f>IF(N1389="nulová",J1389,0)</f>
        <v>0</v>
      </c>
      <c r="BJ1389" s="17" t="s">
        <v>80</v>
      </c>
      <c r="BK1389" s="143">
        <f>ROUND(I1389*H1389,2)</f>
        <v>0</v>
      </c>
      <c r="BL1389" s="17" t="s">
        <v>286</v>
      </c>
      <c r="BM1389" s="142" t="s">
        <v>2300</v>
      </c>
    </row>
    <row r="1390" spans="2:47" s="1" customFormat="1" ht="12">
      <c r="B1390" s="32"/>
      <c r="D1390" s="144" t="s">
        <v>190</v>
      </c>
      <c r="F1390" s="145" t="s">
        <v>2301</v>
      </c>
      <c r="I1390" s="146"/>
      <c r="L1390" s="32"/>
      <c r="M1390" s="147"/>
      <c r="T1390" s="53"/>
      <c r="AT1390" s="17" t="s">
        <v>190</v>
      </c>
      <c r="AU1390" s="17" t="s">
        <v>82</v>
      </c>
    </row>
    <row r="1391" spans="2:51" s="12" customFormat="1" ht="12">
      <c r="B1391" s="148"/>
      <c r="D1391" s="149" t="s">
        <v>192</v>
      </c>
      <c r="E1391" s="150" t="s">
        <v>19</v>
      </c>
      <c r="F1391" s="151" t="s">
        <v>2302</v>
      </c>
      <c r="H1391" s="152">
        <v>25</v>
      </c>
      <c r="I1391" s="153"/>
      <c r="L1391" s="148"/>
      <c r="M1391" s="154"/>
      <c r="T1391" s="155"/>
      <c r="AT1391" s="150" t="s">
        <v>192</v>
      </c>
      <c r="AU1391" s="150" t="s">
        <v>82</v>
      </c>
      <c r="AV1391" s="12" t="s">
        <v>82</v>
      </c>
      <c r="AW1391" s="12" t="s">
        <v>33</v>
      </c>
      <c r="AX1391" s="12" t="s">
        <v>80</v>
      </c>
      <c r="AY1391" s="150" t="s">
        <v>181</v>
      </c>
    </row>
    <row r="1392" spans="2:65" s="1" customFormat="1" ht="24.1" customHeight="1">
      <c r="B1392" s="32"/>
      <c r="C1392" s="131" t="s">
        <v>2303</v>
      </c>
      <c r="D1392" s="131" t="s">
        <v>183</v>
      </c>
      <c r="E1392" s="132" t="s">
        <v>2304</v>
      </c>
      <c r="F1392" s="133" t="s">
        <v>2305</v>
      </c>
      <c r="G1392" s="134" t="s">
        <v>186</v>
      </c>
      <c r="H1392" s="135">
        <v>309.6</v>
      </c>
      <c r="I1392" s="136"/>
      <c r="J1392" s="137">
        <f>ROUND(I1392*H1392,2)</f>
        <v>0</v>
      </c>
      <c r="K1392" s="133" t="s">
        <v>187</v>
      </c>
      <c r="L1392" s="32"/>
      <c r="M1392" s="138" t="s">
        <v>19</v>
      </c>
      <c r="N1392" s="139" t="s">
        <v>43</v>
      </c>
      <c r="P1392" s="140">
        <f>O1392*H1392</f>
        <v>0</v>
      </c>
      <c r="Q1392" s="140">
        <v>0.00266</v>
      </c>
      <c r="R1392" s="140">
        <f>Q1392*H1392</f>
        <v>0.823536</v>
      </c>
      <c r="S1392" s="140">
        <v>0</v>
      </c>
      <c r="T1392" s="141">
        <f>S1392*H1392</f>
        <v>0</v>
      </c>
      <c r="AR1392" s="142" t="s">
        <v>286</v>
      </c>
      <c r="AT1392" s="142" t="s">
        <v>183</v>
      </c>
      <c r="AU1392" s="142" t="s">
        <v>82</v>
      </c>
      <c r="AY1392" s="17" t="s">
        <v>181</v>
      </c>
      <c r="BE1392" s="143">
        <f>IF(N1392="základní",J1392,0)</f>
        <v>0</v>
      </c>
      <c r="BF1392" s="143">
        <f>IF(N1392="snížená",J1392,0)</f>
        <v>0</v>
      </c>
      <c r="BG1392" s="143">
        <f>IF(N1392="zákl. přenesená",J1392,0)</f>
        <v>0</v>
      </c>
      <c r="BH1392" s="143">
        <f>IF(N1392="sníž. přenesená",J1392,0)</f>
        <v>0</v>
      </c>
      <c r="BI1392" s="143">
        <f>IF(N1392="nulová",J1392,0)</f>
        <v>0</v>
      </c>
      <c r="BJ1392" s="17" t="s">
        <v>80</v>
      </c>
      <c r="BK1392" s="143">
        <f>ROUND(I1392*H1392,2)</f>
        <v>0</v>
      </c>
      <c r="BL1392" s="17" t="s">
        <v>286</v>
      </c>
      <c r="BM1392" s="142" t="s">
        <v>2306</v>
      </c>
    </row>
    <row r="1393" spans="2:47" s="1" customFormat="1" ht="12">
      <c r="B1393" s="32"/>
      <c r="D1393" s="144" t="s">
        <v>190</v>
      </c>
      <c r="F1393" s="145" t="s">
        <v>2307</v>
      </c>
      <c r="I1393" s="146"/>
      <c r="L1393" s="32"/>
      <c r="M1393" s="147"/>
      <c r="T1393" s="53"/>
      <c r="AT1393" s="17" t="s">
        <v>190</v>
      </c>
      <c r="AU1393" s="17" t="s">
        <v>82</v>
      </c>
    </row>
    <row r="1394" spans="2:51" s="12" customFormat="1" ht="12">
      <c r="B1394" s="148"/>
      <c r="D1394" s="149" t="s">
        <v>192</v>
      </c>
      <c r="E1394" s="150" t="s">
        <v>19</v>
      </c>
      <c r="F1394" s="151" t="s">
        <v>2308</v>
      </c>
      <c r="H1394" s="152">
        <v>309.6</v>
      </c>
      <c r="I1394" s="153"/>
      <c r="L1394" s="148"/>
      <c r="M1394" s="154"/>
      <c r="T1394" s="155"/>
      <c r="AT1394" s="150" t="s">
        <v>192</v>
      </c>
      <c r="AU1394" s="150" t="s">
        <v>82</v>
      </c>
      <c r="AV1394" s="12" t="s">
        <v>82</v>
      </c>
      <c r="AW1394" s="12" t="s">
        <v>33</v>
      </c>
      <c r="AX1394" s="12" t="s">
        <v>80</v>
      </c>
      <c r="AY1394" s="150" t="s">
        <v>181</v>
      </c>
    </row>
    <row r="1395" spans="2:65" s="1" customFormat="1" ht="37.85" customHeight="1">
      <c r="B1395" s="32"/>
      <c r="C1395" s="131" t="s">
        <v>2309</v>
      </c>
      <c r="D1395" s="131" t="s">
        <v>183</v>
      </c>
      <c r="E1395" s="132" t="s">
        <v>2310</v>
      </c>
      <c r="F1395" s="133" t="s">
        <v>2311</v>
      </c>
      <c r="G1395" s="134" t="s">
        <v>305</v>
      </c>
      <c r="H1395" s="135">
        <v>25</v>
      </c>
      <c r="I1395" s="136"/>
      <c r="J1395" s="137">
        <f>ROUND(I1395*H1395,2)</f>
        <v>0</v>
      </c>
      <c r="K1395" s="133" t="s">
        <v>19</v>
      </c>
      <c r="L1395" s="32"/>
      <c r="M1395" s="138" t="s">
        <v>19</v>
      </c>
      <c r="N1395" s="139" t="s">
        <v>43</v>
      </c>
      <c r="P1395" s="140">
        <f>O1395*H1395</f>
        <v>0</v>
      </c>
      <c r="Q1395" s="140">
        <v>0.00175</v>
      </c>
      <c r="R1395" s="140">
        <f>Q1395*H1395</f>
        <v>0.043750000000000004</v>
      </c>
      <c r="S1395" s="140">
        <v>0</v>
      </c>
      <c r="T1395" s="141">
        <f>S1395*H1395</f>
        <v>0</v>
      </c>
      <c r="AR1395" s="142" t="s">
        <v>286</v>
      </c>
      <c r="AT1395" s="142" t="s">
        <v>183</v>
      </c>
      <c r="AU1395" s="142" t="s">
        <v>82</v>
      </c>
      <c r="AY1395" s="17" t="s">
        <v>181</v>
      </c>
      <c r="BE1395" s="143">
        <f>IF(N1395="základní",J1395,0)</f>
        <v>0</v>
      </c>
      <c r="BF1395" s="143">
        <f>IF(N1395="snížená",J1395,0)</f>
        <v>0</v>
      </c>
      <c r="BG1395" s="143">
        <f>IF(N1395="zákl. přenesená",J1395,0)</f>
        <v>0</v>
      </c>
      <c r="BH1395" s="143">
        <f>IF(N1395="sníž. přenesená",J1395,0)</f>
        <v>0</v>
      </c>
      <c r="BI1395" s="143">
        <f>IF(N1395="nulová",J1395,0)</f>
        <v>0</v>
      </c>
      <c r="BJ1395" s="17" t="s">
        <v>80</v>
      </c>
      <c r="BK1395" s="143">
        <f>ROUND(I1395*H1395,2)</f>
        <v>0</v>
      </c>
      <c r="BL1395" s="17" t="s">
        <v>286</v>
      </c>
      <c r="BM1395" s="142" t="s">
        <v>2312</v>
      </c>
    </row>
    <row r="1396" spans="2:51" s="12" customFormat="1" ht="12">
      <c r="B1396" s="148"/>
      <c r="D1396" s="149" t="s">
        <v>192</v>
      </c>
      <c r="E1396" s="150" t="s">
        <v>19</v>
      </c>
      <c r="F1396" s="151" t="s">
        <v>2313</v>
      </c>
      <c r="H1396" s="152">
        <v>25</v>
      </c>
      <c r="I1396" s="153"/>
      <c r="L1396" s="148"/>
      <c r="M1396" s="154"/>
      <c r="T1396" s="155"/>
      <c r="AT1396" s="150" t="s">
        <v>192</v>
      </c>
      <c r="AU1396" s="150" t="s">
        <v>82</v>
      </c>
      <c r="AV1396" s="12" t="s">
        <v>82</v>
      </c>
      <c r="AW1396" s="12" t="s">
        <v>33</v>
      </c>
      <c r="AX1396" s="12" t="s">
        <v>80</v>
      </c>
      <c r="AY1396" s="150" t="s">
        <v>181</v>
      </c>
    </row>
    <row r="1397" spans="2:65" s="1" customFormat="1" ht="24.1" customHeight="1">
      <c r="B1397" s="32"/>
      <c r="C1397" s="131" t="s">
        <v>2314</v>
      </c>
      <c r="D1397" s="131" t="s">
        <v>183</v>
      </c>
      <c r="E1397" s="132" t="s">
        <v>2315</v>
      </c>
      <c r="F1397" s="133" t="s">
        <v>2316</v>
      </c>
      <c r="G1397" s="134" t="s">
        <v>305</v>
      </c>
      <c r="H1397" s="135">
        <v>6.45</v>
      </c>
      <c r="I1397" s="136"/>
      <c r="J1397" s="137">
        <f>ROUND(I1397*H1397,2)</f>
        <v>0</v>
      </c>
      <c r="K1397" s="133" t="s">
        <v>19</v>
      </c>
      <c r="L1397" s="32"/>
      <c r="M1397" s="138" t="s">
        <v>19</v>
      </c>
      <c r="N1397" s="139" t="s">
        <v>43</v>
      </c>
      <c r="P1397" s="140">
        <f>O1397*H1397</f>
        <v>0</v>
      </c>
      <c r="Q1397" s="140">
        <v>0.00148</v>
      </c>
      <c r="R1397" s="140">
        <f>Q1397*H1397</f>
        <v>0.009546</v>
      </c>
      <c r="S1397" s="140">
        <v>0</v>
      </c>
      <c r="T1397" s="141">
        <f>S1397*H1397</f>
        <v>0</v>
      </c>
      <c r="AR1397" s="142" t="s">
        <v>286</v>
      </c>
      <c r="AT1397" s="142" t="s">
        <v>183</v>
      </c>
      <c r="AU1397" s="142" t="s">
        <v>82</v>
      </c>
      <c r="AY1397" s="17" t="s">
        <v>181</v>
      </c>
      <c r="BE1397" s="143">
        <f>IF(N1397="základní",J1397,0)</f>
        <v>0</v>
      </c>
      <c r="BF1397" s="143">
        <f>IF(N1397="snížená",J1397,0)</f>
        <v>0</v>
      </c>
      <c r="BG1397" s="143">
        <f>IF(N1397="zákl. přenesená",J1397,0)</f>
        <v>0</v>
      </c>
      <c r="BH1397" s="143">
        <f>IF(N1397="sníž. přenesená",J1397,0)</f>
        <v>0</v>
      </c>
      <c r="BI1397" s="143">
        <f>IF(N1397="nulová",J1397,0)</f>
        <v>0</v>
      </c>
      <c r="BJ1397" s="17" t="s">
        <v>80</v>
      </c>
      <c r="BK1397" s="143">
        <f>ROUND(I1397*H1397,2)</f>
        <v>0</v>
      </c>
      <c r="BL1397" s="17" t="s">
        <v>286</v>
      </c>
      <c r="BM1397" s="142" t="s">
        <v>2317</v>
      </c>
    </row>
    <row r="1398" spans="2:51" s="12" customFormat="1" ht="12">
      <c r="B1398" s="148"/>
      <c r="D1398" s="149" t="s">
        <v>192</v>
      </c>
      <c r="E1398" s="150" t="s">
        <v>19</v>
      </c>
      <c r="F1398" s="151" t="s">
        <v>2318</v>
      </c>
      <c r="H1398" s="152">
        <v>6.45</v>
      </c>
      <c r="I1398" s="153"/>
      <c r="L1398" s="148"/>
      <c r="M1398" s="154"/>
      <c r="T1398" s="155"/>
      <c r="AT1398" s="150" t="s">
        <v>192</v>
      </c>
      <c r="AU1398" s="150" t="s">
        <v>82</v>
      </c>
      <c r="AV1398" s="12" t="s">
        <v>82</v>
      </c>
      <c r="AW1398" s="12" t="s">
        <v>33</v>
      </c>
      <c r="AX1398" s="12" t="s">
        <v>80</v>
      </c>
      <c r="AY1398" s="150" t="s">
        <v>181</v>
      </c>
    </row>
    <row r="1399" spans="2:65" s="1" customFormat="1" ht="24.1" customHeight="1">
      <c r="B1399" s="32"/>
      <c r="C1399" s="131" t="s">
        <v>2319</v>
      </c>
      <c r="D1399" s="131" t="s">
        <v>183</v>
      </c>
      <c r="E1399" s="132" t="s">
        <v>2320</v>
      </c>
      <c r="F1399" s="133" t="s">
        <v>2321</v>
      </c>
      <c r="G1399" s="134" t="s">
        <v>305</v>
      </c>
      <c r="H1399" s="135">
        <v>2.8</v>
      </c>
      <c r="I1399" s="136"/>
      <c r="J1399" s="137">
        <f>ROUND(I1399*H1399,2)</f>
        <v>0</v>
      </c>
      <c r="K1399" s="133" t="s">
        <v>19</v>
      </c>
      <c r="L1399" s="32"/>
      <c r="M1399" s="138" t="s">
        <v>19</v>
      </c>
      <c r="N1399" s="139" t="s">
        <v>43</v>
      </c>
      <c r="P1399" s="140">
        <f>O1399*H1399</f>
        <v>0</v>
      </c>
      <c r="Q1399" s="140">
        <v>0.00166</v>
      </c>
      <c r="R1399" s="140">
        <f>Q1399*H1399</f>
        <v>0.004647999999999999</v>
      </c>
      <c r="S1399" s="140">
        <v>0</v>
      </c>
      <c r="T1399" s="141">
        <f>S1399*H1399</f>
        <v>0</v>
      </c>
      <c r="AR1399" s="142" t="s">
        <v>286</v>
      </c>
      <c r="AT1399" s="142" t="s">
        <v>183</v>
      </c>
      <c r="AU1399" s="142" t="s">
        <v>82</v>
      </c>
      <c r="AY1399" s="17" t="s">
        <v>181</v>
      </c>
      <c r="BE1399" s="143">
        <f>IF(N1399="základní",J1399,0)</f>
        <v>0</v>
      </c>
      <c r="BF1399" s="143">
        <f>IF(N1399="snížená",J1399,0)</f>
        <v>0</v>
      </c>
      <c r="BG1399" s="143">
        <f>IF(N1399="zákl. přenesená",J1399,0)</f>
        <v>0</v>
      </c>
      <c r="BH1399" s="143">
        <f>IF(N1399="sníž. přenesená",J1399,0)</f>
        <v>0</v>
      </c>
      <c r="BI1399" s="143">
        <f>IF(N1399="nulová",J1399,0)</f>
        <v>0</v>
      </c>
      <c r="BJ1399" s="17" t="s">
        <v>80</v>
      </c>
      <c r="BK1399" s="143">
        <f>ROUND(I1399*H1399,2)</f>
        <v>0</v>
      </c>
      <c r="BL1399" s="17" t="s">
        <v>286</v>
      </c>
      <c r="BM1399" s="142" t="s">
        <v>2322</v>
      </c>
    </row>
    <row r="1400" spans="2:51" s="12" customFormat="1" ht="12">
      <c r="B1400" s="148"/>
      <c r="D1400" s="149" t="s">
        <v>192</v>
      </c>
      <c r="E1400" s="150" t="s">
        <v>19</v>
      </c>
      <c r="F1400" s="151" t="s">
        <v>2323</v>
      </c>
      <c r="H1400" s="152">
        <v>2.8</v>
      </c>
      <c r="I1400" s="153"/>
      <c r="L1400" s="148"/>
      <c r="M1400" s="154"/>
      <c r="T1400" s="155"/>
      <c r="AT1400" s="150" t="s">
        <v>192</v>
      </c>
      <c r="AU1400" s="150" t="s">
        <v>82</v>
      </c>
      <c r="AV1400" s="12" t="s">
        <v>82</v>
      </c>
      <c r="AW1400" s="12" t="s">
        <v>33</v>
      </c>
      <c r="AX1400" s="12" t="s">
        <v>80</v>
      </c>
      <c r="AY1400" s="150" t="s">
        <v>181</v>
      </c>
    </row>
    <row r="1401" spans="2:65" s="1" customFormat="1" ht="33.05" customHeight="1">
      <c r="B1401" s="32"/>
      <c r="C1401" s="131" t="s">
        <v>2324</v>
      </c>
      <c r="D1401" s="131" t="s">
        <v>183</v>
      </c>
      <c r="E1401" s="132" t="s">
        <v>2325</v>
      </c>
      <c r="F1401" s="133" t="s">
        <v>2326</v>
      </c>
      <c r="G1401" s="134" t="s">
        <v>305</v>
      </c>
      <c r="H1401" s="135">
        <v>14.2</v>
      </c>
      <c r="I1401" s="136"/>
      <c r="J1401" s="137">
        <f>ROUND(I1401*H1401,2)</f>
        <v>0</v>
      </c>
      <c r="K1401" s="133" t="s">
        <v>19</v>
      </c>
      <c r="L1401" s="32"/>
      <c r="M1401" s="138" t="s">
        <v>19</v>
      </c>
      <c r="N1401" s="139" t="s">
        <v>43</v>
      </c>
      <c r="P1401" s="140">
        <f>O1401*H1401</f>
        <v>0</v>
      </c>
      <c r="Q1401" s="140">
        <v>0.00045</v>
      </c>
      <c r="R1401" s="140">
        <f>Q1401*H1401</f>
        <v>0.00639</v>
      </c>
      <c r="S1401" s="140">
        <v>0</v>
      </c>
      <c r="T1401" s="141">
        <f>S1401*H1401</f>
        <v>0</v>
      </c>
      <c r="AR1401" s="142" t="s">
        <v>286</v>
      </c>
      <c r="AT1401" s="142" t="s">
        <v>183</v>
      </c>
      <c r="AU1401" s="142" t="s">
        <v>82</v>
      </c>
      <c r="AY1401" s="17" t="s">
        <v>181</v>
      </c>
      <c r="BE1401" s="143">
        <f>IF(N1401="základní",J1401,0)</f>
        <v>0</v>
      </c>
      <c r="BF1401" s="143">
        <f>IF(N1401="snížená",J1401,0)</f>
        <v>0</v>
      </c>
      <c r="BG1401" s="143">
        <f>IF(N1401="zákl. přenesená",J1401,0)</f>
        <v>0</v>
      </c>
      <c r="BH1401" s="143">
        <f>IF(N1401="sníž. přenesená",J1401,0)</f>
        <v>0</v>
      </c>
      <c r="BI1401" s="143">
        <f>IF(N1401="nulová",J1401,0)</f>
        <v>0</v>
      </c>
      <c r="BJ1401" s="17" t="s">
        <v>80</v>
      </c>
      <c r="BK1401" s="143">
        <f>ROUND(I1401*H1401,2)</f>
        <v>0</v>
      </c>
      <c r="BL1401" s="17" t="s">
        <v>286</v>
      </c>
      <c r="BM1401" s="142" t="s">
        <v>2327</v>
      </c>
    </row>
    <row r="1402" spans="2:51" s="12" customFormat="1" ht="12">
      <c r="B1402" s="148"/>
      <c r="D1402" s="149" t="s">
        <v>192</v>
      </c>
      <c r="E1402" s="150" t="s">
        <v>19</v>
      </c>
      <c r="F1402" s="151" t="s">
        <v>2328</v>
      </c>
      <c r="H1402" s="152">
        <v>14.2</v>
      </c>
      <c r="I1402" s="153"/>
      <c r="L1402" s="148"/>
      <c r="M1402" s="154"/>
      <c r="T1402" s="155"/>
      <c r="AT1402" s="150" t="s">
        <v>192</v>
      </c>
      <c r="AU1402" s="150" t="s">
        <v>82</v>
      </c>
      <c r="AV1402" s="12" t="s">
        <v>82</v>
      </c>
      <c r="AW1402" s="12" t="s">
        <v>33</v>
      </c>
      <c r="AX1402" s="12" t="s">
        <v>80</v>
      </c>
      <c r="AY1402" s="150" t="s">
        <v>181</v>
      </c>
    </row>
    <row r="1403" spans="2:65" s="1" customFormat="1" ht="24.1" customHeight="1">
      <c r="B1403" s="32"/>
      <c r="C1403" s="131" t="s">
        <v>2329</v>
      </c>
      <c r="D1403" s="131" t="s">
        <v>183</v>
      </c>
      <c r="E1403" s="132" t="s">
        <v>2330</v>
      </c>
      <c r="F1403" s="133" t="s">
        <v>2331</v>
      </c>
      <c r="G1403" s="134" t="s">
        <v>305</v>
      </c>
      <c r="H1403" s="135">
        <v>25</v>
      </c>
      <c r="I1403" s="136"/>
      <c r="J1403" s="137">
        <f>ROUND(I1403*H1403,2)</f>
        <v>0</v>
      </c>
      <c r="K1403" s="133" t="s">
        <v>19</v>
      </c>
      <c r="L1403" s="32"/>
      <c r="M1403" s="138" t="s">
        <v>19</v>
      </c>
      <c r="N1403" s="139" t="s">
        <v>43</v>
      </c>
      <c r="P1403" s="140">
        <f>O1403*H1403</f>
        <v>0</v>
      </c>
      <c r="Q1403" s="140">
        <v>0.00089</v>
      </c>
      <c r="R1403" s="140">
        <f>Q1403*H1403</f>
        <v>0.02225</v>
      </c>
      <c r="S1403" s="140">
        <v>0</v>
      </c>
      <c r="T1403" s="141">
        <f>S1403*H1403</f>
        <v>0</v>
      </c>
      <c r="AR1403" s="142" t="s">
        <v>286</v>
      </c>
      <c r="AT1403" s="142" t="s">
        <v>183</v>
      </c>
      <c r="AU1403" s="142" t="s">
        <v>82</v>
      </c>
      <c r="AY1403" s="17" t="s">
        <v>181</v>
      </c>
      <c r="BE1403" s="143">
        <f>IF(N1403="základní",J1403,0)</f>
        <v>0</v>
      </c>
      <c r="BF1403" s="143">
        <f>IF(N1403="snížená",J1403,0)</f>
        <v>0</v>
      </c>
      <c r="BG1403" s="143">
        <f>IF(N1403="zákl. přenesená",J1403,0)</f>
        <v>0</v>
      </c>
      <c r="BH1403" s="143">
        <f>IF(N1403="sníž. přenesená",J1403,0)</f>
        <v>0</v>
      </c>
      <c r="BI1403" s="143">
        <f>IF(N1403="nulová",J1403,0)</f>
        <v>0</v>
      </c>
      <c r="BJ1403" s="17" t="s">
        <v>80</v>
      </c>
      <c r="BK1403" s="143">
        <f>ROUND(I1403*H1403,2)</f>
        <v>0</v>
      </c>
      <c r="BL1403" s="17" t="s">
        <v>286</v>
      </c>
      <c r="BM1403" s="142" t="s">
        <v>2332</v>
      </c>
    </row>
    <row r="1404" spans="2:51" s="12" customFormat="1" ht="12">
      <c r="B1404" s="148"/>
      <c r="D1404" s="149" t="s">
        <v>192</v>
      </c>
      <c r="E1404" s="150" t="s">
        <v>19</v>
      </c>
      <c r="F1404" s="151" t="s">
        <v>2333</v>
      </c>
      <c r="H1404" s="152">
        <v>25</v>
      </c>
      <c r="I1404" s="153"/>
      <c r="L1404" s="148"/>
      <c r="M1404" s="154"/>
      <c r="T1404" s="155"/>
      <c r="AT1404" s="150" t="s">
        <v>192</v>
      </c>
      <c r="AU1404" s="150" t="s">
        <v>82</v>
      </c>
      <c r="AV1404" s="12" t="s">
        <v>82</v>
      </c>
      <c r="AW1404" s="12" t="s">
        <v>33</v>
      </c>
      <c r="AX1404" s="12" t="s">
        <v>80</v>
      </c>
      <c r="AY1404" s="150" t="s">
        <v>181</v>
      </c>
    </row>
    <row r="1405" spans="2:65" s="1" customFormat="1" ht="24.1" customHeight="1">
      <c r="B1405" s="32"/>
      <c r="C1405" s="131" t="s">
        <v>2334</v>
      </c>
      <c r="D1405" s="131" t="s">
        <v>183</v>
      </c>
      <c r="E1405" s="132" t="s">
        <v>2335</v>
      </c>
      <c r="F1405" s="133" t="s">
        <v>2336</v>
      </c>
      <c r="G1405" s="134" t="s">
        <v>305</v>
      </c>
      <c r="H1405" s="135">
        <v>48</v>
      </c>
      <c r="I1405" s="136"/>
      <c r="J1405" s="137">
        <f>ROUND(I1405*H1405,2)</f>
        <v>0</v>
      </c>
      <c r="K1405" s="133" t="s">
        <v>187</v>
      </c>
      <c r="L1405" s="32"/>
      <c r="M1405" s="138" t="s">
        <v>19</v>
      </c>
      <c r="N1405" s="139" t="s">
        <v>43</v>
      </c>
      <c r="P1405" s="140">
        <f>O1405*H1405</f>
        <v>0</v>
      </c>
      <c r="Q1405" s="140">
        <v>0.00283</v>
      </c>
      <c r="R1405" s="140">
        <f>Q1405*H1405</f>
        <v>0.13584000000000002</v>
      </c>
      <c r="S1405" s="140">
        <v>0</v>
      </c>
      <c r="T1405" s="141">
        <f>S1405*H1405</f>
        <v>0</v>
      </c>
      <c r="AR1405" s="142" t="s">
        <v>286</v>
      </c>
      <c r="AT1405" s="142" t="s">
        <v>183</v>
      </c>
      <c r="AU1405" s="142" t="s">
        <v>82</v>
      </c>
      <c r="AY1405" s="17" t="s">
        <v>181</v>
      </c>
      <c r="BE1405" s="143">
        <f>IF(N1405="základní",J1405,0)</f>
        <v>0</v>
      </c>
      <c r="BF1405" s="143">
        <f>IF(N1405="snížená",J1405,0)</f>
        <v>0</v>
      </c>
      <c r="BG1405" s="143">
        <f>IF(N1405="zákl. přenesená",J1405,0)</f>
        <v>0</v>
      </c>
      <c r="BH1405" s="143">
        <f>IF(N1405="sníž. přenesená",J1405,0)</f>
        <v>0</v>
      </c>
      <c r="BI1405" s="143">
        <f>IF(N1405="nulová",J1405,0)</f>
        <v>0</v>
      </c>
      <c r="BJ1405" s="17" t="s">
        <v>80</v>
      </c>
      <c r="BK1405" s="143">
        <f>ROUND(I1405*H1405,2)</f>
        <v>0</v>
      </c>
      <c r="BL1405" s="17" t="s">
        <v>286</v>
      </c>
      <c r="BM1405" s="142" t="s">
        <v>2337</v>
      </c>
    </row>
    <row r="1406" spans="2:47" s="1" customFormat="1" ht="12">
      <c r="B1406" s="32"/>
      <c r="D1406" s="144" t="s">
        <v>190</v>
      </c>
      <c r="F1406" s="145" t="s">
        <v>2338</v>
      </c>
      <c r="I1406" s="146"/>
      <c r="L1406" s="32"/>
      <c r="M1406" s="147"/>
      <c r="T1406" s="53"/>
      <c r="AT1406" s="17" t="s">
        <v>190</v>
      </c>
      <c r="AU1406" s="17" t="s">
        <v>82</v>
      </c>
    </row>
    <row r="1407" spans="2:51" s="12" customFormat="1" ht="12">
      <c r="B1407" s="148"/>
      <c r="D1407" s="149" t="s">
        <v>192</v>
      </c>
      <c r="E1407" s="150" t="s">
        <v>19</v>
      </c>
      <c r="F1407" s="151" t="s">
        <v>2339</v>
      </c>
      <c r="H1407" s="152">
        <v>48</v>
      </c>
      <c r="I1407" s="153"/>
      <c r="L1407" s="148"/>
      <c r="M1407" s="154"/>
      <c r="T1407" s="155"/>
      <c r="AT1407" s="150" t="s">
        <v>192</v>
      </c>
      <c r="AU1407" s="150" t="s">
        <v>82</v>
      </c>
      <c r="AV1407" s="12" t="s">
        <v>82</v>
      </c>
      <c r="AW1407" s="12" t="s">
        <v>33</v>
      </c>
      <c r="AX1407" s="12" t="s">
        <v>80</v>
      </c>
      <c r="AY1407" s="150" t="s">
        <v>181</v>
      </c>
    </row>
    <row r="1408" spans="2:65" s="1" customFormat="1" ht="33.05" customHeight="1">
      <c r="B1408" s="32"/>
      <c r="C1408" s="131" t="s">
        <v>2340</v>
      </c>
      <c r="D1408" s="131" t="s">
        <v>183</v>
      </c>
      <c r="E1408" s="132" t="s">
        <v>2341</v>
      </c>
      <c r="F1408" s="133" t="s">
        <v>2342</v>
      </c>
      <c r="G1408" s="134" t="s">
        <v>305</v>
      </c>
      <c r="H1408" s="135">
        <v>116.3</v>
      </c>
      <c r="I1408" s="136"/>
      <c r="J1408" s="137">
        <f>ROUND(I1408*H1408,2)</f>
        <v>0</v>
      </c>
      <c r="K1408" s="133" t="s">
        <v>19</v>
      </c>
      <c r="L1408" s="32"/>
      <c r="M1408" s="138" t="s">
        <v>19</v>
      </c>
      <c r="N1408" s="139" t="s">
        <v>43</v>
      </c>
      <c r="P1408" s="140">
        <f>O1408*H1408</f>
        <v>0</v>
      </c>
      <c r="Q1408" s="140">
        <v>0.00181</v>
      </c>
      <c r="R1408" s="140">
        <f>Q1408*H1408</f>
        <v>0.210503</v>
      </c>
      <c r="S1408" s="140">
        <v>0</v>
      </c>
      <c r="T1408" s="141">
        <f>S1408*H1408</f>
        <v>0</v>
      </c>
      <c r="AR1408" s="142" t="s">
        <v>286</v>
      </c>
      <c r="AT1408" s="142" t="s">
        <v>183</v>
      </c>
      <c r="AU1408" s="142" t="s">
        <v>82</v>
      </c>
      <c r="AY1408" s="17" t="s">
        <v>181</v>
      </c>
      <c r="BE1408" s="143">
        <f>IF(N1408="základní",J1408,0)</f>
        <v>0</v>
      </c>
      <c r="BF1408" s="143">
        <f>IF(N1408="snížená",J1408,0)</f>
        <v>0</v>
      </c>
      <c r="BG1408" s="143">
        <f>IF(N1408="zákl. přenesená",J1408,0)</f>
        <v>0</v>
      </c>
      <c r="BH1408" s="143">
        <f>IF(N1408="sníž. přenesená",J1408,0)</f>
        <v>0</v>
      </c>
      <c r="BI1408" s="143">
        <f>IF(N1408="nulová",J1408,0)</f>
        <v>0</v>
      </c>
      <c r="BJ1408" s="17" t="s">
        <v>80</v>
      </c>
      <c r="BK1408" s="143">
        <f>ROUND(I1408*H1408,2)</f>
        <v>0</v>
      </c>
      <c r="BL1408" s="17" t="s">
        <v>286</v>
      </c>
      <c r="BM1408" s="142" t="s">
        <v>2343</v>
      </c>
    </row>
    <row r="1409" spans="2:51" s="12" customFormat="1" ht="12">
      <c r="B1409" s="148"/>
      <c r="D1409" s="149" t="s">
        <v>192</v>
      </c>
      <c r="E1409" s="150" t="s">
        <v>19</v>
      </c>
      <c r="F1409" s="151" t="s">
        <v>2344</v>
      </c>
      <c r="H1409" s="152">
        <v>116.3</v>
      </c>
      <c r="I1409" s="153"/>
      <c r="L1409" s="148"/>
      <c r="M1409" s="154"/>
      <c r="T1409" s="155"/>
      <c r="AT1409" s="150" t="s">
        <v>192</v>
      </c>
      <c r="AU1409" s="150" t="s">
        <v>82</v>
      </c>
      <c r="AV1409" s="12" t="s">
        <v>82</v>
      </c>
      <c r="AW1409" s="12" t="s">
        <v>33</v>
      </c>
      <c r="AX1409" s="12" t="s">
        <v>80</v>
      </c>
      <c r="AY1409" s="150" t="s">
        <v>181</v>
      </c>
    </row>
    <row r="1410" spans="2:65" s="1" customFormat="1" ht="37.85" customHeight="1">
      <c r="B1410" s="32"/>
      <c r="C1410" s="131" t="s">
        <v>2345</v>
      </c>
      <c r="D1410" s="131" t="s">
        <v>183</v>
      </c>
      <c r="E1410" s="132" t="s">
        <v>2346</v>
      </c>
      <c r="F1410" s="133" t="s">
        <v>2347</v>
      </c>
      <c r="G1410" s="134" t="s">
        <v>199</v>
      </c>
      <c r="H1410" s="135">
        <v>14</v>
      </c>
      <c r="I1410" s="136"/>
      <c r="J1410" s="137">
        <f>ROUND(I1410*H1410,2)</f>
        <v>0</v>
      </c>
      <c r="K1410" s="133" t="s">
        <v>19</v>
      </c>
      <c r="L1410" s="32"/>
      <c r="M1410" s="138" t="s">
        <v>19</v>
      </c>
      <c r="N1410" s="139" t="s">
        <v>43</v>
      </c>
      <c r="P1410" s="140">
        <f>O1410*H1410</f>
        <v>0</v>
      </c>
      <c r="Q1410" s="140">
        <v>0</v>
      </c>
      <c r="R1410" s="140">
        <f>Q1410*H1410</f>
        <v>0</v>
      </c>
      <c r="S1410" s="140">
        <v>0</v>
      </c>
      <c r="T1410" s="141">
        <f>S1410*H1410</f>
        <v>0</v>
      </c>
      <c r="AR1410" s="142" t="s">
        <v>286</v>
      </c>
      <c r="AT1410" s="142" t="s">
        <v>183</v>
      </c>
      <c r="AU1410" s="142" t="s">
        <v>82</v>
      </c>
      <c r="AY1410" s="17" t="s">
        <v>181</v>
      </c>
      <c r="BE1410" s="143">
        <f>IF(N1410="základní",J1410,0)</f>
        <v>0</v>
      </c>
      <c r="BF1410" s="143">
        <f>IF(N1410="snížená",J1410,0)</f>
        <v>0</v>
      </c>
      <c r="BG1410" s="143">
        <f>IF(N1410="zákl. přenesená",J1410,0)</f>
        <v>0</v>
      </c>
      <c r="BH1410" s="143">
        <f>IF(N1410="sníž. přenesená",J1410,0)</f>
        <v>0</v>
      </c>
      <c r="BI1410" s="143">
        <f>IF(N1410="nulová",J1410,0)</f>
        <v>0</v>
      </c>
      <c r="BJ1410" s="17" t="s">
        <v>80</v>
      </c>
      <c r="BK1410" s="143">
        <f>ROUND(I1410*H1410,2)</f>
        <v>0</v>
      </c>
      <c r="BL1410" s="17" t="s">
        <v>286</v>
      </c>
      <c r="BM1410" s="142" t="s">
        <v>2348</v>
      </c>
    </row>
    <row r="1411" spans="2:51" s="12" customFormat="1" ht="12">
      <c r="B1411" s="148"/>
      <c r="D1411" s="149" t="s">
        <v>192</v>
      </c>
      <c r="E1411" s="150" t="s">
        <v>19</v>
      </c>
      <c r="F1411" s="151" t="s">
        <v>2349</v>
      </c>
      <c r="H1411" s="152">
        <v>14</v>
      </c>
      <c r="I1411" s="153"/>
      <c r="L1411" s="148"/>
      <c r="M1411" s="154"/>
      <c r="T1411" s="155"/>
      <c r="AT1411" s="150" t="s">
        <v>192</v>
      </c>
      <c r="AU1411" s="150" t="s">
        <v>82</v>
      </c>
      <c r="AV1411" s="12" t="s">
        <v>82</v>
      </c>
      <c r="AW1411" s="12" t="s">
        <v>33</v>
      </c>
      <c r="AX1411" s="12" t="s">
        <v>80</v>
      </c>
      <c r="AY1411" s="150" t="s">
        <v>181</v>
      </c>
    </row>
    <row r="1412" spans="2:65" s="1" customFormat="1" ht="37.85" customHeight="1">
      <c r="B1412" s="32"/>
      <c r="C1412" s="131" t="s">
        <v>2350</v>
      </c>
      <c r="D1412" s="131" t="s">
        <v>183</v>
      </c>
      <c r="E1412" s="132" t="s">
        <v>2351</v>
      </c>
      <c r="F1412" s="133" t="s">
        <v>2352</v>
      </c>
      <c r="G1412" s="134" t="s">
        <v>305</v>
      </c>
      <c r="H1412" s="135">
        <v>65.15</v>
      </c>
      <c r="I1412" s="136"/>
      <c r="J1412" s="137">
        <f>ROUND(I1412*H1412,2)</f>
        <v>0</v>
      </c>
      <c r="K1412" s="133" t="s">
        <v>19</v>
      </c>
      <c r="L1412" s="32"/>
      <c r="M1412" s="138" t="s">
        <v>19</v>
      </c>
      <c r="N1412" s="139" t="s">
        <v>43</v>
      </c>
      <c r="P1412" s="140">
        <f>O1412*H1412</f>
        <v>0</v>
      </c>
      <c r="Q1412" s="140">
        <v>0.00171</v>
      </c>
      <c r="R1412" s="140">
        <f>Q1412*H1412</f>
        <v>0.1114065</v>
      </c>
      <c r="S1412" s="140">
        <v>0</v>
      </c>
      <c r="T1412" s="141">
        <f>S1412*H1412</f>
        <v>0</v>
      </c>
      <c r="AR1412" s="142" t="s">
        <v>286</v>
      </c>
      <c r="AT1412" s="142" t="s">
        <v>183</v>
      </c>
      <c r="AU1412" s="142" t="s">
        <v>82</v>
      </c>
      <c r="AY1412" s="17" t="s">
        <v>181</v>
      </c>
      <c r="BE1412" s="143">
        <f>IF(N1412="základní",J1412,0)</f>
        <v>0</v>
      </c>
      <c r="BF1412" s="143">
        <f>IF(N1412="snížená",J1412,0)</f>
        <v>0</v>
      </c>
      <c r="BG1412" s="143">
        <f>IF(N1412="zákl. přenesená",J1412,0)</f>
        <v>0</v>
      </c>
      <c r="BH1412" s="143">
        <f>IF(N1412="sníž. přenesená",J1412,0)</f>
        <v>0</v>
      </c>
      <c r="BI1412" s="143">
        <f>IF(N1412="nulová",J1412,0)</f>
        <v>0</v>
      </c>
      <c r="BJ1412" s="17" t="s">
        <v>80</v>
      </c>
      <c r="BK1412" s="143">
        <f>ROUND(I1412*H1412,2)</f>
        <v>0</v>
      </c>
      <c r="BL1412" s="17" t="s">
        <v>286</v>
      </c>
      <c r="BM1412" s="142" t="s">
        <v>2353</v>
      </c>
    </row>
    <row r="1413" spans="2:51" s="12" customFormat="1" ht="12">
      <c r="B1413" s="148"/>
      <c r="D1413" s="149" t="s">
        <v>192</v>
      </c>
      <c r="E1413" s="150" t="s">
        <v>19</v>
      </c>
      <c r="F1413" s="151" t="s">
        <v>2354</v>
      </c>
      <c r="H1413" s="152">
        <v>34.4</v>
      </c>
      <c r="I1413" s="153"/>
      <c r="L1413" s="148"/>
      <c r="M1413" s="154"/>
      <c r="T1413" s="155"/>
      <c r="AT1413" s="150" t="s">
        <v>192</v>
      </c>
      <c r="AU1413" s="150" t="s">
        <v>82</v>
      </c>
      <c r="AV1413" s="12" t="s">
        <v>82</v>
      </c>
      <c r="AW1413" s="12" t="s">
        <v>33</v>
      </c>
      <c r="AX1413" s="12" t="s">
        <v>72</v>
      </c>
      <c r="AY1413" s="150" t="s">
        <v>181</v>
      </c>
    </row>
    <row r="1414" spans="2:51" s="12" customFormat="1" ht="12">
      <c r="B1414" s="148"/>
      <c r="D1414" s="149" t="s">
        <v>192</v>
      </c>
      <c r="E1414" s="150" t="s">
        <v>19</v>
      </c>
      <c r="F1414" s="151" t="s">
        <v>2355</v>
      </c>
      <c r="H1414" s="152">
        <v>30.75</v>
      </c>
      <c r="I1414" s="153"/>
      <c r="L1414" s="148"/>
      <c r="M1414" s="154"/>
      <c r="T1414" s="155"/>
      <c r="AT1414" s="150" t="s">
        <v>192</v>
      </c>
      <c r="AU1414" s="150" t="s">
        <v>82</v>
      </c>
      <c r="AV1414" s="12" t="s">
        <v>82</v>
      </c>
      <c r="AW1414" s="12" t="s">
        <v>33</v>
      </c>
      <c r="AX1414" s="12" t="s">
        <v>72</v>
      </c>
      <c r="AY1414" s="150" t="s">
        <v>181</v>
      </c>
    </row>
    <row r="1415" spans="2:51" s="13" customFormat="1" ht="12">
      <c r="B1415" s="156"/>
      <c r="D1415" s="149" t="s">
        <v>192</v>
      </c>
      <c r="E1415" s="157" t="s">
        <v>19</v>
      </c>
      <c r="F1415" s="158" t="s">
        <v>196</v>
      </c>
      <c r="H1415" s="159">
        <v>65.15</v>
      </c>
      <c r="I1415" s="160"/>
      <c r="L1415" s="156"/>
      <c r="M1415" s="161"/>
      <c r="T1415" s="162"/>
      <c r="AT1415" s="157" t="s">
        <v>192</v>
      </c>
      <c r="AU1415" s="157" t="s">
        <v>82</v>
      </c>
      <c r="AV1415" s="13" t="s">
        <v>188</v>
      </c>
      <c r="AW1415" s="13" t="s">
        <v>33</v>
      </c>
      <c r="AX1415" s="13" t="s">
        <v>80</v>
      </c>
      <c r="AY1415" s="157" t="s">
        <v>181</v>
      </c>
    </row>
    <row r="1416" spans="2:65" s="1" customFormat="1" ht="16.5" customHeight="1">
      <c r="B1416" s="32"/>
      <c r="C1416" s="131" t="s">
        <v>2356</v>
      </c>
      <c r="D1416" s="131" t="s">
        <v>183</v>
      </c>
      <c r="E1416" s="132" t="s">
        <v>2357</v>
      </c>
      <c r="F1416" s="133" t="s">
        <v>2358</v>
      </c>
      <c r="G1416" s="134" t="s">
        <v>199</v>
      </c>
      <c r="H1416" s="135">
        <v>7</v>
      </c>
      <c r="I1416" s="136"/>
      <c r="J1416" s="137">
        <f>ROUND(I1416*H1416,2)</f>
        <v>0</v>
      </c>
      <c r="K1416" s="133" t="s">
        <v>19</v>
      </c>
      <c r="L1416" s="32"/>
      <c r="M1416" s="138" t="s">
        <v>19</v>
      </c>
      <c r="N1416" s="139" t="s">
        <v>43</v>
      </c>
      <c r="P1416" s="140">
        <f>O1416*H1416</f>
        <v>0</v>
      </c>
      <c r="Q1416" s="140">
        <v>0</v>
      </c>
      <c r="R1416" s="140">
        <f>Q1416*H1416</f>
        <v>0</v>
      </c>
      <c r="S1416" s="140">
        <v>0</v>
      </c>
      <c r="T1416" s="141">
        <f>S1416*H1416</f>
        <v>0</v>
      </c>
      <c r="AR1416" s="142" t="s">
        <v>286</v>
      </c>
      <c r="AT1416" s="142" t="s">
        <v>183</v>
      </c>
      <c r="AU1416" s="142" t="s">
        <v>82</v>
      </c>
      <c r="AY1416" s="17" t="s">
        <v>181</v>
      </c>
      <c r="BE1416" s="143">
        <f>IF(N1416="základní",J1416,0)</f>
        <v>0</v>
      </c>
      <c r="BF1416" s="143">
        <f>IF(N1416="snížená",J1416,0)</f>
        <v>0</v>
      </c>
      <c r="BG1416" s="143">
        <f>IF(N1416="zákl. přenesená",J1416,0)</f>
        <v>0</v>
      </c>
      <c r="BH1416" s="143">
        <f>IF(N1416="sníž. přenesená",J1416,0)</f>
        <v>0</v>
      </c>
      <c r="BI1416" s="143">
        <f>IF(N1416="nulová",J1416,0)</f>
        <v>0</v>
      </c>
      <c r="BJ1416" s="17" t="s">
        <v>80</v>
      </c>
      <c r="BK1416" s="143">
        <f>ROUND(I1416*H1416,2)</f>
        <v>0</v>
      </c>
      <c r="BL1416" s="17" t="s">
        <v>286</v>
      </c>
      <c r="BM1416" s="142" t="s">
        <v>2359</v>
      </c>
    </row>
    <row r="1417" spans="2:51" s="12" customFormat="1" ht="12">
      <c r="B1417" s="148"/>
      <c r="D1417" s="149" t="s">
        <v>192</v>
      </c>
      <c r="E1417" s="150" t="s">
        <v>19</v>
      </c>
      <c r="F1417" s="151" t="s">
        <v>2360</v>
      </c>
      <c r="H1417" s="152">
        <v>7</v>
      </c>
      <c r="I1417" s="153"/>
      <c r="L1417" s="148"/>
      <c r="M1417" s="154"/>
      <c r="T1417" s="155"/>
      <c r="AT1417" s="150" t="s">
        <v>192</v>
      </c>
      <c r="AU1417" s="150" t="s">
        <v>82</v>
      </c>
      <c r="AV1417" s="12" t="s">
        <v>82</v>
      </c>
      <c r="AW1417" s="12" t="s">
        <v>33</v>
      </c>
      <c r="AX1417" s="12" t="s">
        <v>80</v>
      </c>
      <c r="AY1417" s="150" t="s">
        <v>181</v>
      </c>
    </row>
    <row r="1418" spans="2:65" s="1" customFormat="1" ht="24.1" customHeight="1">
      <c r="B1418" s="32"/>
      <c r="C1418" s="180" t="s">
        <v>2361</v>
      </c>
      <c r="D1418" s="180" t="s">
        <v>561</v>
      </c>
      <c r="E1418" s="181" t="s">
        <v>2362</v>
      </c>
      <c r="F1418" s="182" t="s">
        <v>2363</v>
      </c>
      <c r="G1418" s="183" t="s">
        <v>199</v>
      </c>
      <c r="H1418" s="184">
        <v>7</v>
      </c>
      <c r="I1418" s="185"/>
      <c r="J1418" s="186">
        <f>ROUND(I1418*H1418,2)</f>
        <v>0</v>
      </c>
      <c r="K1418" s="182" t="s">
        <v>19</v>
      </c>
      <c r="L1418" s="187"/>
      <c r="M1418" s="188" t="s">
        <v>19</v>
      </c>
      <c r="N1418" s="189" t="s">
        <v>43</v>
      </c>
      <c r="P1418" s="140">
        <f>O1418*H1418</f>
        <v>0</v>
      </c>
      <c r="Q1418" s="140">
        <v>0.0056</v>
      </c>
      <c r="R1418" s="140">
        <f>Q1418*H1418</f>
        <v>0.0392</v>
      </c>
      <c r="S1418" s="140">
        <v>0</v>
      </c>
      <c r="T1418" s="141">
        <f>S1418*H1418</f>
        <v>0</v>
      </c>
      <c r="AR1418" s="142" t="s">
        <v>394</v>
      </c>
      <c r="AT1418" s="142" t="s">
        <v>561</v>
      </c>
      <c r="AU1418" s="142" t="s">
        <v>82</v>
      </c>
      <c r="AY1418" s="17" t="s">
        <v>181</v>
      </c>
      <c r="BE1418" s="143">
        <f>IF(N1418="základní",J1418,0)</f>
        <v>0</v>
      </c>
      <c r="BF1418" s="143">
        <f>IF(N1418="snížená",J1418,0)</f>
        <v>0</v>
      </c>
      <c r="BG1418" s="143">
        <f>IF(N1418="zákl. přenesená",J1418,0)</f>
        <v>0</v>
      </c>
      <c r="BH1418" s="143">
        <f>IF(N1418="sníž. přenesená",J1418,0)</f>
        <v>0</v>
      </c>
      <c r="BI1418" s="143">
        <f>IF(N1418="nulová",J1418,0)</f>
        <v>0</v>
      </c>
      <c r="BJ1418" s="17" t="s">
        <v>80</v>
      </c>
      <c r="BK1418" s="143">
        <f>ROUND(I1418*H1418,2)</f>
        <v>0</v>
      </c>
      <c r="BL1418" s="17" t="s">
        <v>286</v>
      </c>
      <c r="BM1418" s="142" t="s">
        <v>2364</v>
      </c>
    </row>
    <row r="1419" spans="2:65" s="1" customFormat="1" ht="33.05" customHeight="1">
      <c r="B1419" s="32"/>
      <c r="C1419" s="131" t="s">
        <v>2365</v>
      </c>
      <c r="D1419" s="131" t="s">
        <v>183</v>
      </c>
      <c r="E1419" s="132" t="s">
        <v>2366</v>
      </c>
      <c r="F1419" s="133" t="s">
        <v>2367</v>
      </c>
      <c r="G1419" s="134" t="s">
        <v>305</v>
      </c>
      <c r="H1419" s="135">
        <v>16.3</v>
      </c>
      <c r="I1419" s="136"/>
      <c r="J1419" s="137">
        <f>ROUND(I1419*H1419,2)</f>
        <v>0</v>
      </c>
      <c r="K1419" s="133" t="s">
        <v>19</v>
      </c>
      <c r="L1419" s="32"/>
      <c r="M1419" s="138" t="s">
        <v>19</v>
      </c>
      <c r="N1419" s="139" t="s">
        <v>43</v>
      </c>
      <c r="P1419" s="140">
        <f>O1419*H1419</f>
        <v>0</v>
      </c>
      <c r="Q1419" s="140">
        <v>0.00059</v>
      </c>
      <c r="R1419" s="140">
        <f>Q1419*H1419</f>
        <v>0.009617</v>
      </c>
      <c r="S1419" s="140">
        <v>0</v>
      </c>
      <c r="T1419" s="141">
        <f>S1419*H1419</f>
        <v>0</v>
      </c>
      <c r="AR1419" s="142" t="s">
        <v>286</v>
      </c>
      <c r="AT1419" s="142" t="s">
        <v>183</v>
      </c>
      <c r="AU1419" s="142" t="s">
        <v>82</v>
      </c>
      <c r="AY1419" s="17" t="s">
        <v>181</v>
      </c>
      <c r="BE1419" s="143">
        <f>IF(N1419="základní",J1419,0)</f>
        <v>0</v>
      </c>
      <c r="BF1419" s="143">
        <f>IF(N1419="snížená",J1419,0)</f>
        <v>0</v>
      </c>
      <c r="BG1419" s="143">
        <f>IF(N1419="zákl. přenesená",J1419,0)</f>
        <v>0</v>
      </c>
      <c r="BH1419" s="143">
        <f>IF(N1419="sníž. přenesená",J1419,0)</f>
        <v>0</v>
      </c>
      <c r="BI1419" s="143">
        <f>IF(N1419="nulová",J1419,0)</f>
        <v>0</v>
      </c>
      <c r="BJ1419" s="17" t="s">
        <v>80</v>
      </c>
      <c r="BK1419" s="143">
        <f>ROUND(I1419*H1419,2)</f>
        <v>0</v>
      </c>
      <c r="BL1419" s="17" t="s">
        <v>286</v>
      </c>
      <c r="BM1419" s="142" t="s">
        <v>2368</v>
      </c>
    </row>
    <row r="1420" spans="2:51" s="12" customFormat="1" ht="12">
      <c r="B1420" s="148"/>
      <c r="D1420" s="149" t="s">
        <v>192</v>
      </c>
      <c r="E1420" s="150" t="s">
        <v>19</v>
      </c>
      <c r="F1420" s="151" t="s">
        <v>2369</v>
      </c>
      <c r="H1420" s="152">
        <v>16.3</v>
      </c>
      <c r="I1420" s="153"/>
      <c r="L1420" s="148"/>
      <c r="M1420" s="154"/>
      <c r="T1420" s="155"/>
      <c r="AT1420" s="150" t="s">
        <v>192</v>
      </c>
      <c r="AU1420" s="150" t="s">
        <v>82</v>
      </c>
      <c r="AV1420" s="12" t="s">
        <v>82</v>
      </c>
      <c r="AW1420" s="12" t="s">
        <v>33</v>
      </c>
      <c r="AX1420" s="12" t="s">
        <v>80</v>
      </c>
      <c r="AY1420" s="150" t="s">
        <v>181</v>
      </c>
    </row>
    <row r="1421" spans="2:65" s="1" customFormat="1" ht="33.05" customHeight="1">
      <c r="B1421" s="32"/>
      <c r="C1421" s="131" t="s">
        <v>2370</v>
      </c>
      <c r="D1421" s="131" t="s">
        <v>183</v>
      </c>
      <c r="E1421" s="132" t="s">
        <v>2371</v>
      </c>
      <c r="F1421" s="133" t="s">
        <v>2372</v>
      </c>
      <c r="G1421" s="134" t="s">
        <v>305</v>
      </c>
      <c r="H1421" s="135">
        <v>25</v>
      </c>
      <c r="I1421" s="136"/>
      <c r="J1421" s="137">
        <f>ROUND(I1421*H1421,2)</f>
        <v>0</v>
      </c>
      <c r="K1421" s="133" t="s">
        <v>19</v>
      </c>
      <c r="L1421" s="32"/>
      <c r="M1421" s="138" t="s">
        <v>19</v>
      </c>
      <c r="N1421" s="139" t="s">
        <v>43</v>
      </c>
      <c r="P1421" s="140">
        <f>O1421*H1421</f>
        <v>0</v>
      </c>
      <c r="Q1421" s="140">
        <v>0.00077</v>
      </c>
      <c r="R1421" s="140">
        <f>Q1421*H1421</f>
        <v>0.01925</v>
      </c>
      <c r="S1421" s="140">
        <v>0</v>
      </c>
      <c r="T1421" s="141">
        <f>S1421*H1421</f>
        <v>0</v>
      </c>
      <c r="AR1421" s="142" t="s">
        <v>286</v>
      </c>
      <c r="AT1421" s="142" t="s">
        <v>183</v>
      </c>
      <c r="AU1421" s="142" t="s">
        <v>82</v>
      </c>
      <c r="AY1421" s="17" t="s">
        <v>181</v>
      </c>
      <c r="BE1421" s="143">
        <f>IF(N1421="základní",J1421,0)</f>
        <v>0</v>
      </c>
      <c r="BF1421" s="143">
        <f>IF(N1421="snížená",J1421,0)</f>
        <v>0</v>
      </c>
      <c r="BG1421" s="143">
        <f>IF(N1421="zákl. přenesená",J1421,0)</f>
        <v>0</v>
      </c>
      <c r="BH1421" s="143">
        <f>IF(N1421="sníž. přenesená",J1421,0)</f>
        <v>0</v>
      </c>
      <c r="BI1421" s="143">
        <f>IF(N1421="nulová",J1421,0)</f>
        <v>0</v>
      </c>
      <c r="BJ1421" s="17" t="s">
        <v>80</v>
      </c>
      <c r="BK1421" s="143">
        <f>ROUND(I1421*H1421,2)</f>
        <v>0</v>
      </c>
      <c r="BL1421" s="17" t="s">
        <v>286</v>
      </c>
      <c r="BM1421" s="142" t="s">
        <v>2373</v>
      </c>
    </row>
    <row r="1422" spans="2:51" s="12" customFormat="1" ht="12">
      <c r="B1422" s="148"/>
      <c r="D1422" s="149" t="s">
        <v>192</v>
      </c>
      <c r="E1422" s="150" t="s">
        <v>19</v>
      </c>
      <c r="F1422" s="151" t="s">
        <v>2374</v>
      </c>
      <c r="H1422" s="152">
        <v>25</v>
      </c>
      <c r="I1422" s="153"/>
      <c r="L1422" s="148"/>
      <c r="M1422" s="154"/>
      <c r="T1422" s="155"/>
      <c r="AT1422" s="150" t="s">
        <v>192</v>
      </c>
      <c r="AU1422" s="150" t="s">
        <v>82</v>
      </c>
      <c r="AV1422" s="12" t="s">
        <v>82</v>
      </c>
      <c r="AW1422" s="12" t="s">
        <v>33</v>
      </c>
      <c r="AX1422" s="12" t="s">
        <v>80</v>
      </c>
      <c r="AY1422" s="150" t="s">
        <v>181</v>
      </c>
    </row>
    <row r="1423" spans="2:65" s="1" customFormat="1" ht="33.05" customHeight="1">
      <c r="B1423" s="32"/>
      <c r="C1423" s="131" t="s">
        <v>2375</v>
      </c>
      <c r="D1423" s="131" t="s">
        <v>183</v>
      </c>
      <c r="E1423" s="132" t="s">
        <v>2376</v>
      </c>
      <c r="F1423" s="133" t="s">
        <v>2377</v>
      </c>
      <c r="G1423" s="134" t="s">
        <v>305</v>
      </c>
      <c r="H1423" s="135">
        <v>24.3</v>
      </c>
      <c r="I1423" s="136"/>
      <c r="J1423" s="137">
        <f>ROUND(I1423*H1423,2)</f>
        <v>0</v>
      </c>
      <c r="K1423" s="133" t="s">
        <v>19</v>
      </c>
      <c r="L1423" s="32"/>
      <c r="M1423" s="138" t="s">
        <v>19</v>
      </c>
      <c r="N1423" s="139" t="s">
        <v>43</v>
      </c>
      <c r="P1423" s="140">
        <f>O1423*H1423</f>
        <v>0</v>
      </c>
      <c r="Q1423" s="140">
        <v>0.00092</v>
      </c>
      <c r="R1423" s="140">
        <f>Q1423*H1423</f>
        <v>0.022356</v>
      </c>
      <c r="S1423" s="140">
        <v>0</v>
      </c>
      <c r="T1423" s="141">
        <f>S1423*H1423</f>
        <v>0</v>
      </c>
      <c r="AR1423" s="142" t="s">
        <v>286</v>
      </c>
      <c r="AT1423" s="142" t="s">
        <v>183</v>
      </c>
      <c r="AU1423" s="142" t="s">
        <v>82</v>
      </c>
      <c r="AY1423" s="17" t="s">
        <v>181</v>
      </c>
      <c r="BE1423" s="143">
        <f>IF(N1423="základní",J1423,0)</f>
        <v>0</v>
      </c>
      <c r="BF1423" s="143">
        <f>IF(N1423="snížená",J1423,0)</f>
        <v>0</v>
      </c>
      <c r="BG1423" s="143">
        <f>IF(N1423="zákl. přenesená",J1423,0)</f>
        <v>0</v>
      </c>
      <c r="BH1423" s="143">
        <f>IF(N1423="sníž. přenesená",J1423,0)</f>
        <v>0</v>
      </c>
      <c r="BI1423" s="143">
        <f>IF(N1423="nulová",J1423,0)</f>
        <v>0</v>
      </c>
      <c r="BJ1423" s="17" t="s">
        <v>80</v>
      </c>
      <c r="BK1423" s="143">
        <f>ROUND(I1423*H1423,2)</f>
        <v>0</v>
      </c>
      <c r="BL1423" s="17" t="s">
        <v>286</v>
      </c>
      <c r="BM1423" s="142" t="s">
        <v>2378</v>
      </c>
    </row>
    <row r="1424" spans="2:51" s="12" customFormat="1" ht="12">
      <c r="B1424" s="148"/>
      <c r="D1424" s="149" t="s">
        <v>192</v>
      </c>
      <c r="E1424" s="150" t="s">
        <v>19</v>
      </c>
      <c r="F1424" s="151" t="s">
        <v>2379</v>
      </c>
      <c r="H1424" s="152">
        <v>24.3</v>
      </c>
      <c r="I1424" s="153"/>
      <c r="L1424" s="148"/>
      <c r="M1424" s="154"/>
      <c r="T1424" s="155"/>
      <c r="AT1424" s="150" t="s">
        <v>192</v>
      </c>
      <c r="AU1424" s="150" t="s">
        <v>82</v>
      </c>
      <c r="AV1424" s="12" t="s">
        <v>82</v>
      </c>
      <c r="AW1424" s="12" t="s">
        <v>33</v>
      </c>
      <c r="AX1424" s="12" t="s">
        <v>80</v>
      </c>
      <c r="AY1424" s="150" t="s">
        <v>181</v>
      </c>
    </row>
    <row r="1425" spans="2:65" s="1" customFormat="1" ht="37.85" customHeight="1">
      <c r="B1425" s="32"/>
      <c r="C1425" s="131" t="s">
        <v>2380</v>
      </c>
      <c r="D1425" s="131" t="s">
        <v>183</v>
      </c>
      <c r="E1425" s="132" t="s">
        <v>2381</v>
      </c>
      <c r="F1425" s="133" t="s">
        <v>2382</v>
      </c>
      <c r="G1425" s="134" t="s">
        <v>305</v>
      </c>
      <c r="H1425" s="135">
        <v>41.3</v>
      </c>
      <c r="I1425" s="136"/>
      <c r="J1425" s="137">
        <f>ROUND(I1425*H1425,2)</f>
        <v>0</v>
      </c>
      <c r="K1425" s="133" t="s">
        <v>19</v>
      </c>
      <c r="L1425" s="32"/>
      <c r="M1425" s="138" t="s">
        <v>19</v>
      </c>
      <c r="N1425" s="139" t="s">
        <v>43</v>
      </c>
      <c r="P1425" s="140">
        <f>O1425*H1425</f>
        <v>0</v>
      </c>
      <c r="Q1425" s="140">
        <v>-3E-05</v>
      </c>
      <c r="R1425" s="140">
        <f>Q1425*H1425</f>
        <v>-0.0012389999999999999</v>
      </c>
      <c r="S1425" s="140">
        <v>0</v>
      </c>
      <c r="T1425" s="141">
        <f>S1425*H1425</f>
        <v>0</v>
      </c>
      <c r="AR1425" s="142" t="s">
        <v>286</v>
      </c>
      <c r="AT1425" s="142" t="s">
        <v>183</v>
      </c>
      <c r="AU1425" s="142" t="s">
        <v>82</v>
      </c>
      <c r="AY1425" s="17" t="s">
        <v>181</v>
      </c>
      <c r="BE1425" s="143">
        <f>IF(N1425="základní",J1425,0)</f>
        <v>0</v>
      </c>
      <c r="BF1425" s="143">
        <f>IF(N1425="snížená",J1425,0)</f>
        <v>0</v>
      </c>
      <c r="BG1425" s="143">
        <f>IF(N1425="zákl. přenesená",J1425,0)</f>
        <v>0</v>
      </c>
      <c r="BH1425" s="143">
        <f>IF(N1425="sníž. přenesená",J1425,0)</f>
        <v>0</v>
      </c>
      <c r="BI1425" s="143">
        <f>IF(N1425="nulová",J1425,0)</f>
        <v>0</v>
      </c>
      <c r="BJ1425" s="17" t="s">
        <v>80</v>
      </c>
      <c r="BK1425" s="143">
        <f>ROUND(I1425*H1425,2)</f>
        <v>0</v>
      </c>
      <c r="BL1425" s="17" t="s">
        <v>286</v>
      </c>
      <c r="BM1425" s="142" t="s">
        <v>2383</v>
      </c>
    </row>
    <row r="1426" spans="2:51" s="12" customFormat="1" ht="12">
      <c r="B1426" s="148"/>
      <c r="D1426" s="149" t="s">
        <v>192</v>
      </c>
      <c r="E1426" s="150" t="s">
        <v>19</v>
      </c>
      <c r="F1426" s="151" t="s">
        <v>2384</v>
      </c>
      <c r="H1426" s="152">
        <v>41.3</v>
      </c>
      <c r="I1426" s="153"/>
      <c r="L1426" s="148"/>
      <c r="M1426" s="154"/>
      <c r="T1426" s="155"/>
      <c r="AT1426" s="150" t="s">
        <v>192</v>
      </c>
      <c r="AU1426" s="150" t="s">
        <v>82</v>
      </c>
      <c r="AV1426" s="12" t="s">
        <v>82</v>
      </c>
      <c r="AW1426" s="12" t="s">
        <v>33</v>
      </c>
      <c r="AX1426" s="12" t="s">
        <v>80</v>
      </c>
      <c r="AY1426" s="150" t="s">
        <v>181</v>
      </c>
    </row>
    <row r="1427" spans="2:65" s="1" customFormat="1" ht="37.85" customHeight="1">
      <c r="B1427" s="32"/>
      <c r="C1427" s="131" t="s">
        <v>2385</v>
      </c>
      <c r="D1427" s="131" t="s">
        <v>183</v>
      </c>
      <c r="E1427" s="132" t="s">
        <v>2386</v>
      </c>
      <c r="F1427" s="133" t="s">
        <v>2387</v>
      </c>
      <c r="G1427" s="134" t="s">
        <v>199</v>
      </c>
      <c r="H1427" s="135">
        <v>2</v>
      </c>
      <c r="I1427" s="136"/>
      <c r="J1427" s="137">
        <f>ROUND(I1427*H1427,2)</f>
        <v>0</v>
      </c>
      <c r="K1427" s="133" t="s">
        <v>19</v>
      </c>
      <c r="L1427" s="32"/>
      <c r="M1427" s="138" t="s">
        <v>19</v>
      </c>
      <c r="N1427" s="139" t="s">
        <v>43</v>
      </c>
      <c r="P1427" s="140">
        <f>O1427*H1427</f>
        <v>0</v>
      </c>
      <c r="Q1427" s="140">
        <v>0.001</v>
      </c>
      <c r="R1427" s="140">
        <f>Q1427*H1427</f>
        <v>0.002</v>
      </c>
      <c r="S1427" s="140">
        <v>0</v>
      </c>
      <c r="T1427" s="141">
        <f>S1427*H1427</f>
        <v>0</v>
      </c>
      <c r="AR1427" s="142" t="s">
        <v>286</v>
      </c>
      <c r="AT1427" s="142" t="s">
        <v>183</v>
      </c>
      <c r="AU1427" s="142" t="s">
        <v>82</v>
      </c>
      <c r="AY1427" s="17" t="s">
        <v>181</v>
      </c>
      <c r="BE1427" s="143">
        <f>IF(N1427="základní",J1427,0)</f>
        <v>0</v>
      </c>
      <c r="BF1427" s="143">
        <f>IF(N1427="snížená",J1427,0)</f>
        <v>0</v>
      </c>
      <c r="BG1427" s="143">
        <f>IF(N1427="zákl. přenesená",J1427,0)</f>
        <v>0</v>
      </c>
      <c r="BH1427" s="143">
        <f>IF(N1427="sníž. přenesená",J1427,0)</f>
        <v>0</v>
      </c>
      <c r="BI1427" s="143">
        <f>IF(N1427="nulová",J1427,0)</f>
        <v>0</v>
      </c>
      <c r="BJ1427" s="17" t="s">
        <v>80</v>
      </c>
      <c r="BK1427" s="143">
        <f>ROUND(I1427*H1427,2)</f>
        <v>0</v>
      </c>
      <c r="BL1427" s="17" t="s">
        <v>286</v>
      </c>
      <c r="BM1427" s="142" t="s">
        <v>2388</v>
      </c>
    </row>
    <row r="1428" spans="2:51" s="12" customFormat="1" ht="12">
      <c r="B1428" s="148"/>
      <c r="D1428" s="149" t="s">
        <v>192</v>
      </c>
      <c r="E1428" s="150" t="s">
        <v>19</v>
      </c>
      <c r="F1428" s="151" t="s">
        <v>2389</v>
      </c>
      <c r="H1428" s="152">
        <v>2</v>
      </c>
      <c r="I1428" s="153"/>
      <c r="L1428" s="148"/>
      <c r="M1428" s="154"/>
      <c r="T1428" s="155"/>
      <c r="AT1428" s="150" t="s">
        <v>192</v>
      </c>
      <c r="AU1428" s="150" t="s">
        <v>82</v>
      </c>
      <c r="AV1428" s="12" t="s">
        <v>82</v>
      </c>
      <c r="AW1428" s="12" t="s">
        <v>33</v>
      </c>
      <c r="AX1428" s="12" t="s">
        <v>80</v>
      </c>
      <c r="AY1428" s="150" t="s">
        <v>181</v>
      </c>
    </row>
    <row r="1429" spans="2:65" s="1" customFormat="1" ht="37.85" customHeight="1">
      <c r="B1429" s="32"/>
      <c r="C1429" s="131" t="s">
        <v>2390</v>
      </c>
      <c r="D1429" s="131" t="s">
        <v>183</v>
      </c>
      <c r="E1429" s="132" t="s">
        <v>2391</v>
      </c>
      <c r="F1429" s="133" t="s">
        <v>2392</v>
      </c>
      <c r="G1429" s="134" t="s">
        <v>199</v>
      </c>
      <c r="H1429" s="135">
        <v>7</v>
      </c>
      <c r="I1429" s="136"/>
      <c r="J1429" s="137">
        <f>ROUND(I1429*H1429,2)</f>
        <v>0</v>
      </c>
      <c r="K1429" s="133" t="s">
        <v>19</v>
      </c>
      <c r="L1429" s="32"/>
      <c r="M1429" s="138" t="s">
        <v>19</v>
      </c>
      <c r="N1429" s="139" t="s">
        <v>43</v>
      </c>
      <c r="P1429" s="140">
        <f>O1429*H1429</f>
        <v>0</v>
      </c>
      <c r="Q1429" s="140">
        <v>0.00189</v>
      </c>
      <c r="R1429" s="140">
        <f>Q1429*H1429</f>
        <v>0.01323</v>
      </c>
      <c r="S1429" s="140">
        <v>0</v>
      </c>
      <c r="T1429" s="141">
        <f>S1429*H1429</f>
        <v>0</v>
      </c>
      <c r="AR1429" s="142" t="s">
        <v>286</v>
      </c>
      <c r="AT1429" s="142" t="s">
        <v>183</v>
      </c>
      <c r="AU1429" s="142" t="s">
        <v>82</v>
      </c>
      <c r="AY1429" s="17" t="s">
        <v>181</v>
      </c>
      <c r="BE1429" s="143">
        <f>IF(N1429="základní",J1429,0)</f>
        <v>0</v>
      </c>
      <c r="BF1429" s="143">
        <f>IF(N1429="snížená",J1429,0)</f>
        <v>0</v>
      </c>
      <c r="BG1429" s="143">
        <f>IF(N1429="zákl. přenesená",J1429,0)</f>
        <v>0</v>
      </c>
      <c r="BH1429" s="143">
        <f>IF(N1429="sníž. přenesená",J1429,0)</f>
        <v>0</v>
      </c>
      <c r="BI1429" s="143">
        <f>IF(N1429="nulová",J1429,0)</f>
        <v>0</v>
      </c>
      <c r="BJ1429" s="17" t="s">
        <v>80</v>
      </c>
      <c r="BK1429" s="143">
        <f>ROUND(I1429*H1429,2)</f>
        <v>0</v>
      </c>
      <c r="BL1429" s="17" t="s">
        <v>286</v>
      </c>
      <c r="BM1429" s="142" t="s">
        <v>2393</v>
      </c>
    </row>
    <row r="1430" spans="2:51" s="12" customFormat="1" ht="12">
      <c r="B1430" s="148"/>
      <c r="D1430" s="149" t="s">
        <v>192</v>
      </c>
      <c r="E1430" s="150" t="s">
        <v>19</v>
      </c>
      <c r="F1430" s="151" t="s">
        <v>2394</v>
      </c>
      <c r="H1430" s="152">
        <v>7</v>
      </c>
      <c r="I1430" s="153"/>
      <c r="L1430" s="148"/>
      <c r="M1430" s="154"/>
      <c r="T1430" s="155"/>
      <c r="AT1430" s="150" t="s">
        <v>192</v>
      </c>
      <c r="AU1430" s="150" t="s">
        <v>82</v>
      </c>
      <c r="AV1430" s="12" t="s">
        <v>82</v>
      </c>
      <c r="AW1430" s="12" t="s">
        <v>33</v>
      </c>
      <c r="AX1430" s="12" t="s">
        <v>80</v>
      </c>
      <c r="AY1430" s="150" t="s">
        <v>181</v>
      </c>
    </row>
    <row r="1431" spans="2:65" s="1" customFormat="1" ht="33.05" customHeight="1">
      <c r="B1431" s="32"/>
      <c r="C1431" s="131" t="s">
        <v>2395</v>
      </c>
      <c r="D1431" s="131" t="s">
        <v>183</v>
      </c>
      <c r="E1431" s="132" t="s">
        <v>2396</v>
      </c>
      <c r="F1431" s="133" t="s">
        <v>2397</v>
      </c>
      <c r="G1431" s="134" t="s">
        <v>305</v>
      </c>
      <c r="H1431" s="135">
        <v>33.8</v>
      </c>
      <c r="I1431" s="136"/>
      <c r="J1431" s="137">
        <f>ROUND(I1431*H1431,2)</f>
        <v>0</v>
      </c>
      <c r="K1431" s="133" t="s">
        <v>19</v>
      </c>
      <c r="L1431" s="32"/>
      <c r="M1431" s="138" t="s">
        <v>19</v>
      </c>
      <c r="N1431" s="139" t="s">
        <v>43</v>
      </c>
      <c r="P1431" s="140">
        <f>O1431*H1431</f>
        <v>0</v>
      </c>
      <c r="Q1431" s="140">
        <v>0.00091</v>
      </c>
      <c r="R1431" s="140">
        <f>Q1431*H1431</f>
        <v>0.030757999999999997</v>
      </c>
      <c r="S1431" s="140">
        <v>0</v>
      </c>
      <c r="T1431" s="141">
        <f>S1431*H1431</f>
        <v>0</v>
      </c>
      <c r="AR1431" s="142" t="s">
        <v>286</v>
      </c>
      <c r="AT1431" s="142" t="s">
        <v>183</v>
      </c>
      <c r="AU1431" s="142" t="s">
        <v>82</v>
      </c>
      <c r="AY1431" s="17" t="s">
        <v>181</v>
      </c>
      <c r="BE1431" s="143">
        <f>IF(N1431="základní",J1431,0)</f>
        <v>0</v>
      </c>
      <c r="BF1431" s="143">
        <f>IF(N1431="snížená",J1431,0)</f>
        <v>0</v>
      </c>
      <c r="BG1431" s="143">
        <f>IF(N1431="zákl. přenesená",J1431,0)</f>
        <v>0</v>
      </c>
      <c r="BH1431" s="143">
        <f>IF(N1431="sníž. přenesená",J1431,0)</f>
        <v>0</v>
      </c>
      <c r="BI1431" s="143">
        <f>IF(N1431="nulová",J1431,0)</f>
        <v>0</v>
      </c>
      <c r="BJ1431" s="17" t="s">
        <v>80</v>
      </c>
      <c r="BK1431" s="143">
        <f>ROUND(I1431*H1431,2)</f>
        <v>0</v>
      </c>
      <c r="BL1431" s="17" t="s">
        <v>286</v>
      </c>
      <c r="BM1431" s="142" t="s">
        <v>2398</v>
      </c>
    </row>
    <row r="1432" spans="2:51" s="12" customFormat="1" ht="12">
      <c r="B1432" s="148"/>
      <c r="D1432" s="149" t="s">
        <v>192</v>
      </c>
      <c r="E1432" s="150" t="s">
        <v>19</v>
      </c>
      <c r="F1432" s="151" t="s">
        <v>2399</v>
      </c>
      <c r="H1432" s="152">
        <v>33.8</v>
      </c>
      <c r="I1432" s="153"/>
      <c r="L1432" s="148"/>
      <c r="M1432" s="154"/>
      <c r="T1432" s="155"/>
      <c r="AT1432" s="150" t="s">
        <v>192</v>
      </c>
      <c r="AU1432" s="150" t="s">
        <v>82</v>
      </c>
      <c r="AV1432" s="12" t="s">
        <v>82</v>
      </c>
      <c r="AW1432" s="12" t="s">
        <v>33</v>
      </c>
      <c r="AX1432" s="12" t="s">
        <v>80</v>
      </c>
      <c r="AY1432" s="150" t="s">
        <v>181</v>
      </c>
    </row>
    <row r="1433" spans="2:65" s="1" customFormat="1" ht="24.1" customHeight="1">
      <c r="B1433" s="32"/>
      <c r="C1433" s="131" t="s">
        <v>2400</v>
      </c>
      <c r="D1433" s="131" t="s">
        <v>183</v>
      </c>
      <c r="E1433" s="132" t="s">
        <v>2401</v>
      </c>
      <c r="F1433" s="133" t="s">
        <v>2402</v>
      </c>
      <c r="G1433" s="134" t="s">
        <v>305</v>
      </c>
      <c r="H1433" s="135">
        <v>14</v>
      </c>
      <c r="I1433" s="136"/>
      <c r="J1433" s="137">
        <f>ROUND(I1433*H1433,2)</f>
        <v>0</v>
      </c>
      <c r="K1433" s="133" t="s">
        <v>19</v>
      </c>
      <c r="L1433" s="32"/>
      <c r="M1433" s="138" t="s">
        <v>19</v>
      </c>
      <c r="N1433" s="139" t="s">
        <v>43</v>
      </c>
      <c r="P1433" s="140">
        <f>O1433*H1433</f>
        <v>0</v>
      </c>
      <c r="Q1433" s="140">
        <v>0.00158</v>
      </c>
      <c r="R1433" s="140">
        <f>Q1433*H1433</f>
        <v>0.02212</v>
      </c>
      <c r="S1433" s="140">
        <v>0</v>
      </c>
      <c r="T1433" s="141">
        <f>S1433*H1433</f>
        <v>0</v>
      </c>
      <c r="AR1433" s="142" t="s">
        <v>286</v>
      </c>
      <c r="AT1433" s="142" t="s">
        <v>183</v>
      </c>
      <c r="AU1433" s="142" t="s">
        <v>82</v>
      </c>
      <c r="AY1433" s="17" t="s">
        <v>181</v>
      </c>
      <c r="BE1433" s="143">
        <f>IF(N1433="základní",J1433,0)</f>
        <v>0</v>
      </c>
      <c r="BF1433" s="143">
        <f>IF(N1433="snížená",J1433,0)</f>
        <v>0</v>
      </c>
      <c r="BG1433" s="143">
        <f>IF(N1433="zákl. přenesená",J1433,0)</f>
        <v>0</v>
      </c>
      <c r="BH1433" s="143">
        <f>IF(N1433="sníž. přenesená",J1433,0)</f>
        <v>0</v>
      </c>
      <c r="BI1433" s="143">
        <f>IF(N1433="nulová",J1433,0)</f>
        <v>0</v>
      </c>
      <c r="BJ1433" s="17" t="s">
        <v>80</v>
      </c>
      <c r="BK1433" s="143">
        <f>ROUND(I1433*H1433,2)</f>
        <v>0</v>
      </c>
      <c r="BL1433" s="17" t="s">
        <v>286</v>
      </c>
      <c r="BM1433" s="142" t="s">
        <v>2403</v>
      </c>
    </row>
    <row r="1434" spans="2:51" s="12" customFormat="1" ht="12">
      <c r="B1434" s="148"/>
      <c r="D1434" s="149" t="s">
        <v>192</v>
      </c>
      <c r="E1434" s="150" t="s">
        <v>19</v>
      </c>
      <c r="F1434" s="151" t="s">
        <v>2404</v>
      </c>
      <c r="H1434" s="152">
        <v>14</v>
      </c>
      <c r="I1434" s="153"/>
      <c r="L1434" s="148"/>
      <c r="M1434" s="154"/>
      <c r="T1434" s="155"/>
      <c r="AT1434" s="150" t="s">
        <v>192</v>
      </c>
      <c r="AU1434" s="150" t="s">
        <v>82</v>
      </c>
      <c r="AV1434" s="12" t="s">
        <v>82</v>
      </c>
      <c r="AW1434" s="12" t="s">
        <v>33</v>
      </c>
      <c r="AX1434" s="12" t="s">
        <v>80</v>
      </c>
      <c r="AY1434" s="150" t="s">
        <v>181</v>
      </c>
    </row>
    <row r="1435" spans="2:65" s="1" customFormat="1" ht="24.1" customHeight="1">
      <c r="B1435" s="32"/>
      <c r="C1435" s="131" t="s">
        <v>2405</v>
      </c>
      <c r="D1435" s="131" t="s">
        <v>183</v>
      </c>
      <c r="E1435" s="132" t="s">
        <v>2406</v>
      </c>
      <c r="F1435" s="133" t="s">
        <v>2407</v>
      </c>
      <c r="G1435" s="134" t="s">
        <v>344</v>
      </c>
      <c r="H1435" s="135">
        <v>1.586</v>
      </c>
      <c r="I1435" s="136"/>
      <c r="J1435" s="137">
        <f>ROUND(I1435*H1435,2)</f>
        <v>0</v>
      </c>
      <c r="K1435" s="133" t="s">
        <v>187</v>
      </c>
      <c r="L1435" s="32"/>
      <c r="M1435" s="138" t="s">
        <v>19</v>
      </c>
      <c r="N1435" s="139" t="s">
        <v>43</v>
      </c>
      <c r="P1435" s="140">
        <f>O1435*H1435</f>
        <v>0</v>
      </c>
      <c r="Q1435" s="140">
        <v>0</v>
      </c>
      <c r="R1435" s="140">
        <f>Q1435*H1435</f>
        <v>0</v>
      </c>
      <c r="S1435" s="140">
        <v>0</v>
      </c>
      <c r="T1435" s="141">
        <f>S1435*H1435</f>
        <v>0</v>
      </c>
      <c r="AR1435" s="142" t="s">
        <v>286</v>
      </c>
      <c r="AT1435" s="142" t="s">
        <v>183</v>
      </c>
      <c r="AU1435" s="142" t="s">
        <v>82</v>
      </c>
      <c r="AY1435" s="17" t="s">
        <v>181</v>
      </c>
      <c r="BE1435" s="143">
        <f>IF(N1435="základní",J1435,0)</f>
        <v>0</v>
      </c>
      <c r="BF1435" s="143">
        <f>IF(N1435="snížená",J1435,0)</f>
        <v>0</v>
      </c>
      <c r="BG1435" s="143">
        <f>IF(N1435="zákl. přenesená",J1435,0)</f>
        <v>0</v>
      </c>
      <c r="BH1435" s="143">
        <f>IF(N1435="sníž. přenesená",J1435,0)</f>
        <v>0</v>
      </c>
      <c r="BI1435" s="143">
        <f>IF(N1435="nulová",J1435,0)</f>
        <v>0</v>
      </c>
      <c r="BJ1435" s="17" t="s">
        <v>80</v>
      </c>
      <c r="BK1435" s="143">
        <f>ROUND(I1435*H1435,2)</f>
        <v>0</v>
      </c>
      <c r="BL1435" s="17" t="s">
        <v>286</v>
      </c>
      <c r="BM1435" s="142" t="s">
        <v>2408</v>
      </c>
    </row>
    <row r="1436" spans="2:47" s="1" customFormat="1" ht="12">
      <c r="B1436" s="32"/>
      <c r="D1436" s="144" t="s">
        <v>190</v>
      </c>
      <c r="F1436" s="145" t="s">
        <v>2409</v>
      </c>
      <c r="I1436" s="146"/>
      <c r="L1436" s="32"/>
      <c r="M1436" s="147"/>
      <c r="T1436" s="53"/>
      <c r="AT1436" s="17" t="s">
        <v>190</v>
      </c>
      <c r="AU1436" s="17" t="s">
        <v>82</v>
      </c>
    </row>
    <row r="1437" spans="2:63" s="11" customFormat="1" ht="22.8" customHeight="1">
      <c r="B1437" s="119"/>
      <c r="D1437" s="120" t="s">
        <v>71</v>
      </c>
      <c r="E1437" s="129" t="s">
        <v>2410</v>
      </c>
      <c r="F1437" s="129" t="s">
        <v>2411</v>
      </c>
      <c r="I1437" s="122"/>
      <c r="J1437" s="130">
        <f>BK1437</f>
        <v>0</v>
      </c>
      <c r="L1437" s="119"/>
      <c r="M1437" s="124"/>
      <c r="P1437" s="125">
        <f>SUM(P1438:P1441)</f>
        <v>0</v>
      </c>
      <c r="R1437" s="125">
        <f>SUM(R1438:R1441)</f>
        <v>0.005</v>
      </c>
      <c r="T1437" s="126">
        <f>SUM(T1438:T1441)</f>
        <v>0</v>
      </c>
      <c r="AR1437" s="120" t="s">
        <v>82</v>
      </c>
      <c r="AT1437" s="127" t="s">
        <v>71</v>
      </c>
      <c r="AU1437" s="127" t="s">
        <v>80</v>
      </c>
      <c r="AY1437" s="120" t="s">
        <v>181</v>
      </c>
      <c r="BK1437" s="128">
        <f>SUM(BK1438:BK1441)</f>
        <v>0</v>
      </c>
    </row>
    <row r="1438" spans="2:65" s="1" customFormat="1" ht="16.5" customHeight="1">
      <c r="B1438" s="32"/>
      <c r="C1438" s="131" t="s">
        <v>2412</v>
      </c>
      <c r="D1438" s="131" t="s">
        <v>183</v>
      </c>
      <c r="E1438" s="132" t="s">
        <v>2413</v>
      </c>
      <c r="F1438" s="133" t="s">
        <v>2414</v>
      </c>
      <c r="G1438" s="134" t="s">
        <v>305</v>
      </c>
      <c r="H1438" s="135">
        <v>25</v>
      </c>
      <c r="I1438" s="136"/>
      <c r="J1438" s="137">
        <f>ROUND(I1438*H1438,2)</f>
        <v>0</v>
      </c>
      <c r="K1438" s="133" t="s">
        <v>19</v>
      </c>
      <c r="L1438" s="32"/>
      <c r="M1438" s="138" t="s">
        <v>19</v>
      </c>
      <c r="N1438" s="139" t="s">
        <v>43</v>
      </c>
      <c r="P1438" s="140">
        <f>O1438*H1438</f>
        <v>0</v>
      </c>
      <c r="Q1438" s="140">
        <v>0.0002</v>
      </c>
      <c r="R1438" s="140">
        <f>Q1438*H1438</f>
        <v>0.005</v>
      </c>
      <c r="S1438" s="140">
        <v>0</v>
      </c>
      <c r="T1438" s="141">
        <f>S1438*H1438</f>
        <v>0</v>
      </c>
      <c r="AR1438" s="142" t="s">
        <v>286</v>
      </c>
      <c r="AT1438" s="142" t="s">
        <v>183</v>
      </c>
      <c r="AU1438" s="142" t="s">
        <v>82</v>
      </c>
      <c r="AY1438" s="17" t="s">
        <v>181</v>
      </c>
      <c r="BE1438" s="143">
        <f>IF(N1438="základní",J1438,0)</f>
        <v>0</v>
      </c>
      <c r="BF1438" s="143">
        <f>IF(N1438="snížená",J1438,0)</f>
        <v>0</v>
      </c>
      <c r="BG1438" s="143">
        <f>IF(N1438="zákl. přenesená",J1438,0)</f>
        <v>0</v>
      </c>
      <c r="BH1438" s="143">
        <f>IF(N1438="sníž. přenesená",J1438,0)</f>
        <v>0</v>
      </c>
      <c r="BI1438" s="143">
        <f>IF(N1438="nulová",J1438,0)</f>
        <v>0</v>
      </c>
      <c r="BJ1438" s="17" t="s">
        <v>80</v>
      </c>
      <c r="BK1438" s="143">
        <f>ROUND(I1438*H1438,2)</f>
        <v>0</v>
      </c>
      <c r="BL1438" s="17" t="s">
        <v>286</v>
      </c>
      <c r="BM1438" s="142" t="s">
        <v>2415</v>
      </c>
    </row>
    <row r="1439" spans="2:51" s="12" customFormat="1" ht="12">
      <c r="B1439" s="148"/>
      <c r="D1439" s="149" t="s">
        <v>192</v>
      </c>
      <c r="E1439" s="150" t="s">
        <v>19</v>
      </c>
      <c r="F1439" s="151" t="s">
        <v>2416</v>
      </c>
      <c r="H1439" s="152">
        <v>25</v>
      </c>
      <c r="I1439" s="153"/>
      <c r="L1439" s="148"/>
      <c r="M1439" s="154"/>
      <c r="T1439" s="155"/>
      <c r="AT1439" s="150" t="s">
        <v>192</v>
      </c>
      <c r="AU1439" s="150" t="s">
        <v>82</v>
      </c>
      <c r="AV1439" s="12" t="s">
        <v>82</v>
      </c>
      <c r="AW1439" s="12" t="s">
        <v>33</v>
      </c>
      <c r="AX1439" s="12" t="s">
        <v>80</v>
      </c>
      <c r="AY1439" s="150" t="s">
        <v>181</v>
      </c>
    </row>
    <row r="1440" spans="2:65" s="1" customFormat="1" ht="24.1" customHeight="1">
      <c r="B1440" s="32"/>
      <c r="C1440" s="131" t="s">
        <v>2417</v>
      </c>
      <c r="D1440" s="131" t="s">
        <v>183</v>
      </c>
      <c r="E1440" s="132" t="s">
        <v>2418</v>
      </c>
      <c r="F1440" s="133" t="s">
        <v>2419</v>
      </c>
      <c r="G1440" s="134" t="s">
        <v>344</v>
      </c>
      <c r="H1440" s="135">
        <v>0.005</v>
      </c>
      <c r="I1440" s="136"/>
      <c r="J1440" s="137">
        <f>ROUND(I1440*H1440,2)</f>
        <v>0</v>
      </c>
      <c r="K1440" s="133" t="s">
        <v>187</v>
      </c>
      <c r="L1440" s="32"/>
      <c r="M1440" s="138" t="s">
        <v>19</v>
      </c>
      <c r="N1440" s="139" t="s">
        <v>43</v>
      </c>
      <c r="P1440" s="140">
        <f>O1440*H1440</f>
        <v>0</v>
      </c>
      <c r="Q1440" s="140">
        <v>0</v>
      </c>
      <c r="R1440" s="140">
        <f>Q1440*H1440</f>
        <v>0</v>
      </c>
      <c r="S1440" s="140">
        <v>0</v>
      </c>
      <c r="T1440" s="141">
        <f>S1440*H1440</f>
        <v>0</v>
      </c>
      <c r="AR1440" s="142" t="s">
        <v>286</v>
      </c>
      <c r="AT1440" s="142" t="s">
        <v>183</v>
      </c>
      <c r="AU1440" s="142" t="s">
        <v>82</v>
      </c>
      <c r="AY1440" s="17" t="s">
        <v>181</v>
      </c>
      <c r="BE1440" s="143">
        <f>IF(N1440="základní",J1440,0)</f>
        <v>0</v>
      </c>
      <c r="BF1440" s="143">
        <f>IF(N1440="snížená",J1440,0)</f>
        <v>0</v>
      </c>
      <c r="BG1440" s="143">
        <f>IF(N1440="zákl. přenesená",J1440,0)</f>
        <v>0</v>
      </c>
      <c r="BH1440" s="143">
        <f>IF(N1440="sníž. přenesená",J1440,0)</f>
        <v>0</v>
      </c>
      <c r="BI1440" s="143">
        <f>IF(N1440="nulová",J1440,0)</f>
        <v>0</v>
      </c>
      <c r="BJ1440" s="17" t="s">
        <v>80</v>
      </c>
      <c r="BK1440" s="143">
        <f>ROUND(I1440*H1440,2)</f>
        <v>0</v>
      </c>
      <c r="BL1440" s="17" t="s">
        <v>286</v>
      </c>
      <c r="BM1440" s="142" t="s">
        <v>2420</v>
      </c>
    </row>
    <row r="1441" spans="2:47" s="1" customFormat="1" ht="12">
      <c r="B1441" s="32"/>
      <c r="D1441" s="144" t="s">
        <v>190</v>
      </c>
      <c r="F1441" s="145" t="s">
        <v>2421</v>
      </c>
      <c r="I1441" s="146"/>
      <c r="L1441" s="32"/>
      <c r="M1441" s="147"/>
      <c r="T1441" s="53"/>
      <c r="AT1441" s="17" t="s">
        <v>190</v>
      </c>
      <c r="AU1441" s="17" t="s">
        <v>82</v>
      </c>
    </row>
    <row r="1442" spans="2:63" s="11" customFormat="1" ht="22.8" customHeight="1">
      <c r="B1442" s="119"/>
      <c r="D1442" s="120" t="s">
        <v>71</v>
      </c>
      <c r="E1442" s="129" t="s">
        <v>2422</v>
      </c>
      <c r="F1442" s="129" t="s">
        <v>2423</v>
      </c>
      <c r="I1442" s="122"/>
      <c r="J1442" s="130">
        <f>BK1442</f>
        <v>0</v>
      </c>
      <c r="L1442" s="119"/>
      <c r="M1442" s="124"/>
      <c r="P1442" s="125">
        <f>SUM(P1443:P1515)</f>
        <v>0</v>
      </c>
      <c r="R1442" s="125">
        <f>SUM(R1443:R1515)</f>
        <v>23.00448</v>
      </c>
      <c r="T1442" s="126">
        <f>SUM(T1443:T1515)</f>
        <v>0</v>
      </c>
      <c r="AR1442" s="120" t="s">
        <v>82</v>
      </c>
      <c r="AT1442" s="127" t="s">
        <v>71</v>
      </c>
      <c r="AU1442" s="127" t="s">
        <v>80</v>
      </c>
      <c r="AY1442" s="120" t="s">
        <v>181</v>
      </c>
      <c r="BK1442" s="128">
        <f>SUM(BK1443:BK1515)</f>
        <v>0</v>
      </c>
    </row>
    <row r="1443" spans="2:65" s="1" customFormat="1" ht="24.1" customHeight="1">
      <c r="B1443" s="32"/>
      <c r="C1443" s="131" t="s">
        <v>2424</v>
      </c>
      <c r="D1443" s="131" t="s">
        <v>183</v>
      </c>
      <c r="E1443" s="132" t="s">
        <v>2425</v>
      </c>
      <c r="F1443" s="133" t="s">
        <v>2426</v>
      </c>
      <c r="G1443" s="134" t="s">
        <v>186</v>
      </c>
      <c r="H1443" s="135">
        <v>62.8</v>
      </c>
      <c r="I1443" s="136"/>
      <c r="J1443" s="137">
        <f>ROUND(I1443*H1443,2)</f>
        <v>0</v>
      </c>
      <c r="K1443" s="133" t="s">
        <v>19</v>
      </c>
      <c r="L1443" s="32"/>
      <c r="M1443" s="138" t="s">
        <v>19</v>
      </c>
      <c r="N1443" s="139" t="s">
        <v>43</v>
      </c>
      <c r="P1443" s="140">
        <f>O1443*H1443</f>
        <v>0</v>
      </c>
      <c r="Q1443" s="140">
        <v>0.01</v>
      </c>
      <c r="R1443" s="140">
        <f>Q1443*H1443</f>
        <v>0.628</v>
      </c>
      <c r="S1443" s="140">
        <v>0</v>
      </c>
      <c r="T1443" s="141">
        <f>S1443*H1443</f>
        <v>0</v>
      </c>
      <c r="AR1443" s="142" t="s">
        <v>286</v>
      </c>
      <c r="AT1443" s="142" t="s">
        <v>183</v>
      </c>
      <c r="AU1443" s="142" t="s">
        <v>82</v>
      </c>
      <c r="AY1443" s="17" t="s">
        <v>181</v>
      </c>
      <c r="BE1443" s="143">
        <f>IF(N1443="základní",J1443,0)</f>
        <v>0</v>
      </c>
      <c r="BF1443" s="143">
        <f>IF(N1443="snížená",J1443,0)</f>
        <v>0</v>
      </c>
      <c r="BG1443" s="143">
        <f>IF(N1443="zákl. přenesená",J1443,0)</f>
        <v>0</v>
      </c>
      <c r="BH1443" s="143">
        <f>IF(N1443="sníž. přenesená",J1443,0)</f>
        <v>0</v>
      </c>
      <c r="BI1443" s="143">
        <f>IF(N1443="nulová",J1443,0)</f>
        <v>0</v>
      </c>
      <c r="BJ1443" s="17" t="s">
        <v>80</v>
      </c>
      <c r="BK1443" s="143">
        <f>ROUND(I1443*H1443,2)</f>
        <v>0</v>
      </c>
      <c r="BL1443" s="17" t="s">
        <v>286</v>
      </c>
      <c r="BM1443" s="142" t="s">
        <v>2427</v>
      </c>
    </row>
    <row r="1444" spans="2:51" s="12" customFormat="1" ht="12">
      <c r="B1444" s="148"/>
      <c r="D1444" s="149" t="s">
        <v>192</v>
      </c>
      <c r="E1444" s="150" t="s">
        <v>19</v>
      </c>
      <c r="F1444" s="151" t="s">
        <v>2428</v>
      </c>
      <c r="H1444" s="152">
        <v>62.8</v>
      </c>
      <c r="I1444" s="153"/>
      <c r="L1444" s="148"/>
      <c r="M1444" s="154"/>
      <c r="T1444" s="155"/>
      <c r="AT1444" s="150" t="s">
        <v>192</v>
      </c>
      <c r="AU1444" s="150" t="s">
        <v>82</v>
      </c>
      <c r="AV1444" s="12" t="s">
        <v>82</v>
      </c>
      <c r="AW1444" s="12" t="s">
        <v>33</v>
      </c>
      <c r="AX1444" s="12" t="s">
        <v>80</v>
      </c>
      <c r="AY1444" s="150" t="s">
        <v>181</v>
      </c>
    </row>
    <row r="1445" spans="2:65" s="1" customFormat="1" ht="21.75" customHeight="1">
      <c r="B1445" s="32"/>
      <c r="C1445" s="131" t="s">
        <v>2429</v>
      </c>
      <c r="D1445" s="131" t="s">
        <v>183</v>
      </c>
      <c r="E1445" s="132" t="s">
        <v>2430</v>
      </c>
      <c r="F1445" s="133" t="s">
        <v>2431</v>
      </c>
      <c r="G1445" s="134" t="s">
        <v>186</v>
      </c>
      <c r="H1445" s="135">
        <v>68.5</v>
      </c>
      <c r="I1445" s="136"/>
      <c r="J1445" s="137">
        <f>ROUND(I1445*H1445,2)</f>
        <v>0</v>
      </c>
      <c r="K1445" s="133" t="s">
        <v>19</v>
      </c>
      <c r="L1445" s="32"/>
      <c r="M1445" s="138" t="s">
        <v>19</v>
      </c>
      <c r="N1445" s="139" t="s">
        <v>43</v>
      </c>
      <c r="P1445" s="140">
        <f>O1445*H1445</f>
        <v>0</v>
      </c>
      <c r="Q1445" s="140">
        <v>0.00027</v>
      </c>
      <c r="R1445" s="140">
        <f>Q1445*H1445</f>
        <v>0.018495</v>
      </c>
      <c r="S1445" s="140">
        <v>0</v>
      </c>
      <c r="T1445" s="141">
        <f>S1445*H1445</f>
        <v>0</v>
      </c>
      <c r="AR1445" s="142" t="s">
        <v>286</v>
      </c>
      <c r="AT1445" s="142" t="s">
        <v>183</v>
      </c>
      <c r="AU1445" s="142" t="s">
        <v>82</v>
      </c>
      <c r="AY1445" s="17" t="s">
        <v>181</v>
      </c>
      <c r="BE1445" s="143">
        <f>IF(N1445="základní",J1445,0)</f>
        <v>0</v>
      </c>
      <c r="BF1445" s="143">
        <f>IF(N1445="snížená",J1445,0)</f>
        <v>0</v>
      </c>
      <c r="BG1445" s="143">
        <f>IF(N1445="zákl. přenesená",J1445,0)</f>
        <v>0</v>
      </c>
      <c r="BH1445" s="143">
        <f>IF(N1445="sníž. přenesená",J1445,0)</f>
        <v>0</v>
      </c>
      <c r="BI1445" s="143">
        <f>IF(N1445="nulová",J1445,0)</f>
        <v>0</v>
      </c>
      <c r="BJ1445" s="17" t="s">
        <v>80</v>
      </c>
      <c r="BK1445" s="143">
        <f>ROUND(I1445*H1445,2)</f>
        <v>0</v>
      </c>
      <c r="BL1445" s="17" t="s">
        <v>286</v>
      </c>
      <c r="BM1445" s="142" t="s">
        <v>2432</v>
      </c>
    </row>
    <row r="1446" spans="2:51" s="12" customFormat="1" ht="12">
      <c r="B1446" s="148"/>
      <c r="D1446" s="149" t="s">
        <v>192</v>
      </c>
      <c r="E1446" s="150" t="s">
        <v>19</v>
      </c>
      <c r="F1446" s="151" t="s">
        <v>2433</v>
      </c>
      <c r="H1446" s="152">
        <v>68.5</v>
      </c>
      <c r="I1446" s="153"/>
      <c r="L1446" s="148"/>
      <c r="M1446" s="154"/>
      <c r="T1446" s="155"/>
      <c r="AT1446" s="150" t="s">
        <v>192</v>
      </c>
      <c r="AU1446" s="150" t="s">
        <v>82</v>
      </c>
      <c r="AV1446" s="12" t="s">
        <v>82</v>
      </c>
      <c r="AW1446" s="12" t="s">
        <v>33</v>
      </c>
      <c r="AX1446" s="12" t="s">
        <v>80</v>
      </c>
      <c r="AY1446" s="150" t="s">
        <v>181</v>
      </c>
    </row>
    <row r="1447" spans="2:65" s="1" customFormat="1" ht="24.1" customHeight="1">
      <c r="B1447" s="32"/>
      <c r="C1447" s="180" t="s">
        <v>2434</v>
      </c>
      <c r="D1447" s="180" t="s">
        <v>561</v>
      </c>
      <c r="E1447" s="181" t="s">
        <v>2435</v>
      </c>
      <c r="F1447" s="182" t="s">
        <v>2436</v>
      </c>
      <c r="G1447" s="183" t="s">
        <v>186</v>
      </c>
      <c r="H1447" s="184">
        <v>68.5</v>
      </c>
      <c r="I1447" s="185"/>
      <c r="J1447" s="186">
        <f>ROUND(I1447*H1447,2)</f>
        <v>0</v>
      </c>
      <c r="K1447" s="182" t="s">
        <v>19</v>
      </c>
      <c r="L1447" s="187"/>
      <c r="M1447" s="188" t="s">
        <v>19</v>
      </c>
      <c r="N1447" s="189" t="s">
        <v>43</v>
      </c>
      <c r="P1447" s="140">
        <f>O1447*H1447</f>
        <v>0</v>
      </c>
      <c r="Q1447" s="140">
        <v>0.03681</v>
      </c>
      <c r="R1447" s="140">
        <f>Q1447*H1447</f>
        <v>2.521485</v>
      </c>
      <c r="S1447" s="140">
        <v>0</v>
      </c>
      <c r="T1447" s="141">
        <f>S1447*H1447</f>
        <v>0</v>
      </c>
      <c r="AR1447" s="142" t="s">
        <v>394</v>
      </c>
      <c r="AT1447" s="142" t="s">
        <v>561</v>
      </c>
      <c r="AU1447" s="142" t="s">
        <v>82</v>
      </c>
      <c r="AY1447" s="17" t="s">
        <v>181</v>
      </c>
      <c r="BE1447" s="143">
        <f>IF(N1447="základní",J1447,0)</f>
        <v>0</v>
      </c>
      <c r="BF1447" s="143">
        <f>IF(N1447="snížená",J1447,0)</f>
        <v>0</v>
      </c>
      <c r="BG1447" s="143">
        <f>IF(N1447="zákl. přenesená",J1447,0)</f>
        <v>0</v>
      </c>
      <c r="BH1447" s="143">
        <f>IF(N1447="sníž. přenesená",J1447,0)</f>
        <v>0</v>
      </c>
      <c r="BI1447" s="143">
        <f>IF(N1447="nulová",J1447,0)</f>
        <v>0</v>
      </c>
      <c r="BJ1447" s="17" t="s">
        <v>80</v>
      </c>
      <c r="BK1447" s="143">
        <f>ROUND(I1447*H1447,2)</f>
        <v>0</v>
      </c>
      <c r="BL1447" s="17" t="s">
        <v>286</v>
      </c>
      <c r="BM1447" s="142" t="s">
        <v>2437</v>
      </c>
    </row>
    <row r="1448" spans="2:65" s="1" customFormat="1" ht="24.1" customHeight="1">
      <c r="B1448" s="32"/>
      <c r="C1448" s="131" t="s">
        <v>2438</v>
      </c>
      <c r="D1448" s="131" t="s">
        <v>183</v>
      </c>
      <c r="E1448" s="132" t="s">
        <v>2439</v>
      </c>
      <c r="F1448" s="133" t="s">
        <v>2440</v>
      </c>
      <c r="G1448" s="134" t="s">
        <v>199</v>
      </c>
      <c r="H1448" s="135">
        <v>5</v>
      </c>
      <c r="I1448" s="136"/>
      <c r="J1448" s="137">
        <f>ROUND(I1448*H1448,2)</f>
        <v>0</v>
      </c>
      <c r="K1448" s="133" t="s">
        <v>187</v>
      </c>
      <c r="L1448" s="32"/>
      <c r="M1448" s="138" t="s">
        <v>19</v>
      </c>
      <c r="N1448" s="139" t="s">
        <v>43</v>
      </c>
      <c r="P1448" s="140">
        <f>O1448*H1448</f>
        <v>0</v>
      </c>
      <c r="Q1448" s="140">
        <v>0</v>
      </c>
      <c r="R1448" s="140">
        <f>Q1448*H1448</f>
        <v>0</v>
      </c>
      <c r="S1448" s="140">
        <v>0</v>
      </c>
      <c r="T1448" s="141">
        <f>S1448*H1448</f>
        <v>0</v>
      </c>
      <c r="AR1448" s="142" t="s">
        <v>286</v>
      </c>
      <c r="AT1448" s="142" t="s">
        <v>183</v>
      </c>
      <c r="AU1448" s="142" t="s">
        <v>82</v>
      </c>
      <c r="AY1448" s="17" t="s">
        <v>181</v>
      </c>
      <c r="BE1448" s="143">
        <f>IF(N1448="základní",J1448,0)</f>
        <v>0</v>
      </c>
      <c r="BF1448" s="143">
        <f>IF(N1448="snížená",J1448,0)</f>
        <v>0</v>
      </c>
      <c r="BG1448" s="143">
        <f>IF(N1448="zákl. přenesená",J1448,0)</f>
        <v>0</v>
      </c>
      <c r="BH1448" s="143">
        <f>IF(N1448="sníž. přenesená",J1448,0)</f>
        <v>0</v>
      </c>
      <c r="BI1448" s="143">
        <f>IF(N1448="nulová",J1448,0)</f>
        <v>0</v>
      </c>
      <c r="BJ1448" s="17" t="s">
        <v>80</v>
      </c>
      <c r="BK1448" s="143">
        <f>ROUND(I1448*H1448,2)</f>
        <v>0</v>
      </c>
      <c r="BL1448" s="17" t="s">
        <v>286</v>
      </c>
      <c r="BM1448" s="142" t="s">
        <v>2441</v>
      </c>
    </row>
    <row r="1449" spans="2:47" s="1" customFormat="1" ht="12">
      <c r="B1449" s="32"/>
      <c r="D1449" s="144" t="s">
        <v>190</v>
      </c>
      <c r="F1449" s="145" t="s">
        <v>2442</v>
      </c>
      <c r="I1449" s="146"/>
      <c r="L1449" s="32"/>
      <c r="M1449" s="147"/>
      <c r="T1449" s="53"/>
      <c r="AT1449" s="17" t="s">
        <v>190</v>
      </c>
      <c r="AU1449" s="17" t="s">
        <v>82</v>
      </c>
    </row>
    <row r="1450" spans="2:51" s="12" customFormat="1" ht="12">
      <c r="B1450" s="148"/>
      <c r="D1450" s="149" t="s">
        <v>192</v>
      </c>
      <c r="E1450" s="150" t="s">
        <v>19</v>
      </c>
      <c r="F1450" s="151" t="s">
        <v>2443</v>
      </c>
      <c r="H1450" s="152">
        <v>5</v>
      </c>
      <c r="I1450" s="153"/>
      <c r="L1450" s="148"/>
      <c r="M1450" s="154"/>
      <c r="T1450" s="155"/>
      <c r="AT1450" s="150" t="s">
        <v>192</v>
      </c>
      <c r="AU1450" s="150" t="s">
        <v>82</v>
      </c>
      <c r="AV1450" s="12" t="s">
        <v>82</v>
      </c>
      <c r="AW1450" s="12" t="s">
        <v>33</v>
      </c>
      <c r="AX1450" s="12" t="s">
        <v>80</v>
      </c>
      <c r="AY1450" s="150" t="s">
        <v>181</v>
      </c>
    </row>
    <row r="1451" spans="2:65" s="1" customFormat="1" ht="37.85" customHeight="1">
      <c r="B1451" s="32"/>
      <c r="C1451" s="180" t="s">
        <v>2444</v>
      </c>
      <c r="D1451" s="180" t="s">
        <v>561</v>
      </c>
      <c r="E1451" s="181" t="s">
        <v>2445</v>
      </c>
      <c r="F1451" s="182" t="s">
        <v>2446</v>
      </c>
      <c r="G1451" s="183" t="s">
        <v>199</v>
      </c>
      <c r="H1451" s="184">
        <v>5</v>
      </c>
      <c r="I1451" s="185"/>
      <c r="J1451" s="186">
        <f>ROUND(I1451*H1451,2)</f>
        <v>0</v>
      </c>
      <c r="K1451" s="182" t="s">
        <v>187</v>
      </c>
      <c r="L1451" s="187"/>
      <c r="M1451" s="188" t="s">
        <v>19</v>
      </c>
      <c r="N1451" s="189" t="s">
        <v>43</v>
      </c>
      <c r="P1451" s="140">
        <f>O1451*H1451</f>
        <v>0</v>
      </c>
      <c r="Q1451" s="140">
        <v>0.0195</v>
      </c>
      <c r="R1451" s="140">
        <f>Q1451*H1451</f>
        <v>0.0975</v>
      </c>
      <c r="S1451" s="140">
        <v>0</v>
      </c>
      <c r="T1451" s="141">
        <f>S1451*H1451</f>
        <v>0</v>
      </c>
      <c r="AR1451" s="142" t="s">
        <v>394</v>
      </c>
      <c r="AT1451" s="142" t="s">
        <v>561</v>
      </c>
      <c r="AU1451" s="142" t="s">
        <v>82</v>
      </c>
      <c r="AY1451" s="17" t="s">
        <v>181</v>
      </c>
      <c r="BE1451" s="143">
        <f>IF(N1451="základní",J1451,0)</f>
        <v>0</v>
      </c>
      <c r="BF1451" s="143">
        <f>IF(N1451="snížená",J1451,0)</f>
        <v>0</v>
      </c>
      <c r="BG1451" s="143">
        <f>IF(N1451="zákl. přenesená",J1451,0)</f>
        <v>0</v>
      </c>
      <c r="BH1451" s="143">
        <f>IF(N1451="sníž. přenesená",J1451,0)</f>
        <v>0</v>
      </c>
      <c r="BI1451" s="143">
        <f>IF(N1451="nulová",J1451,0)</f>
        <v>0</v>
      </c>
      <c r="BJ1451" s="17" t="s">
        <v>80</v>
      </c>
      <c r="BK1451" s="143">
        <f>ROUND(I1451*H1451,2)</f>
        <v>0</v>
      </c>
      <c r="BL1451" s="17" t="s">
        <v>286</v>
      </c>
      <c r="BM1451" s="142" t="s">
        <v>2447</v>
      </c>
    </row>
    <row r="1452" spans="2:65" s="1" customFormat="1" ht="24.1" customHeight="1">
      <c r="B1452" s="32"/>
      <c r="C1452" s="131" t="s">
        <v>2448</v>
      </c>
      <c r="D1452" s="131" t="s">
        <v>183</v>
      </c>
      <c r="E1452" s="132" t="s">
        <v>2449</v>
      </c>
      <c r="F1452" s="133" t="s">
        <v>2450</v>
      </c>
      <c r="G1452" s="134" t="s">
        <v>199</v>
      </c>
      <c r="H1452" s="135">
        <v>37</v>
      </c>
      <c r="I1452" s="136"/>
      <c r="J1452" s="137">
        <f>ROUND(I1452*H1452,2)</f>
        <v>0</v>
      </c>
      <c r="K1452" s="133" t="s">
        <v>187</v>
      </c>
      <c r="L1452" s="32"/>
      <c r="M1452" s="138" t="s">
        <v>19</v>
      </c>
      <c r="N1452" s="139" t="s">
        <v>43</v>
      </c>
      <c r="P1452" s="140">
        <f>O1452*H1452</f>
        <v>0</v>
      </c>
      <c r="Q1452" s="140">
        <v>0</v>
      </c>
      <c r="R1452" s="140">
        <f>Q1452*H1452</f>
        <v>0</v>
      </c>
      <c r="S1452" s="140">
        <v>0</v>
      </c>
      <c r="T1452" s="141">
        <f>S1452*H1452</f>
        <v>0</v>
      </c>
      <c r="AR1452" s="142" t="s">
        <v>286</v>
      </c>
      <c r="AT1452" s="142" t="s">
        <v>183</v>
      </c>
      <c r="AU1452" s="142" t="s">
        <v>82</v>
      </c>
      <c r="AY1452" s="17" t="s">
        <v>181</v>
      </c>
      <c r="BE1452" s="143">
        <f>IF(N1452="základní",J1452,0)</f>
        <v>0</v>
      </c>
      <c r="BF1452" s="143">
        <f>IF(N1452="snížená",J1452,0)</f>
        <v>0</v>
      </c>
      <c r="BG1452" s="143">
        <f>IF(N1452="zákl. přenesená",J1452,0)</f>
        <v>0</v>
      </c>
      <c r="BH1452" s="143">
        <f>IF(N1452="sníž. přenesená",J1452,0)</f>
        <v>0</v>
      </c>
      <c r="BI1452" s="143">
        <f>IF(N1452="nulová",J1452,0)</f>
        <v>0</v>
      </c>
      <c r="BJ1452" s="17" t="s">
        <v>80</v>
      </c>
      <c r="BK1452" s="143">
        <f>ROUND(I1452*H1452,2)</f>
        <v>0</v>
      </c>
      <c r="BL1452" s="17" t="s">
        <v>286</v>
      </c>
      <c r="BM1452" s="142" t="s">
        <v>2451</v>
      </c>
    </row>
    <row r="1453" spans="2:47" s="1" customFormat="1" ht="12">
      <c r="B1453" s="32"/>
      <c r="D1453" s="144" t="s">
        <v>190</v>
      </c>
      <c r="F1453" s="145" t="s">
        <v>2452</v>
      </c>
      <c r="I1453" s="146"/>
      <c r="L1453" s="32"/>
      <c r="M1453" s="147"/>
      <c r="T1453" s="53"/>
      <c r="AT1453" s="17" t="s">
        <v>190</v>
      </c>
      <c r="AU1453" s="17" t="s">
        <v>82</v>
      </c>
    </row>
    <row r="1454" spans="2:51" s="14" customFormat="1" ht="12">
      <c r="B1454" s="163"/>
      <c r="D1454" s="149" t="s">
        <v>192</v>
      </c>
      <c r="E1454" s="164" t="s">
        <v>19</v>
      </c>
      <c r="F1454" s="165" t="s">
        <v>1366</v>
      </c>
      <c r="H1454" s="164" t="s">
        <v>19</v>
      </c>
      <c r="I1454" s="166"/>
      <c r="L1454" s="163"/>
      <c r="M1454" s="167"/>
      <c r="T1454" s="168"/>
      <c r="AT1454" s="164" t="s">
        <v>192</v>
      </c>
      <c r="AU1454" s="164" t="s">
        <v>82</v>
      </c>
      <c r="AV1454" s="14" t="s">
        <v>80</v>
      </c>
      <c r="AW1454" s="14" t="s">
        <v>33</v>
      </c>
      <c r="AX1454" s="14" t="s">
        <v>72</v>
      </c>
      <c r="AY1454" s="164" t="s">
        <v>181</v>
      </c>
    </row>
    <row r="1455" spans="2:51" s="12" customFormat="1" ht="12">
      <c r="B1455" s="148"/>
      <c r="D1455" s="149" t="s">
        <v>192</v>
      </c>
      <c r="E1455" s="150" t="s">
        <v>19</v>
      </c>
      <c r="F1455" s="151" t="s">
        <v>1367</v>
      </c>
      <c r="H1455" s="152">
        <v>3</v>
      </c>
      <c r="I1455" s="153"/>
      <c r="L1455" s="148"/>
      <c r="M1455" s="154"/>
      <c r="T1455" s="155"/>
      <c r="AT1455" s="150" t="s">
        <v>192</v>
      </c>
      <c r="AU1455" s="150" t="s">
        <v>82</v>
      </c>
      <c r="AV1455" s="12" t="s">
        <v>82</v>
      </c>
      <c r="AW1455" s="12" t="s">
        <v>33</v>
      </c>
      <c r="AX1455" s="12" t="s">
        <v>72</v>
      </c>
      <c r="AY1455" s="150" t="s">
        <v>181</v>
      </c>
    </row>
    <row r="1456" spans="2:51" s="12" customFormat="1" ht="12">
      <c r="B1456" s="148"/>
      <c r="D1456" s="149" t="s">
        <v>192</v>
      </c>
      <c r="E1456" s="150" t="s">
        <v>19</v>
      </c>
      <c r="F1456" s="151" t="s">
        <v>1368</v>
      </c>
      <c r="H1456" s="152">
        <v>18</v>
      </c>
      <c r="I1456" s="153"/>
      <c r="L1456" s="148"/>
      <c r="M1456" s="154"/>
      <c r="T1456" s="155"/>
      <c r="AT1456" s="150" t="s">
        <v>192</v>
      </c>
      <c r="AU1456" s="150" t="s">
        <v>82</v>
      </c>
      <c r="AV1456" s="12" t="s">
        <v>82</v>
      </c>
      <c r="AW1456" s="12" t="s">
        <v>33</v>
      </c>
      <c r="AX1456" s="12" t="s">
        <v>72</v>
      </c>
      <c r="AY1456" s="150" t="s">
        <v>181</v>
      </c>
    </row>
    <row r="1457" spans="2:51" s="14" customFormat="1" ht="12">
      <c r="B1457" s="163"/>
      <c r="D1457" s="149" t="s">
        <v>192</v>
      </c>
      <c r="E1457" s="164" t="s">
        <v>19</v>
      </c>
      <c r="F1457" s="165" t="s">
        <v>1369</v>
      </c>
      <c r="H1457" s="164" t="s">
        <v>19</v>
      </c>
      <c r="I1457" s="166"/>
      <c r="L1457" s="163"/>
      <c r="M1457" s="167"/>
      <c r="T1457" s="168"/>
      <c r="AT1457" s="164" t="s">
        <v>192</v>
      </c>
      <c r="AU1457" s="164" t="s">
        <v>82</v>
      </c>
      <c r="AV1457" s="14" t="s">
        <v>80</v>
      </c>
      <c r="AW1457" s="14" t="s">
        <v>33</v>
      </c>
      <c r="AX1457" s="14" t="s">
        <v>72</v>
      </c>
      <c r="AY1457" s="164" t="s">
        <v>181</v>
      </c>
    </row>
    <row r="1458" spans="2:51" s="12" customFormat="1" ht="12">
      <c r="B1458" s="148"/>
      <c r="D1458" s="149" t="s">
        <v>192</v>
      </c>
      <c r="E1458" s="150" t="s">
        <v>19</v>
      </c>
      <c r="F1458" s="151" t="s">
        <v>1370</v>
      </c>
      <c r="H1458" s="152">
        <v>4</v>
      </c>
      <c r="I1458" s="153"/>
      <c r="L1458" s="148"/>
      <c r="M1458" s="154"/>
      <c r="T1458" s="155"/>
      <c r="AT1458" s="150" t="s">
        <v>192</v>
      </c>
      <c r="AU1458" s="150" t="s">
        <v>82</v>
      </c>
      <c r="AV1458" s="12" t="s">
        <v>82</v>
      </c>
      <c r="AW1458" s="12" t="s">
        <v>33</v>
      </c>
      <c r="AX1458" s="12" t="s">
        <v>72</v>
      </c>
      <c r="AY1458" s="150" t="s">
        <v>181</v>
      </c>
    </row>
    <row r="1459" spans="2:51" s="12" customFormat="1" ht="12">
      <c r="B1459" s="148"/>
      <c r="D1459" s="149" t="s">
        <v>192</v>
      </c>
      <c r="E1459" s="150" t="s">
        <v>19</v>
      </c>
      <c r="F1459" s="151" t="s">
        <v>2453</v>
      </c>
      <c r="H1459" s="152">
        <v>12</v>
      </c>
      <c r="I1459" s="153"/>
      <c r="L1459" s="148"/>
      <c r="M1459" s="154"/>
      <c r="T1459" s="155"/>
      <c r="AT1459" s="150" t="s">
        <v>192</v>
      </c>
      <c r="AU1459" s="150" t="s">
        <v>82</v>
      </c>
      <c r="AV1459" s="12" t="s">
        <v>82</v>
      </c>
      <c r="AW1459" s="12" t="s">
        <v>33</v>
      </c>
      <c r="AX1459" s="12" t="s">
        <v>72</v>
      </c>
      <c r="AY1459" s="150" t="s">
        <v>181</v>
      </c>
    </row>
    <row r="1460" spans="2:51" s="13" customFormat="1" ht="12">
      <c r="B1460" s="156"/>
      <c r="D1460" s="149" t="s">
        <v>192</v>
      </c>
      <c r="E1460" s="157" t="s">
        <v>19</v>
      </c>
      <c r="F1460" s="158" t="s">
        <v>196</v>
      </c>
      <c r="H1460" s="159">
        <v>37</v>
      </c>
      <c r="I1460" s="160"/>
      <c r="L1460" s="156"/>
      <c r="M1460" s="161"/>
      <c r="T1460" s="162"/>
      <c r="AT1460" s="157" t="s">
        <v>192</v>
      </c>
      <c r="AU1460" s="157" t="s">
        <v>82</v>
      </c>
      <c r="AV1460" s="13" t="s">
        <v>188</v>
      </c>
      <c r="AW1460" s="13" t="s">
        <v>33</v>
      </c>
      <c r="AX1460" s="13" t="s">
        <v>80</v>
      </c>
      <c r="AY1460" s="157" t="s">
        <v>181</v>
      </c>
    </row>
    <row r="1461" spans="2:65" s="1" customFormat="1" ht="37.85" customHeight="1">
      <c r="B1461" s="32"/>
      <c r="C1461" s="180" t="s">
        <v>2454</v>
      </c>
      <c r="D1461" s="180" t="s">
        <v>561</v>
      </c>
      <c r="E1461" s="181" t="s">
        <v>2455</v>
      </c>
      <c r="F1461" s="182" t="s">
        <v>2456</v>
      </c>
      <c r="G1461" s="183" t="s">
        <v>199</v>
      </c>
      <c r="H1461" s="184">
        <v>7</v>
      </c>
      <c r="I1461" s="185"/>
      <c r="J1461" s="186">
        <f>ROUND(I1461*H1461,2)</f>
        <v>0</v>
      </c>
      <c r="K1461" s="182" t="s">
        <v>19</v>
      </c>
      <c r="L1461" s="187"/>
      <c r="M1461" s="188" t="s">
        <v>19</v>
      </c>
      <c r="N1461" s="189" t="s">
        <v>43</v>
      </c>
      <c r="P1461" s="140">
        <f>O1461*H1461</f>
        <v>0</v>
      </c>
      <c r="Q1461" s="140">
        <v>0.0145</v>
      </c>
      <c r="R1461" s="140">
        <f>Q1461*H1461</f>
        <v>0.1015</v>
      </c>
      <c r="S1461" s="140">
        <v>0</v>
      </c>
      <c r="T1461" s="141">
        <f>S1461*H1461</f>
        <v>0</v>
      </c>
      <c r="AR1461" s="142" t="s">
        <v>394</v>
      </c>
      <c r="AT1461" s="142" t="s">
        <v>561</v>
      </c>
      <c r="AU1461" s="142" t="s">
        <v>82</v>
      </c>
      <c r="AY1461" s="17" t="s">
        <v>181</v>
      </c>
      <c r="BE1461" s="143">
        <f>IF(N1461="základní",J1461,0)</f>
        <v>0</v>
      </c>
      <c r="BF1461" s="143">
        <f>IF(N1461="snížená",J1461,0)</f>
        <v>0</v>
      </c>
      <c r="BG1461" s="143">
        <f>IF(N1461="zákl. přenesená",J1461,0)</f>
        <v>0</v>
      </c>
      <c r="BH1461" s="143">
        <f>IF(N1461="sníž. přenesená",J1461,0)</f>
        <v>0</v>
      </c>
      <c r="BI1461" s="143">
        <f>IF(N1461="nulová",J1461,0)</f>
        <v>0</v>
      </c>
      <c r="BJ1461" s="17" t="s">
        <v>80</v>
      </c>
      <c r="BK1461" s="143">
        <f>ROUND(I1461*H1461,2)</f>
        <v>0</v>
      </c>
      <c r="BL1461" s="17" t="s">
        <v>286</v>
      </c>
      <c r="BM1461" s="142" t="s">
        <v>2457</v>
      </c>
    </row>
    <row r="1462" spans="2:51" s="14" customFormat="1" ht="12">
      <c r="B1462" s="163"/>
      <c r="D1462" s="149" t="s">
        <v>192</v>
      </c>
      <c r="E1462" s="164" t="s">
        <v>19</v>
      </c>
      <c r="F1462" s="165" t="s">
        <v>1366</v>
      </c>
      <c r="H1462" s="164" t="s">
        <v>19</v>
      </c>
      <c r="I1462" s="166"/>
      <c r="L1462" s="163"/>
      <c r="M1462" s="167"/>
      <c r="T1462" s="168"/>
      <c r="AT1462" s="164" t="s">
        <v>192</v>
      </c>
      <c r="AU1462" s="164" t="s">
        <v>82</v>
      </c>
      <c r="AV1462" s="14" t="s">
        <v>80</v>
      </c>
      <c r="AW1462" s="14" t="s">
        <v>33</v>
      </c>
      <c r="AX1462" s="14" t="s">
        <v>72</v>
      </c>
      <c r="AY1462" s="164" t="s">
        <v>181</v>
      </c>
    </row>
    <row r="1463" spans="2:51" s="12" customFormat="1" ht="12">
      <c r="B1463" s="148"/>
      <c r="D1463" s="149" t="s">
        <v>192</v>
      </c>
      <c r="E1463" s="150" t="s">
        <v>19</v>
      </c>
      <c r="F1463" s="151" t="s">
        <v>1367</v>
      </c>
      <c r="H1463" s="152">
        <v>3</v>
      </c>
      <c r="I1463" s="153"/>
      <c r="L1463" s="148"/>
      <c r="M1463" s="154"/>
      <c r="T1463" s="155"/>
      <c r="AT1463" s="150" t="s">
        <v>192</v>
      </c>
      <c r="AU1463" s="150" t="s">
        <v>82</v>
      </c>
      <c r="AV1463" s="12" t="s">
        <v>82</v>
      </c>
      <c r="AW1463" s="12" t="s">
        <v>33</v>
      </c>
      <c r="AX1463" s="12" t="s">
        <v>72</v>
      </c>
      <c r="AY1463" s="150" t="s">
        <v>181</v>
      </c>
    </row>
    <row r="1464" spans="2:51" s="14" customFormat="1" ht="12">
      <c r="B1464" s="163"/>
      <c r="D1464" s="149" t="s">
        <v>192</v>
      </c>
      <c r="E1464" s="164" t="s">
        <v>19</v>
      </c>
      <c r="F1464" s="165" t="s">
        <v>1369</v>
      </c>
      <c r="H1464" s="164" t="s">
        <v>19</v>
      </c>
      <c r="I1464" s="166"/>
      <c r="L1464" s="163"/>
      <c r="M1464" s="167"/>
      <c r="T1464" s="168"/>
      <c r="AT1464" s="164" t="s">
        <v>192</v>
      </c>
      <c r="AU1464" s="164" t="s">
        <v>82</v>
      </c>
      <c r="AV1464" s="14" t="s">
        <v>80</v>
      </c>
      <c r="AW1464" s="14" t="s">
        <v>33</v>
      </c>
      <c r="AX1464" s="14" t="s">
        <v>72</v>
      </c>
      <c r="AY1464" s="164" t="s">
        <v>181</v>
      </c>
    </row>
    <row r="1465" spans="2:51" s="12" customFormat="1" ht="12">
      <c r="B1465" s="148"/>
      <c r="D1465" s="149" t="s">
        <v>192</v>
      </c>
      <c r="E1465" s="150" t="s">
        <v>19</v>
      </c>
      <c r="F1465" s="151" t="s">
        <v>1370</v>
      </c>
      <c r="H1465" s="152">
        <v>4</v>
      </c>
      <c r="I1465" s="153"/>
      <c r="L1465" s="148"/>
      <c r="M1465" s="154"/>
      <c r="T1465" s="155"/>
      <c r="AT1465" s="150" t="s">
        <v>192</v>
      </c>
      <c r="AU1465" s="150" t="s">
        <v>82</v>
      </c>
      <c r="AV1465" s="12" t="s">
        <v>82</v>
      </c>
      <c r="AW1465" s="12" t="s">
        <v>33</v>
      </c>
      <c r="AX1465" s="12" t="s">
        <v>72</v>
      </c>
      <c r="AY1465" s="150" t="s">
        <v>181</v>
      </c>
    </row>
    <row r="1466" spans="2:51" s="13" customFormat="1" ht="12">
      <c r="B1466" s="156"/>
      <c r="D1466" s="149" t="s">
        <v>192</v>
      </c>
      <c r="E1466" s="157" t="s">
        <v>19</v>
      </c>
      <c r="F1466" s="158" t="s">
        <v>196</v>
      </c>
      <c r="H1466" s="159">
        <v>7</v>
      </c>
      <c r="I1466" s="160"/>
      <c r="L1466" s="156"/>
      <c r="M1466" s="161"/>
      <c r="T1466" s="162"/>
      <c r="AT1466" s="157" t="s">
        <v>192</v>
      </c>
      <c r="AU1466" s="157" t="s">
        <v>82</v>
      </c>
      <c r="AV1466" s="13" t="s">
        <v>188</v>
      </c>
      <c r="AW1466" s="13" t="s">
        <v>33</v>
      </c>
      <c r="AX1466" s="13" t="s">
        <v>80</v>
      </c>
      <c r="AY1466" s="157" t="s">
        <v>181</v>
      </c>
    </row>
    <row r="1467" spans="2:65" s="1" customFormat="1" ht="37.85" customHeight="1">
      <c r="B1467" s="32"/>
      <c r="C1467" s="180" t="s">
        <v>2458</v>
      </c>
      <c r="D1467" s="180" t="s">
        <v>561</v>
      </c>
      <c r="E1467" s="181" t="s">
        <v>2459</v>
      </c>
      <c r="F1467" s="182" t="s">
        <v>2460</v>
      </c>
      <c r="G1467" s="183" t="s">
        <v>199</v>
      </c>
      <c r="H1467" s="184">
        <v>28</v>
      </c>
      <c r="I1467" s="185"/>
      <c r="J1467" s="186">
        <f>ROUND(I1467*H1467,2)</f>
        <v>0</v>
      </c>
      <c r="K1467" s="182" t="s">
        <v>19</v>
      </c>
      <c r="L1467" s="187"/>
      <c r="M1467" s="188" t="s">
        <v>19</v>
      </c>
      <c r="N1467" s="189" t="s">
        <v>43</v>
      </c>
      <c r="P1467" s="140">
        <f>O1467*H1467</f>
        <v>0</v>
      </c>
      <c r="Q1467" s="140">
        <v>0.016</v>
      </c>
      <c r="R1467" s="140">
        <f>Q1467*H1467</f>
        <v>0.448</v>
      </c>
      <c r="S1467" s="140">
        <v>0</v>
      </c>
      <c r="T1467" s="141">
        <f>S1467*H1467</f>
        <v>0</v>
      </c>
      <c r="AR1467" s="142" t="s">
        <v>394</v>
      </c>
      <c r="AT1467" s="142" t="s">
        <v>561</v>
      </c>
      <c r="AU1467" s="142" t="s">
        <v>82</v>
      </c>
      <c r="AY1467" s="17" t="s">
        <v>181</v>
      </c>
      <c r="BE1467" s="143">
        <f>IF(N1467="základní",J1467,0)</f>
        <v>0</v>
      </c>
      <c r="BF1467" s="143">
        <f>IF(N1467="snížená",J1467,0)</f>
        <v>0</v>
      </c>
      <c r="BG1467" s="143">
        <f>IF(N1467="zákl. přenesená",J1467,0)</f>
        <v>0</v>
      </c>
      <c r="BH1467" s="143">
        <f>IF(N1467="sníž. přenesená",J1467,0)</f>
        <v>0</v>
      </c>
      <c r="BI1467" s="143">
        <f>IF(N1467="nulová",J1467,0)</f>
        <v>0</v>
      </c>
      <c r="BJ1467" s="17" t="s">
        <v>80</v>
      </c>
      <c r="BK1467" s="143">
        <f>ROUND(I1467*H1467,2)</f>
        <v>0</v>
      </c>
      <c r="BL1467" s="17" t="s">
        <v>286</v>
      </c>
      <c r="BM1467" s="142" t="s">
        <v>2461</v>
      </c>
    </row>
    <row r="1468" spans="2:51" s="14" customFormat="1" ht="12">
      <c r="B1468" s="163"/>
      <c r="D1468" s="149" t="s">
        <v>192</v>
      </c>
      <c r="E1468" s="164" t="s">
        <v>19</v>
      </c>
      <c r="F1468" s="165" t="s">
        <v>1366</v>
      </c>
      <c r="H1468" s="164" t="s">
        <v>19</v>
      </c>
      <c r="I1468" s="166"/>
      <c r="L1468" s="163"/>
      <c r="M1468" s="167"/>
      <c r="T1468" s="168"/>
      <c r="AT1468" s="164" t="s">
        <v>192</v>
      </c>
      <c r="AU1468" s="164" t="s">
        <v>82</v>
      </c>
      <c r="AV1468" s="14" t="s">
        <v>80</v>
      </c>
      <c r="AW1468" s="14" t="s">
        <v>33</v>
      </c>
      <c r="AX1468" s="14" t="s">
        <v>72</v>
      </c>
      <c r="AY1468" s="164" t="s">
        <v>181</v>
      </c>
    </row>
    <row r="1469" spans="2:51" s="12" customFormat="1" ht="12">
      <c r="B1469" s="148"/>
      <c r="D1469" s="149" t="s">
        <v>192</v>
      </c>
      <c r="E1469" s="150" t="s">
        <v>19</v>
      </c>
      <c r="F1469" s="151" t="s">
        <v>2462</v>
      </c>
      <c r="H1469" s="152">
        <v>16</v>
      </c>
      <c r="I1469" s="153"/>
      <c r="L1469" s="148"/>
      <c r="M1469" s="154"/>
      <c r="T1469" s="155"/>
      <c r="AT1469" s="150" t="s">
        <v>192</v>
      </c>
      <c r="AU1469" s="150" t="s">
        <v>82</v>
      </c>
      <c r="AV1469" s="12" t="s">
        <v>82</v>
      </c>
      <c r="AW1469" s="12" t="s">
        <v>33</v>
      </c>
      <c r="AX1469" s="12" t="s">
        <v>72</v>
      </c>
      <c r="AY1469" s="150" t="s">
        <v>181</v>
      </c>
    </row>
    <row r="1470" spans="2:51" s="14" customFormat="1" ht="12">
      <c r="B1470" s="163"/>
      <c r="D1470" s="149" t="s">
        <v>192</v>
      </c>
      <c r="E1470" s="164" t="s">
        <v>19</v>
      </c>
      <c r="F1470" s="165" t="s">
        <v>1369</v>
      </c>
      <c r="H1470" s="164" t="s">
        <v>19</v>
      </c>
      <c r="I1470" s="166"/>
      <c r="L1470" s="163"/>
      <c r="M1470" s="167"/>
      <c r="T1470" s="168"/>
      <c r="AT1470" s="164" t="s">
        <v>192</v>
      </c>
      <c r="AU1470" s="164" t="s">
        <v>82</v>
      </c>
      <c r="AV1470" s="14" t="s">
        <v>80</v>
      </c>
      <c r="AW1470" s="14" t="s">
        <v>33</v>
      </c>
      <c r="AX1470" s="14" t="s">
        <v>72</v>
      </c>
      <c r="AY1470" s="164" t="s">
        <v>181</v>
      </c>
    </row>
    <row r="1471" spans="2:51" s="12" customFormat="1" ht="12">
      <c r="B1471" s="148"/>
      <c r="D1471" s="149" t="s">
        <v>192</v>
      </c>
      <c r="E1471" s="150" t="s">
        <v>19</v>
      </c>
      <c r="F1471" s="151" t="s">
        <v>2453</v>
      </c>
      <c r="H1471" s="152">
        <v>12</v>
      </c>
      <c r="I1471" s="153"/>
      <c r="L1471" s="148"/>
      <c r="M1471" s="154"/>
      <c r="T1471" s="155"/>
      <c r="AT1471" s="150" t="s">
        <v>192</v>
      </c>
      <c r="AU1471" s="150" t="s">
        <v>82</v>
      </c>
      <c r="AV1471" s="12" t="s">
        <v>82</v>
      </c>
      <c r="AW1471" s="12" t="s">
        <v>33</v>
      </c>
      <c r="AX1471" s="12" t="s">
        <v>72</v>
      </c>
      <c r="AY1471" s="150" t="s">
        <v>181</v>
      </c>
    </row>
    <row r="1472" spans="2:51" s="13" customFormat="1" ht="12">
      <c r="B1472" s="156"/>
      <c r="D1472" s="149" t="s">
        <v>192</v>
      </c>
      <c r="E1472" s="157" t="s">
        <v>19</v>
      </c>
      <c r="F1472" s="158" t="s">
        <v>196</v>
      </c>
      <c r="H1472" s="159">
        <v>28</v>
      </c>
      <c r="I1472" s="160"/>
      <c r="L1472" s="156"/>
      <c r="M1472" s="161"/>
      <c r="T1472" s="162"/>
      <c r="AT1472" s="157" t="s">
        <v>192</v>
      </c>
      <c r="AU1472" s="157" t="s">
        <v>82</v>
      </c>
      <c r="AV1472" s="13" t="s">
        <v>188</v>
      </c>
      <c r="AW1472" s="13" t="s">
        <v>33</v>
      </c>
      <c r="AX1472" s="13" t="s">
        <v>80</v>
      </c>
      <c r="AY1472" s="157" t="s">
        <v>181</v>
      </c>
    </row>
    <row r="1473" spans="2:65" s="1" customFormat="1" ht="37.85" customHeight="1">
      <c r="B1473" s="32"/>
      <c r="C1473" s="180" t="s">
        <v>2463</v>
      </c>
      <c r="D1473" s="180" t="s">
        <v>561</v>
      </c>
      <c r="E1473" s="181" t="s">
        <v>2464</v>
      </c>
      <c r="F1473" s="182" t="s">
        <v>2465</v>
      </c>
      <c r="G1473" s="183" t="s">
        <v>199</v>
      </c>
      <c r="H1473" s="184">
        <v>2</v>
      </c>
      <c r="I1473" s="185"/>
      <c r="J1473" s="186">
        <f>ROUND(I1473*H1473,2)</f>
        <v>0</v>
      </c>
      <c r="K1473" s="182" t="s">
        <v>19</v>
      </c>
      <c r="L1473" s="187"/>
      <c r="M1473" s="188" t="s">
        <v>19</v>
      </c>
      <c r="N1473" s="189" t="s">
        <v>43</v>
      </c>
      <c r="P1473" s="140">
        <f>O1473*H1473</f>
        <v>0</v>
      </c>
      <c r="Q1473" s="140">
        <v>0.02</v>
      </c>
      <c r="R1473" s="140">
        <f>Q1473*H1473</f>
        <v>0.04</v>
      </c>
      <c r="S1473" s="140">
        <v>0</v>
      </c>
      <c r="T1473" s="141">
        <f>S1473*H1473</f>
        <v>0</v>
      </c>
      <c r="AR1473" s="142" t="s">
        <v>394</v>
      </c>
      <c r="AT1473" s="142" t="s">
        <v>561</v>
      </c>
      <c r="AU1473" s="142" t="s">
        <v>82</v>
      </c>
      <c r="AY1473" s="17" t="s">
        <v>181</v>
      </c>
      <c r="BE1473" s="143">
        <f>IF(N1473="základní",J1473,0)</f>
        <v>0</v>
      </c>
      <c r="BF1473" s="143">
        <f>IF(N1473="snížená",J1473,0)</f>
        <v>0</v>
      </c>
      <c r="BG1473" s="143">
        <f>IF(N1473="zákl. přenesená",J1473,0)</f>
        <v>0</v>
      </c>
      <c r="BH1473" s="143">
        <f>IF(N1473="sníž. přenesená",J1473,0)</f>
        <v>0</v>
      </c>
      <c r="BI1473" s="143">
        <f>IF(N1473="nulová",J1473,0)</f>
        <v>0</v>
      </c>
      <c r="BJ1473" s="17" t="s">
        <v>80</v>
      </c>
      <c r="BK1473" s="143">
        <f>ROUND(I1473*H1473,2)</f>
        <v>0</v>
      </c>
      <c r="BL1473" s="17" t="s">
        <v>286</v>
      </c>
      <c r="BM1473" s="142" t="s">
        <v>2466</v>
      </c>
    </row>
    <row r="1474" spans="2:51" s="12" customFormat="1" ht="12">
      <c r="B1474" s="148"/>
      <c r="D1474" s="149" t="s">
        <v>192</v>
      </c>
      <c r="E1474" s="150" t="s">
        <v>19</v>
      </c>
      <c r="F1474" s="151" t="s">
        <v>2467</v>
      </c>
      <c r="H1474" s="152">
        <v>2</v>
      </c>
      <c r="I1474" s="153"/>
      <c r="L1474" s="148"/>
      <c r="M1474" s="154"/>
      <c r="T1474" s="155"/>
      <c r="AT1474" s="150" t="s">
        <v>192</v>
      </c>
      <c r="AU1474" s="150" t="s">
        <v>82</v>
      </c>
      <c r="AV1474" s="12" t="s">
        <v>82</v>
      </c>
      <c r="AW1474" s="12" t="s">
        <v>33</v>
      </c>
      <c r="AX1474" s="12" t="s">
        <v>80</v>
      </c>
      <c r="AY1474" s="150" t="s">
        <v>181</v>
      </c>
    </row>
    <row r="1475" spans="2:65" s="1" customFormat="1" ht="24.1" customHeight="1">
      <c r="B1475" s="32"/>
      <c r="C1475" s="131" t="s">
        <v>2468</v>
      </c>
      <c r="D1475" s="131" t="s">
        <v>183</v>
      </c>
      <c r="E1475" s="132" t="s">
        <v>2469</v>
      </c>
      <c r="F1475" s="133" t="s">
        <v>2470</v>
      </c>
      <c r="G1475" s="134" t="s">
        <v>199</v>
      </c>
      <c r="H1475" s="135">
        <v>1</v>
      </c>
      <c r="I1475" s="136"/>
      <c r="J1475" s="137">
        <f>ROUND(I1475*H1475,2)</f>
        <v>0</v>
      </c>
      <c r="K1475" s="133" t="s">
        <v>187</v>
      </c>
      <c r="L1475" s="32"/>
      <c r="M1475" s="138" t="s">
        <v>19</v>
      </c>
      <c r="N1475" s="139" t="s">
        <v>43</v>
      </c>
      <c r="P1475" s="140">
        <f>O1475*H1475</f>
        <v>0</v>
      </c>
      <c r="Q1475" s="140">
        <v>0</v>
      </c>
      <c r="R1475" s="140">
        <f>Q1475*H1475</f>
        <v>0</v>
      </c>
      <c r="S1475" s="140">
        <v>0</v>
      </c>
      <c r="T1475" s="141">
        <f>S1475*H1475</f>
        <v>0</v>
      </c>
      <c r="AR1475" s="142" t="s">
        <v>286</v>
      </c>
      <c r="AT1475" s="142" t="s">
        <v>183</v>
      </c>
      <c r="AU1475" s="142" t="s">
        <v>82</v>
      </c>
      <c r="AY1475" s="17" t="s">
        <v>181</v>
      </c>
      <c r="BE1475" s="143">
        <f>IF(N1475="základní",J1475,0)</f>
        <v>0</v>
      </c>
      <c r="BF1475" s="143">
        <f>IF(N1475="snížená",J1475,0)</f>
        <v>0</v>
      </c>
      <c r="BG1475" s="143">
        <f>IF(N1475="zákl. přenesená",J1475,0)</f>
        <v>0</v>
      </c>
      <c r="BH1475" s="143">
        <f>IF(N1475="sníž. přenesená",J1475,0)</f>
        <v>0</v>
      </c>
      <c r="BI1475" s="143">
        <f>IF(N1475="nulová",J1475,0)</f>
        <v>0</v>
      </c>
      <c r="BJ1475" s="17" t="s">
        <v>80</v>
      </c>
      <c r="BK1475" s="143">
        <f>ROUND(I1475*H1475,2)</f>
        <v>0</v>
      </c>
      <c r="BL1475" s="17" t="s">
        <v>286</v>
      </c>
      <c r="BM1475" s="142" t="s">
        <v>2471</v>
      </c>
    </row>
    <row r="1476" spans="2:47" s="1" customFormat="1" ht="12">
      <c r="B1476" s="32"/>
      <c r="D1476" s="144" t="s">
        <v>190</v>
      </c>
      <c r="F1476" s="145" t="s">
        <v>2472</v>
      </c>
      <c r="I1476" s="146"/>
      <c r="L1476" s="32"/>
      <c r="M1476" s="147"/>
      <c r="T1476" s="53"/>
      <c r="AT1476" s="17" t="s">
        <v>190</v>
      </c>
      <c r="AU1476" s="17" t="s">
        <v>82</v>
      </c>
    </row>
    <row r="1477" spans="2:51" s="14" customFormat="1" ht="12">
      <c r="B1477" s="163"/>
      <c r="D1477" s="149" t="s">
        <v>192</v>
      </c>
      <c r="E1477" s="164" t="s">
        <v>19</v>
      </c>
      <c r="F1477" s="165" t="s">
        <v>1366</v>
      </c>
      <c r="H1477" s="164" t="s">
        <v>19</v>
      </c>
      <c r="I1477" s="166"/>
      <c r="L1477" s="163"/>
      <c r="M1477" s="167"/>
      <c r="T1477" s="168"/>
      <c r="AT1477" s="164" t="s">
        <v>192</v>
      </c>
      <c r="AU1477" s="164" t="s">
        <v>82</v>
      </c>
      <c r="AV1477" s="14" t="s">
        <v>80</v>
      </c>
      <c r="AW1477" s="14" t="s">
        <v>33</v>
      </c>
      <c r="AX1477" s="14" t="s">
        <v>72</v>
      </c>
      <c r="AY1477" s="164" t="s">
        <v>181</v>
      </c>
    </row>
    <row r="1478" spans="2:51" s="12" customFormat="1" ht="12">
      <c r="B1478" s="148"/>
      <c r="D1478" s="149" t="s">
        <v>192</v>
      </c>
      <c r="E1478" s="150" t="s">
        <v>19</v>
      </c>
      <c r="F1478" s="151" t="s">
        <v>1385</v>
      </c>
      <c r="H1478" s="152">
        <v>1</v>
      </c>
      <c r="I1478" s="153"/>
      <c r="L1478" s="148"/>
      <c r="M1478" s="154"/>
      <c r="T1478" s="155"/>
      <c r="AT1478" s="150" t="s">
        <v>192</v>
      </c>
      <c r="AU1478" s="150" t="s">
        <v>82</v>
      </c>
      <c r="AV1478" s="12" t="s">
        <v>82</v>
      </c>
      <c r="AW1478" s="12" t="s">
        <v>33</v>
      </c>
      <c r="AX1478" s="12" t="s">
        <v>80</v>
      </c>
      <c r="AY1478" s="150" t="s">
        <v>181</v>
      </c>
    </row>
    <row r="1479" spans="2:65" s="1" customFormat="1" ht="37.85" customHeight="1">
      <c r="B1479" s="32"/>
      <c r="C1479" s="180" t="s">
        <v>2473</v>
      </c>
      <c r="D1479" s="180" t="s">
        <v>561</v>
      </c>
      <c r="E1479" s="181" t="s">
        <v>2474</v>
      </c>
      <c r="F1479" s="182" t="s">
        <v>2475</v>
      </c>
      <c r="G1479" s="183" t="s">
        <v>199</v>
      </c>
      <c r="H1479" s="184">
        <v>1</v>
      </c>
      <c r="I1479" s="185"/>
      <c r="J1479" s="186">
        <f>ROUND(I1479*H1479,2)</f>
        <v>0</v>
      </c>
      <c r="K1479" s="182" t="s">
        <v>19</v>
      </c>
      <c r="L1479" s="187"/>
      <c r="M1479" s="188" t="s">
        <v>19</v>
      </c>
      <c r="N1479" s="189" t="s">
        <v>43</v>
      </c>
      <c r="P1479" s="140">
        <f>O1479*H1479</f>
        <v>0</v>
      </c>
      <c r="Q1479" s="140">
        <v>0.026</v>
      </c>
      <c r="R1479" s="140">
        <f>Q1479*H1479</f>
        <v>0.026</v>
      </c>
      <c r="S1479" s="140">
        <v>0</v>
      </c>
      <c r="T1479" s="141">
        <f>S1479*H1479</f>
        <v>0</v>
      </c>
      <c r="AR1479" s="142" t="s">
        <v>394</v>
      </c>
      <c r="AT1479" s="142" t="s">
        <v>561</v>
      </c>
      <c r="AU1479" s="142" t="s">
        <v>82</v>
      </c>
      <c r="AY1479" s="17" t="s">
        <v>181</v>
      </c>
      <c r="BE1479" s="143">
        <f>IF(N1479="základní",J1479,0)</f>
        <v>0</v>
      </c>
      <c r="BF1479" s="143">
        <f>IF(N1479="snížená",J1479,0)</f>
        <v>0</v>
      </c>
      <c r="BG1479" s="143">
        <f>IF(N1479="zákl. přenesená",J1479,0)</f>
        <v>0</v>
      </c>
      <c r="BH1479" s="143">
        <f>IF(N1479="sníž. přenesená",J1479,0)</f>
        <v>0</v>
      </c>
      <c r="BI1479" s="143">
        <f>IF(N1479="nulová",J1479,0)</f>
        <v>0</v>
      </c>
      <c r="BJ1479" s="17" t="s">
        <v>80</v>
      </c>
      <c r="BK1479" s="143">
        <f>ROUND(I1479*H1479,2)</f>
        <v>0</v>
      </c>
      <c r="BL1479" s="17" t="s">
        <v>286</v>
      </c>
      <c r="BM1479" s="142" t="s">
        <v>2476</v>
      </c>
    </row>
    <row r="1480" spans="2:65" s="1" customFormat="1" ht="16.5" customHeight="1">
      <c r="B1480" s="32"/>
      <c r="C1480" s="131" t="s">
        <v>2477</v>
      </c>
      <c r="D1480" s="131" t="s">
        <v>183</v>
      </c>
      <c r="E1480" s="132" t="s">
        <v>2478</v>
      </c>
      <c r="F1480" s="133" t="s">
        <v>2479</v>
      </c>
      <c r="G1480" s="134" t="s">
        <v>199</v>
      </c>
      <c r="H1480" s="135">
        <v>5</v>
      </c>
      <c r="I1480" s="136"/>
      <c r="J1480" s="137">
        <f>ROUND(I1480*H1480,2)</f>
        <v>0</v>
      </c>
      <c r="K1480" s="133" t="s">
        <v>187</v>
      </c>
      <c r="L1480" s="32"/>
      <c r="M1480" s="138" t="s">
        <v>19</v>
      </c>
      <c r="N1480" s="139" t="s">
        <v>43</v>
      </c>
      <c r="P1480" s="140">
        <f>O1480*H1480</f>
        <v>0</v>
      </c>
      <c r="Q1480" s="140">
        <v>0</v>
      </c>
      <c r="R1480" s="140">
        <f>Q1480*H1480</f>
        <v>0</v>
      </c>
      <c r="S1480" s="140">
        <v>0</v>
      </c>
      <c r="T1480" s="141">
        <f>S1480*H1480</f>
        <v>0</v>
      </c>
      <c r="AR1480" s="142" t="s">
        <v>286</v>
      </c>
      <c r="AT1480" s="142" t="s">
        <v>183</v>
      </c>
      <c r="AU1480" s="142" t="s">
        <v>82</v>
      </c>
      <c r="AY1480" s="17" t="s">
        <v>181</v>
      </c>
      <c r="BE1480" s="143">
        <f>IF(N1480="základní",J1480,0)</f>
        <v>0</v>
      </c>
      <c r="BF1480" s="143">
        <f>IF(N1480="snížená",J1480,0)</f>
        <v>0</v>
      </c>
      <c r="BG1480" s="143">
        <f>IF(N1480="zákl. přenesená",J1480,0)</f>
        <v>0</v>
      </c>
      <c r="BH1480" s="143">
        <f>IF(N1480="sníž. přenesená",J1480,0)</f>
        <v>0</v>
      </c>
      <c r="BI1480" s="143">
        <f>IF(N1480="nulová",J1480,0)</f>
        <v>0</v>
      </c>
      <c r="BJ1480" s="17" t="s">
        <v>80</v>
      </c>
      <c r="BK1480" s="143">
        <f>ROUND(I1480*H1480,2)</f>
        <v>0</v>
      </c>
      <c r="BL1480" s="17" t="s">
        <v>286</v>
      </c>
      <c r="BM1480" s="142" t="s">
        <v>2480</v>
      </c>
    </row>
    <row r="1481" spans="2:47" s="1" customFormat="1" ht="12">
      <c r="B1481" s="32"/>
      <c r="D1481" s="144" t="s">
        <v>190</v>
      </c>
      <c r="F1481" s="145" t="s">
        <v>2481</v>
      </c>
      <c r="I1481" s="146"/>
      <c r="L1481" s="32"/>
      <c r="M1481" s="147"/>
      <c r="T1481" s="53"/>
      <c r="AT1481" s="17" t="s">
        <v>190</v>
      </c>
      <c r="AU1481" s="17" t="s">
        <v>82</v>
      </c>
    </row>
    <row r="1482" spans="2:51" s="12" customFormat="1" ht="12">
      <c r="B1482" s="148"/>
      <c r="D1482" s="149" t="s">
        <v>192</v>
      </c>
      <c r="E1482" s="150" t="s">
        <v>19</v>
      </c>
      <c r="F1482" s="151" t="s">
        <v>2482</v>
      </c>
      <c r="H1482" s="152">
        <v>5</v>
      </c>
      <c r="I1482" s="153"/>
      <c r="L1482" s="148"/>
      <c r="M1482" s="154"/>
      <c r="T1482" s="155"/>
      <c r="AT1482" s="150" t="s">
        <v>192</v>
      </c>
      <c r="AU1482" s="150" t="s">
        <v>82</v>
      </c>
      <c r="AV1482" s="12" t="s">
        <v>82</v>
      </c>
      <c r="AW1482" s="12" t="s">
        <v>33</v>
      </c>
      <c r="AX1482" s="12" t="s">
        <v>80</v>
      </c>
      <c r="AY1482" s="150" t="s">
        <v>181</v>
      </c>
    </row>
    <row r="1483" spans="2:65" s="1" customFormat="1" ht="24.1" customHeight="1">
      <c r="B1483" s="32"/>
      <c r="C1483" s="180" t="s">
        <v>2483</v>
      </c>
      <c r="D1483" s="180" t="s">
        <v>561</v>
      </c>
      <c r="E1483" s="181" t="s">
        <v>2484</v>
      </c>
      <c r="F1483" s="182" t="s">
        <v>2485</v>
      </c>
      <c r="G1483" s="183" t="s">
        <v>199</v>
      </c>
      <c r="H1483" s="184">
        <v>5</v>
      </c>
      <c r="I1483" s="185"/>
      <c r="J1483" s="186">
        <f>ROUND(I1483*H1483,2)</f>
        <v>0</v>
      </c>
      <c r="K1483" s="182" t="s">
        <v>19</v>
      </c>
      <c r="L1483" s="187"/>
      <c r="M1483" s="188" t="s">
        <v>19</v>
      </c>
      <c r="N1483" s="189" t="s">
        <v>43</v>
      </c>
      <c r="P1483" s="140">
        <f>O1483*H1483</f>
        <v>0</v>
      </c>
      <c r="Q1483" s="140">
        <v>0.0024</v>
      </c>
      <c r="R1483" s="140">
        <f>Q1483*H1483</f>
        <v>0.011999999999999999</v>
      </c>
      <c r="S1483" s="140">
        <v>0</v>
      </c>
      <c r="T1483" s="141">
        <f>S1483*H1483</f>
        <v>0</v>
      </c>
      <c r="AR1483" s="142" t="s">
        <v>394</v>
      </c>
      <c r="AT1483" s="142" t="s">
        <v>561</v>
      </c>
      <c r="AU1483" s="142" t="s">
        <v>82</v>
      </c>
      <c r="AY1483" s="17" t="s">
        <v>181</v>
      </c>
      <c r="BE1483" s="143">
        <f>IF(N1483="základní",J1483,0)</f>
        <v>0</v>
      </c>
      <c r="BF1483" s="143">
        <f>IF(N1483="snížená",J1483,0)</f>
        <v>0</v>
      </c>
      <c r="BG1483" s="143">
        <f>IF(N1483="zákl. přenesená",J1483,0)</f>
        <v>0</v>
      </c>
      <c r="BH1483" s="143">
        <f>IF(N1483="sníž. přenesená",J1483,0)</f>
        <v>0</v>
      </c>
      <c r="BI1483" s="143">
        <f>IF(N1483="nulová",J1483,0)</f>
        <v>0</v>
      </c>
      <c r="BJ1483" s="17" t="s">
        <v>80</v>
      </c>
      <c r="BK1483" s="143">
        <f>ROUND(I1483*H1483,2)</f>
        <v>0</v>
      </c>
      <c r="BL1483" s="17" t="s">
        <v>286</v>
      </c>
      <c r="BM1483" s="142" t="s">
        <v>2486</v>
      </c>
    </row>
    <row r="1484" spans="2:65" s="1" customFormat="1" ht="16.5" customHeight="1">
      <c r="B1484" s="32"/>
      <c r="C1484" s="131" t="s">
        <v>2487</v>
      </c>
      <c r="D1484" s="131" t="s">
        <v>183</v>
      </c>
      <c r="E1484" s="132" t="s">
        <v>2488</v>
      </c>
      <c r="F1484" s="133" t="s">
        <v>2489</v>
      </c>
      <c r="G1484" s="134" t="s">
        <v>199</v>
      </c>
      <c r="H1484" s="135">
        <v>2</v>
      </c>
      <c r="I1484" s="136"/>
      <c r="J1484" s="137">
        <f>ROUND(I1484*H1484,2)</f>
        <v>0</v>
      </c>
      <c r="K1484" s="133" t="s">
        <v>19</v>
      </c>
      <c r="L1484" s="32"/>
      <c r="M1484" s="138" t="s">
        <v>19</v>
      </c>
      <c r="N1484" s="139" t="s">
        <v>43</v>
      </c>
      <c r="P1484" s="140">
        <f>O1484*H1484</f>
        <v>0</v>
      </c>
      <c r="Q1484" s="140">
        <v>0</v>
      </c>
      <c r="R1484" s="140">
        <f>Q1484*H1484</f>
        <v>0</v>
      </c>
      <c r="S1484" s="140">
        <v>0</v>
      </c>
      <c r="T1484" s="141">
        <f>S1484*H1484</f>
        <v>0</v>
      </c>
      <c r="AR1484" s="142" t="s">
        <v>286</v>
      </c>
      <c r="AT1484" s="142" t="s">
        <v>183</v>
      </c>
      <c r="AU1484" s="142" t="s">
        <v>82</v>
      </c>
      <c r="AY1484" s="17" t="s">
        <v>181</v>
      </c>
      <c r="BE1484" s="143">
        <f>IF(N1484="základní",J1484,0)</f>
        <v>0</v>
      </c>
      <c r="BF1484" s="143">
        <f>IF(N1484="snížená",J1484,0)</f>
        <v>0</v>
      </c>
      <c r="BG1484" s="143">
        <f>IF(N1484="zákl. přenesená",J1484,0)</f>
        <v>0</v>
      </c>
      <c r="BH1484" s="143">
        <f>IF(N1484="sníž. přenesená",J1484,0)</f>
        <v>0</v>
      </c>
      <c r="BI1484" s="143">
        <f>IF(N1484="nulová",J1484,0)</f>
        <v>0</v>
      </c>
      <c r="BJ1484" s="17" t="s">
        <v>80</v>
      </c>
      <c r="BK1484" s="143">
        <f>ROUND(I1484*H1484,2)</f>
        <v>0</v>
      </c>
      <c r="BL1484" s="17" t="s">
        <v>286</v>
      </c>
      <c r="BM1484" s="142" t="s">
        <v>2490</v>
      </c>
    </row>
    <row r="1485" spans="2:51" s="12" customFormat="1" ht="12">
      <c r="B1485" s="148"/>
      <c r="D1485" s="149" t="s">
        <v>192</v>
      </c>
      <c r="E1485" s="150" t="s">
        <v>19</v>
      </c>
      <c r="F1485" s="151" t="s">
        <v>2491</v>
      </c>
      <c r="H1485" s="152">
        <v>2</v>
      </c>
      <c r="I1485" s="153"/>
      <c r="L1485" s="148"/>
      <c r="M1485" s="154"/>
      <c r="T1485" s="155"/>
      <c r="AT1485" s="150" t="s">
        <v>192</v>
      </c>
      <c r="AU1485" s="150" t="s">
        <v>82</v>
      </c>
      <c r="AV1485" s="12" t="s">
        <v>82</v>
      </c>
      <c r="AW1485" s="12" t="s">
        <v>33</v>
      </c>
      <c r="AX1485" s="12" t="s">
        <v>80</v>
      </c>
      <c r="AY1485" s="150" t="s">
        <v>181</v>
      </c>
    </row>
    <row r="1486" spans="2:65" s="1" customFormat="1" ht="16.5" customHeight="1">
      <c r="B1486" s="32"/>
      <c r="C1486" s="131" t="s">
        <v>2492</v>
      </c>
      <c r="D1486" s="131" t="s">
        <v>183</v>
      </c>
      <c r="E1486" s="132" t="s">
        <v>2493</v>
      </c>
      <c r="F1486" s="133" t="s">
        <v>2494</v>
      </c>
      <c r="G1486" s="134" t="s">
        <v>199</v>
      </c>
      <c r="H1486" s="135">
        <v>43</v>
      </c>
      <c r="I1486" s="136"/>
      <c r="J1486" s="137">
        <f>ROUND(I1486*H1486,2)</f>
        <v>0</v>
      </c>
      <c r="K1486" s="133" t="s">
        <v>187</v>
      </c>
      <c r="L1486" s="32"/>
      <c r="M1486" s="138" t="s">
        <v>19</v>
      </c>
      <c r="N1486" s="139" t="s">
        <v>43</v>
      </c>
      <c r="P1486" s="140">
        <f>O1486*H1486</f>
        <v>0</v>
      </c>
      <c r="Q1486" s="140">
        <v>0</v>
      </c>
      <c r="R1486" s="140">
        <f>Q1486*H1486</f>
        <v>0</v>
      </c>
      <c r="S1486" s="140">
        <v>0</v>
      </c>
      <c r="T1486" s="141">
        <f>S1486*H1486</f>
        <v>0</v>
      </c>
      <c r="AR1486" s="142" t="s">
        <v>286</v>
      </c>
      <c r="AT1486" s="142" t="s">
        <v>183</v>
      </c>
      <c r="AU1486" s="142" t="s">
        <v>82</v>
      </c>
      <c r="AY1486" s="17" t="s">
        <v>181</v>
      </c>
      <c r="BE1486" s="143">
        <f>IF(N1486="základní",J1486,0)</f>
        <v>0</v>
      </c>
      <c r="BF1486" s="143">
        <f>IF(N1486="snížená",J1486,0)</f>
        <v>0</v>
      </c>
      <c r="BG1486" s="143">
        <f>IF(N1486="zákl. přenesená",J1486,0)</f>
        <v>0</v>
      </c>
      <c r="BH1486" s="143">
        <f>IF(N1486="sníž. přenesená",J1486,0)</f>
        <v>0</v>
      </c>
      <c r="BI1486" s="143">
        <f>IF(N1486="nulová",J1486,0)</f>
        <v>0</v>
      </c>
      <c r="BJ1486" s="17" t="s">
        <v>80</v>
      </c>
      <c r="BK1486" s="143">
        <f>ROUND(I1486*H1486,2)</f>
        <v>0</v>
      </c>
      <c r="BL1486" s="17" t="s">
        <v>286</v>
      </c>
      <c r="BM1486" s="142" t="s">
        <v>2495</v>
      </c>
    </row>
    <row r="1487" spans="2:47" s="1" customFormat="1" ht="12">
      <c r="B1487" s="32"/>
      <c r="D1487" s="144" t="s">
        <v>190</v>
      </c>
      <c r="F1487" s="145" t="s">
        <v>2496</v>
      </c>
      <c r="I1487" s="146"/>
      <c r="L1487" s="32"/>
      <c r="M1487" s="147"/>
      <c r="T1487" s="53"/>
      <c r="AT1487" s="17" t="s">
        <v>190</v>
      </c>
      <c r="AU1487" s="17" t="s">
        <v>82</v>
      </c>
    </row>
    <row r="1488" spans="2:51" s="12" customFormat="1" ht="12">
      <c r="B1488" s="148"/>
      <c r="D1488" s="149" t="s">
        <v>192</v>
      </c>
      <c r="E1488" s="150" t="s">
        <v>19</v>
      </c>
      <c r="F1488" s="151" t="s">
        <v>2497</v>
      </c>
      <c r="H1488" s="152">
        <v>43</v>
      </c>
      <c r="I1488" s="153"/>
      <c r="L1488" s="148"/>
      <c r="M1488" s="154"/>
      <c r="T1488" s="155"/>
      <c r="AT1488" s="150" t="s">
        <v>192</v>
      </c>
      <c r="AU1488" s="150" t="s">
        <v>82</v>
      </c>
      <c r="AV1488" s="12" t="s">
        <v>82</v>
      </c>
      <c r="AW1488" s="12" t="s">
        <v>33</v>
      </c>
      <c r="AX1488" s="12" t="s">
        <v>80</v>
      </c>
      <c r="AY1488" s="150" t="s">
        <v>181</v>
      </c>
    </row>
    <row r="1489" spans="2:65" s="1" customFormat="1" ht="16.5" customHeight="1">
      <c r="B1489" s="32"/>
      <c r="C1489" s="131" t="s">
        <v>2498</v>
      </c>
      <c r="D1489" s="131" t="s">
        <v>183</v>
      </c>
      <c r="E1489" s="132" t="s">
        <v>2499</v>
      </c>
      <c r="F1489" s="133" t="s">
        <v>2500</v>
      </c>
      <c r="G1489" s="134" t="s">
        <v>199</v>
      </c>
      <c r="H1489" s="135">
        <v>43</v>
      </c>
      <c r="I1489" s="136"/>
      <c r="J1489" s="137">
        <f>ROUND(I1489*H1489,2)</f>
        <v>0</v>
      </c>
      <c r="K1489" s="133" t="s">
        <v>187</v>
      </c>
      <c r="L1489" s="32"/>
      <c r="M1489" s="138" t="s">
        <v>19</v>
      </c>
      <c r="N1489" s="139" t="s">
        <v>43</v>
      </c>
      <c r="P1489" s="140">
        <f>O1489*H1489</f>
        <v>0</v>
      </c>
      <c r="Q1489" s="140">
        <v>0</v>
      </c>
      <c r="R1489" s="140">
        <f>Q1489*H1489</f>
        <v>0</v>
      </c>
      <c r="S1489" s="140">
        <v>0</v>
      </c>
      <c r="T1489" s="141">
        <f>S1489*H1489</f>
        <v>0</v>
      </c>
      <c r="AR1489" s="142" t="s">
        <v>286</v>
      </c>
      <c r="AT1489" s="142" t="s">
        <v>183</v>
      </c>
      <c r="AU1489" s="142" t="s">
        <v>82</v>
      </c>
      <c r="AY1489" s="17" t="s">
        <v>181</v>
      </c>
      <c r="BE1489" s="143">
        <f>IF(N1489="základní",J1489,0)</f>
        <v>0</v>
      </c>
      <c r="BF1489" s="143">
        <f>IF(N1489="snížená",J1489,0)</f>
        <v>0</v>
      </c>
      <c r="BG1489" s="143">
        <f>IF(N1489="zákl. přenesená",J1489,0)</f>
        <v>0</v>
      </c>
      <c r="BH1489" s="143">
        <f>IF(N1489="sníž. přenesená",J1489,0)</f>
        <v>0</v>
      </c>
      <c r="BI1489" s="143">
        <f>IF(N1489="nulová",J1489,0)</f>
        <v>0</v>
      </c>
      <c r="BJ1489" s="17" t="s">
        <v>80</v>
      </c>
      <c r="BK1489" s="143">
        <f>ROUND(I1489*H1489,2)</f>
        <v>0</v>
      </c>
      <c r="BL1489" s="17" t="s">
        <v>286</v>
      </c>
      <c r="BM1489" s="142" t="s">
        <v>2501</v>
      </c>
    </row>
    <row r="1490" spans="2:47" s="1" customFormat="1" ht="12">
      <c r="B1490" s="32"/>
      <c r="D1490" s="144" t="s">
        <v>190</v>
      </c>
      <c r="F1490" s="145" t="s">
        <v>2502</v>
      </c>
      <c r="I1490" s="146"/>
      <c r="L1490" s="32"/>
      <c r="M1490" s="147"/>
      <c r="T1490" s="53"/>
      <c r="AT1490" s="17" t="s">
        <v>190</v>
      </c>
      <c r="AU1490" s="17" t="s">
        <v>82</v>
      </c>
    </row>
    <row r="1491" spans="2:65" s="1" customFormat="1" ht="24.1" customHeight="1">
      <c r="B1491" s="32"/>
      <c r="C1491" s="180" t="s">
        <v>2503</v>
      </c>
      <c r="D1491" s="180" t="s">
        <v>561</v>
      </c>
      <c r="E1491" s="181" t="s">
        <v>2504</v>
      </c>
      <c r="F1491" s="182" t="s">
        <v>2505</v>
      </c>
      <c r="G1491" s="183" t="s">
        <v>199</v>
      </c>
      <c r="H1491" s="184">
        <v>43</v>
      </c>
      <c r="I1491" s="185"/>
      <c r="J1491" s="186">
        <f>ROUND(I1491*H1491,2)</f>
        <v>0</v>
      </c>
      <c r="K1491" s="182" t="s">
        <v>19</v>
      </c>
      <c r="L1491" s="187"/>
      <c r="M1491" s="188" t="s">
        <v>19</v>
      </c>
      <c r="N1491" s="189" t="s">
        <v>43</v>
      </c>
      <c r="P1491" s="140">
        <f>O1491*H1491</f>
        <v>0</v>
      </c>
      <c r="Q1491" s="140">
        <v>0.00015</v>
      </c>
      <c r="R1491" s="140">
        <f>Q1491*H1491</f>
        <v>0.006449999999999999</v>
      </c>
      <c r="S1491" s="140">
        <v>0</v>
      </c>
      <c r="T1491" s="141">
        <f>S1491*H1491</f>
        <v>0</v>
      </c>
      <c r="AR1491" s="142" t="s">
        <v>394</v>
      </c>
      <c r="AT1491" s="142" t="s">
        <v>561</v>
      </c>
      <c r="AU1491" s="142" t="s">
        <v>82</v>
      </c>
      <c r="AY1491" s="17" t="s">
        <v>181</v>
      </c>
      <c r="BE1491" s="143">
        <f>IF(N1491="základní",J1491,0)</f>
        <v>0</v>
      </c>
      <c r="BF1491" s="143">
        <f>IF(N1491="snížená",J1491,0)</f>
        <v>0</v>
      </c>
      <c r="BG1491" s="143">
        <f>IF(N1491="zákl. přenesená",J1491,0)</f>
        <v>0</v>
      </c>
      <c r="BH1491" s="143">
        <f>IF(N1491="sníž. přenesená",J1491,0)</f>
        <v>0</v>
      </c>
      <c r="BI1491" s="143">
        <f>IF(N1491="nulová",J1491,0)</f>
        <v>0</v>
      </c>
      <c r="BJ1491" s="17" t="s">
        <v>80</v>
      </c>
      <c r="BK1491" s="143">
        <f>ROUND(I1491*H1491,2)</f>
        <v>0</v>
      </c>
      <c r="BL1491" s="17" t="s">
        <v>286</v>
      </c>
      <c r="BM1491" s="142" t="s">
        <v>2506</v>
      </c>
    </row>
    <row r="1492" spans="2:65" s="1" customFormat="1" ht="16.5" customHeight="1">
      <c r="B1492" s="32"/>
      <c r="C1492" s="131" t="s">
        <v>2507</v>
      </c>
      <c r="D1492" s="131" t="s">
        <v>183</v>
      </c>
      <c r="E1492" s="132" t="s">
        <v>2508</v>
      </c>
      <c r="F1492" s="133" t="s">
        <v>2509</v>
      </c>
      <c r="G1492" s="134" t="s">
        <v>186</v>
      </c>
      <c r="H1492" s="135">
        <v>70.1</v>
      </c>
      <c r="I1492" s="136"/>
      <c r="J1492" s="137">
        <f>ROUND(I1492*H1492,2)</f>
        <v>0</v>
      </c>
      <c r="K1492" s="133" t="s">
        <v>19</v>
      </c>
      <c r="L1492" s="32"/>
      <c r="M1492" s="138" t="s">
        <v>19</v>
      </c>
      <c r="N1492" s="139" t="s">
        <v>43</v>
      </c>
      <c r="P1492" s="140">
        <f>O1492*H1492</f>
        <v>0</v>
      </c>
      <c r="Q1492" s="140">
        <v>0.0005</v>
      </c>
      <c r="R1492" s="140">
        <f>Q1492*H1492</f>
        <v>0.03505</v>
      </c>
      <c r="S1492" s="140">
        <v>0</v>
      </c>
      <c r="T1492" s="141">
        <f>S1492*H1492</f>
        <v>0</v>
      </c>
      <c r="AR1492" s="142" t="s">
        <v>286</v>
      </c>
      <c r="AT1492" s="142" t="s">
        <v>183</v>
      </c>
      <c r="AU1492" s="142" t="s">
        <v>82</v>
      </c>
      <c r="AY1492" s="17" t="s">
        <v>181</v>
      </c>
      <c r="BE1492" s="143">
        <f>IF(N1492="základní",J1492,0)</f>
        <v>0</v>
      </c>
      <c r="BF1492" s="143">
        <f>IF(N1492="snížená",J1492,0)</f>
        <v>0</v>
      </c>
      <c r="BG1492" s="143">
        <f>IF(N1492="zákl. přenesená",J1492,0)</f>
        <v>0</v>
      </c>
      <c r="BH1492" s="143">
        <f>IF(N1492="sníž. přenesená",J1492,0)</f>
        <v>0</v>
      </c>
      <c r="BI1492" s="143">
        <f>IF(N1492="nulová",J1492,0)</f>
        <v>0</v>
      </c>
      <c r="BJ1492" s="17" t="s">
        <v>80</v>
      </c>
      <c r="BK1492" s="143">
        <f>ROUND(I1492*H1492,2)</f>
        <v>0</v>
      </c>
      <c r="BL1492" s="17" t="s">
        <v>286</v>
      </c>
      <c r="BM1492" s="142" t="s">
        <v>2510</v>
      </c>
    </row>
    <row r="1493" spans="2:51" s="14" customFormat="1" ht="12">
      <c r="B1493" s="163"/>
      <c r="D1493" s="149" t="s">
        <v>192</v>
      </c>
      <c r="E1493" s="164" t="s">
        <v>19</v>
      </c>
      <c r="F1493" s="165" t="s">
        <v>2511</v>
      </c>
      <c r="H1493" s="164" t="s">
        <v>19</v>
      </c>
      <c r="I1493" s="166"/>
      <c r="L1493" s="163"/>
      <c r="M1493" s="167"/>
      <c r="T1493" s="168"/>
      <c r="AT1493" s="164" t="s">
        <v>192</v>
      </c>
      <c r="AU1493" s="164" t="s">
        <v>82</v>
      </c>
      <c r="AV1493" s="14" t="s">
        <v>80</v>
      </c>
      <c r="AW1493" s="14" t="s">
        <v>33</v>
      </c>
      <c r="AX1493" s="14" t="s">
        <v>72</v>
      </c>
      <c r="AY1493" s="164" t="s">
        <v>181</v>
      </c>
    </row>
    <row r="1494" spans="2:51" s="12" customFormat="1" ht="12">
      <c r="B1494" s="148"/>
      <c r="D1494" s="149" t="s">
        <v>192</v>
      </c>
      <c r="E1494" s="150" t="s">
        <v>19</v>
      </c>
      <c r="F1494" s="151" t="s">
        <v>2433</v>
      </c>
      <c r="H1494" s="152">
        <v>68.5</v>
      </c>
      <c r="I1494" s="153"/>
      <c r="L1494" s="148"/>
      <c r="M1494" s="154"/>
      <c r="T1494" s="155"/>
      <c r="AT1494" s="150" t="s">
        <v>192</v>
      </c>
      <c r="AU1494" s="150" t="s">
        <v>82</v>
      </c>
      <c r="AV1494" s="12" t="s">
        <v>82</v>
      </c>
      <c r="AW1494" s="12" t="s">
        <v>33</v>
      </c>
      <c r="AX1494" s="12" t="s">
        <v>72</v>
      </c>
      <c r="AY1494" s="150" t="s">
        <v>181</v>
      </c>
    </row>
    <row r="1495" spans="2:51" s="14" customFormat="1" ht="12">
      <c r="B1495" s="163"/>
      <c r="D1495" s="149" t="s">
        <v>192</v>
      </c>
      <c r="E1495" s="164" t="s">
        <v>19</v>
      </c>
      <c r="F1495" s="165" t="s">
        <v>2512</v>
      </c>
      <c r="H1495" s="164" t="s">
        <v>19</v>
      </c>
      <c r="I1495" s="166"/>
      <c r="L1495" s="163"/>
      <c r="M1495" s="167"/>
      <c r="T1495" s="168"/>
      <c r="AT1495" s="164" t="s">
        <v>192</v>
      </c>
      <c r="AU1495" s="164" t="s">
        <v>82</v>
      </c>
      <c r="AV1495" s="14" t="s">
        <v>80</v>
      </c>
      <c r="AW1495" s="14" t="s">
        <v>33</v>
      </c>
      <c r="AX1495" s="14" t="s">
        <v>72</v>
      </c>
      <c r="AY1495" s="164" t="s">
        <v>181</v>
      </c>
    </row>
    <row r="1496" spans="2:51" s="12" customFormat="1" ht="12">
      <c r="B1496" s="148"/>
      <c r="D1496" s="149" t="s">
        <v>192</v>
      </c>
      <c r="E1496" s="150" t="s">
        <v>19</v>
      </c>
      <c r="F1496" s="151" t="s">
        <v>2513</v>
      </c>
      <c r="H1496" s="152">
        <v>1.6</v>
      </c>
      <c r="I1496" s="153"/>
      <c r="L1496" s="148"/>
      <c r="M1496" s="154"/>
      <c r="T1496" s="155"/>
      <c r="AT1496" s="150" t="s">
        <v>192</v>
      </c>
      <c r="AU1496" s="150" t="s">
        <v>82</v>
      </c>
      <c r="AV1496" s="12" t="s">
        <v>82</v>
      </c>
      <c r="AW1496" s="12" t="s">
        <v>33</v>
      </c>
      <c r="AX1496" s="12" t="s">
        <v>72</v>
      </c>
      <c r="AY1496" s="150" t="s">
        <v>181</v>
      </c>
    </row>
    <row r="1497" spans="2:51" s="13" customFormat="1" ht="12">
      <c r="B1497" s="156"/>
      <c r="D1497" s="149" t="s">
        <v>192</v>
      </c>
      <c r="E1497" s="157" t="s">
        <v>19</v>
      </c>
      <c r="F1497" s="158" t="s">
        <v>196</v>
      </c>
      <c r="H1497" s="159">
        <v>70.1</v>
      </c>
      <c r="I1497" s="160"/>
      <c r="L1497" s="156"/>
      <c r="M1497" s="161"/>
      <c r="T1497" s="162"/>
      <c r="AT1497" s="157" t="s">
        <v>192</v>
      </c>
      <c r="AU1497" s="157" t="s">
        <v>82</v>
      </c>
      <c r="AV1497" s="13" t="s">
        <v>188</v>
      </c>
      <c r="AW1497" s="13" t="s">
        <v>33</v>
      </c>
      <c r="AX1497" s="13" t="s">
        <v>80</v>
      </c>
      <c r="AY1497" s="157" t="s">
        <v>181</v>
      </c>
    </row>
    <row r="1498" spans="2:65" s="1" customFormat="1" ht="21.75" customHeight="1">
      <c r="B1498" s="32"/>
      <c r="C1498" s="131" t="s">
        <v>2514</v>
      </c>
      <c r="D1498" s="131" t="s">
        <v>183</v>
      </c>
      <c r="E1498" s="132" t="s">
        <v>2515</v>
      </c>
      <c r="F1498" s="133" t="s">
        <v>2516</v>
      </c>
      <c r="G1498" s="134" t="s">
        <v>305</v>
      </c>
      <c r="H1498" s="135">
        <v>60.3</v>
      </c>
      <c r="I1498" s="136"/>
      <c r="J1498" s="137">
        <f>ROUND(I1498*H1498,2)</f>
        <v>0</v>
      </c>
      <c r="K1498" s="133" t="s">
        <v>187</v>
      </c>
      <c r="L1498" s="32"/>
      <c r="M1498" s="138" t="s">
        <v>19</v>
      </c>
      <c r="N1498" s="139" t="s">
        <v>43</v>
      </c>
      <c r="P1498" s="140">
        <f>O1498*H1498</f>
        <v>0</v>
      </c>
      <c r="Q1498" s="140">
        <v>0</v>
      </c>
      <c r="R1498" s="140">
        <f>Q1498*H1498</f>
        <v>0</v>
      </c>
      <c r="S1498" s="140">
        <v>0</v>
      </c>
      <c r="T1498" s="141">
        <f>S1498*H1498</f>
        <v>0</v>
      </c>
      <c r="AR1498" s="142" t="s">
        <v>286</v>
      </c>
      <c r="AT1498" s="142" t="s">
        <v>183</v>
      </c>
      <c r="AU1498" s="142" t="s">
        <v>82</v>
      </c>
      <c r="AY1498" s="17" t="s">
        <v>181</v>
      </c>
      <c r="BE1498" s="143">
        <f>IF(N1498="základní",J1498,0)</f>
        <v>0</v>
      </c>
      <c r="BF1498" s="143">
        <f>IF(N1498="snížená",J1498,0)</f>
        <v>0</v>
      </c>
      <c r="BG1498" s="143">
        <f>IF(N1498="zákl. přenesená",J1498,0)</f>
        <v>0</v>
      </c>
      <c r="BH1498" s="143">
        <f>IF(N1498="sníž. přenesená",J1498,0)</f>
        <v>0</v>
      </c>
      <c r="BI1498" s="143">
        <f>IF(N1498="nulová",J1498,0)</f>
        <v>0</v>
      </c>
      <c r="BJ1498" s="17" t="s">
        <v>80</v>
      </c>
      <c r="BK1498" s="143">
        <f>ROUND(I1498*H1498,2)</f>
        <v>0</v>
      </c>
      <c r="BL1498" s="17" t="s">
        <v>286</v>
      </c>
      <c r="BM1498" s="142" t="s">
        <v>2517</v>
      </c>
    </row>
    <row r="1499" spans="2:47" s="1" customFormat="1" ht="12">
      <c r="B1499" s="32"/>
      <c r="D1499" s="144" t="s">
        <v>190</v>
      </c>
      <c r="F1499" s="145" t="s">
        <v>2518</v>
      </c>
      <c r="I1499" s="146"/>
      <c r="L1499" s="32"/>
      <c r="M1499" s="147"/>
      <c r="T1499" s="53"/>
      <c r="AT1499" s="17" t="s">
        <v>190</v>
      </c>
      <c r="AU1499" s="17" t="s">
        <v>82</v>
      </c>
    </row>
    <row r="1500" spans="2:51" s="14" customFormat="1" ht="12">
      <c r="B1500" s="163"/>
      <c r="D1500" s="149" t="s">
        <v>192</v>
      </c>
      <c r="E1500" s="164" t="s">
        <v>19</v>
      </c>
      <c r="F1500" s="165" t="s">
        <v>2519</v>
      </c>
      <c r="H1500" s="164" t="s">
        <v>19</v>
      </c>
      <c r="I1500" s="166"/>
      <c r="L1500" s="163"/>
      <c r="M1500" s="167"/>
      <c r="T1500" s="168"/>
      <c r="AT1500" s="164" t="s">
        <v>192</v>
      </c>
      <c r="AU1500" s="164" t="s">
        <v>82</v>
      </c>
      <c r="AV1500" s="14" t="s">
        <v>80</v>
      </c>
      <c r="AW1500" s="14" t="s">
        <v>33</v>
      </c>
      <c r="AX1500" s="14" t="s">
        <v>72</v>
      </c>
      <c r="AY1500" s="164" t="s">
        <v>181</v>
      </c>
    </row>
    <row r="1501" spans="2:51" s="12" customFormat="1" ht="12">
      <c r="B1501" s="148"/>
      <c r="D1501" s="149" t="s">
        <v>192</v>
      </c>
      <c r="E1501" s="150" t="s">
        <v>19</v>
      </c>
      <c r="F1501" s="151" t="s">
        <v>2520</v>
      </c>
      <c r="H1501" s="152">
        <v>49.5</v>
      </c>
      <c r="I1501" s="153"/>
      <c r="L1501" s="148"/>
      <c r="M1501" s="154"/>
      <c r="T1501" s="155"/>
      <c r="AT1501" s="150" t="s">
        <v>192</v>
      </c>
      <c r="AU1501" s="150" t="s">
        <v>82</v>
      </c>
      <c r="AV1501" s="12" t="s">
        <v>82</v>
      </c>
      <c r="AW1501" s="12" t="s">
        <v>33</v>
      </c>
      <c r="AX1501" s="12" t="s">
        <v>72</v>
      </c>
      <c r="AY1501" s="150" t="s">
        <v>181</v>
      </c>
    </row>
    <row r="1502" spans="2:51" s="14" customFormat="1" ht="12">
      <c r="B1502" s="163"/>
      <c r="D1502" s="149" t="s">
        <v>192</v>
      </c>
      <c r="E1502" s="164" t="s">
        <v>19</v>
      </c>
      <c r="F1502" s="165" t="s">
        <v>2521</v>
      </c>
      <c r="H1502" s="164" t="s">
        <v>19</v>
      </c>
      <c r="I1502" s="166"/>
      <c r="L1502" s="163"/>
      <c r="M1502" s="167"/>
      <c r="T1502" s="168"/>
      <c r="AT1502" s="164" t="s">
        <v>192</v>
      </c>
      <c r="AU1502" s="164" t="s">
        <v>82</v>
      </c>
      <c r="AV1502" s="14" t="s">
        <v>80</v>
      </c>
      <c r="AW1502" s="14" t="s">
        <v>33</v>
      </c>
      <c r="AX1502" s="14" t="s">
        <v>72</v>
      </c>
      <c r="AY1502" s="164" t="s">
        <v>181</v>
      </c>
    </row>
    <row r="1503" spans="2:51" s="12" customFormat="1" ht="12">
      <c r="B1503" s="148"/>
      <c r="D1503" s="149" t="s">
        <v>192</v>
      </c>
      <c r="E1503" s="150" t="s">
        <v>19</v>
      </c>
      <c r="F1503" s="151" t="s">
        <v>2522</v>
      </c>
      <c r="H1503" s="152">
        <v>3.25</v>
      </c>
      <c r="I1503" s="153"/>
      <c r="L1503" s="148"/>
      <c r="M1503" s="154"/>
      <c r="T1503" s="155"/>
      <c r="AT1503" s="150" t="s">
        <v>192</v>
      </c>
      <c r="AU1503" s="150" t="s">
        <v>82</v>
      </c>
      <c r="AV1503" s="12" t="s">
        <v>82</v>
      </c>
      <c r="AW1503" s="12" t="s">
        <v>33</v>
      </c>
      <c r="AX1503" s="12" t="s">
        <v>72</v>
      </c>
      <c r="AY1503" s="150" t="s">
        <v>181</v>
      </c>
    </row>
    <row r="1504" spans="2:51" s="12" customFormat="1" ht="12">
      <c r="B1504" s="148"/>
      <c r="D1504" s="149" t="s">
        <v>192</v>
      </c>
      <c r="E1504" s="150" t="s">
        <v>19</v>
      </c>
      <c r="F1504" s="151" t="s">
        <v>2523</v>
      </c>
      <c r="H1504" s="152">
        <v>5.55</v>
      </c>
      <c r="I1504" s="153"/>
      <c r="L1504" s="148"/>
      <c r="M1504" s="154"/>
      <c r="T1504" s="155"/>
      <c r="AT1504" s="150" t="s">
        <v>192</v>
      </c>
      <c r="AU1504" s="150" t="s">
        <v>82</v>
      </c>
      <c r="AV1504" s="12" t="s">
        <v>82</v>
      </c>
      <c r="AW1504" s="12" t="s">
        <v>33</v>
      </c>
      <c r="AX1504" s="12" t="s">
        <v>72</v>
      </c>
      <c r="AY1504" s="150" t="s">
        <v>181</v>
      </c>
    </row>
    <row r="1505" spans="2:51" s="12" customFormat="1" ht="12">
      <c r="B1505" s="148"/>
      <c r="D1505" s="149" t="s">
        <v>192</v>
      </c>
      <c r="E1505" s="150" t="s">
        <v>19</v>
      </c>
      <c r="F1505" s="151" t="s">
        <v>2524</v>
      </c>
      <c r="H1505" s="152">
        <v>2</v>
      </c>
      <c r="I1505" s="153"/>
      <c r="L1505" s="148"/>
      <c r="M1505" s="154"/>
      <c r="T1505" s="155"/>
      <c r="AT1505" s="150" t="s">
        <v>192</v>
      </c>
      <c r="AU1505" s="150" t="s">
        <v>82</v>
      </c>
      <c r="AV1505" s="12" t="s">
        <v>82</v>
      </c>
      <c r="AW1505" s="12" t="s">
        <v>33</v>
      </c>
      <c r="AX1505" s="12" t="s">
        <v>72</v>
      </c>
      <c r="AY1505" s="150" t="s">
        <v>181</v>
      </c>
    </row>
    <row r="1506" spans="2:51" s="13" customFormat="1" ht="12">
      <c r="B1506" s="156"/>
      <c r="D1506" s="149" t="s">
        <v>192</v>
      </c>
      <c r="E1506" s="157" t="s">
        <v>19</v>
      </c>
      <c r="F1506" s="158" t="s">
        <v>196</v>
      </c>
      <c r="H1506" s="159">
        <v>60.3</v>
      </c>
      <c r="I1506" s="160"/>
      <c r="L1506" s="156"/>
      <c r="M1506" s="161"/>
      <c r="T1506" s="162"/>
      <c r="AT1506" s="157" t="s">
        <v>192</v>
      </c>
      <c r="AU1506" s="157" t="s">
        <v>82</v>
      </c>
      <c r="AV1506" s="13" t="s">
        <v>188</v>
      </c>
      <c r="AW1506" s="13" t="s">
        <v>33</v>
      </c>
      <c r="AX1506" s="13" t="s">
        <v>80</v>
      </c>
      <c r="AY1506" s="157" t="s">
        <v>181</v>
      </c>
    </row>
    <row r="1507" spans="2:65" s="1" customFormat="1" ht="24.1" customHeight="1">
      <c r="B1507" s="32"/>
      <c r="C1507" s="180" t="s">
        <v>2525</v>
      </c>
      <c r="D1507" s="180" t="s">
        <v>561</v>
      </c>
      <c r="E1507" s="181" t="s">
        <v>2526</v>
      </c>
      <c r="F1507" s="182" t="s">
        <v>2527</v>
      </c>
      <c r="G1507" s="183" t="s">
        <v>305</v>
      </c>
      <c r="H1507" s="184">
        <v>60.3</v>
      </c>
      <c r="I1507" s="185"/>
      <c r="J1507" s="186">
        <f aca="true" t="shared" si="0" ref="J1507:J1514">ROUND(I1507*H1507,2)</f>
        <v>0</v>
      </c>
      <c r="K1507" s="182" t="s">
        <v>19</v>
      </c>
      <c r="L1507" s="187"/>
      <c r="M1507" s="188" t="s">
        <v>19</v>
      </c>
      <c r="N1507" s="189" t="s">
        <v>43</v>
      </c>
      <c r="P1507" s="140">
        <f aca="true" t="shared" si="1" ref="P1507:P1514">O1507*H1507</f>
        <v>0</v>
      </c>
      <c r="Q1507" s="140">
        <v>0.3</v>
      </c>
      <c r="R1507" s="140">
        <f aca="true" t="shared" si="2" ref="R1507:R1514">Q1507*H1507</f>
        <v>18.09</v>
      </c>
      <c r="S1507" s="140">
        <v>0</v>
      </c>
      <c r="T1507" s="141">
        <f aca="true" t="shared" si="3" ref="T1507:T1514">S1507*H1507</f>
        <v>0</v>
      </c>
      <c r="AR1507" s="142" t="s">
        <v>394</v>
      </c>
      <c r="AT1507" s="142" t="s">
        <v>561</v>
      </c>
      <c r="AU1507" s="142" t="s">
        <v>82</v>
      </c>
      <c r="AY1507" s="17" t="s">
        <v>181</v>
      </c>
      <c r="BE1507" s="143">
        <f aca="true" t="shared" si="4" ref="BE1507:BE1514">IF(N1507="základní",J1507,0)</f>
        <v>0</v>
      </c>
      <c r="BF1507" s="143">
        <f aca="true" t="shared" si="5" ref="BF1507:BF1514">IF(N1507="snížená",J1507,0)</f>
        <v>0</v>
      </c>
      <c r="BG1507" s="143">
        <f aca="true" t="shared" si="6" ref="BG1507:BG1514">IF(N1507="zákl. přenesená",J1507,0)</f>
        <v>0</v>
      </c>
      <c r="BH1507" s="143">
        <f aca="true" t="shared" si="7" ref="BH1507:BH1514">IF(N1507="sníž. přenesená",J1507,0)</f>
        <v>0</v>
      </c>
      <c r="BI1507" s="143">
        <f aca="true" t="shared" si="8" ref="BI1507:BI1514">IF(N1507="nulová",J1507,0)</f>
        <v>0</v>
      </c>
      <c r="BJ1507" s="17" t="s">
        <v>80</v>
      </c>
      <c r="BK1507" s="143">
        <f aca="true" t="shared" si="9" ref="BK1507:BK1514">ROUND(I1507*H1507,2)</f>
        <v>0</v>
      </c>
      <c r="BL1507" s="17" t="s">
        <v>286</v>
      </c>
      <c r="BM1507" s="142" t="s">
        <v>2528</v>
      </c>
    </row>
    <row r="1508" spans="2:65" s="1" customFormat="1" ht="48.95" customHeight="1">
      <c r="B1508" s="32"/>
      <c r="C1508" s="131" t="s">
        <v>2529</v>
      </c>
      <c r="D1508" s="131" t="s">
        <v>183</v>
      </c>
      <c r="E1508" s="132" t="s">
        <v>2530</v>
      </c>
      <c r="F1508" s="133" t="s">
        <v>2531</v>
      </c>
      <c r="G1508" s="134" t="s">
        <v>199</v>
      </c>
      <c r="H1508" s="135">
        <v>1</v>
      </c>
      <c r="I1508" s="136"/>
      <c r="J1508" s="137">
        <f t="shared" si="0"/>
        <v>0</v>
      </c>
      <c r="K1508" s="133" t="s">
        <v>19</v>
      </c>
      <c r="L1508" s="32"/>
      <c r="M1508" s="138" t="s">
        <v>19</v>
      </c>
      <c r="N1508" s="139" t="s">
        <v>43</v>
      </c>
      <c r="P1508" s="140">
        <f t="shared" si="1"/>
        <v>0</v>
      </c>
      <c r="Q1508" s="140">
        <v>0.3</v>
      </c>
      <c r="R1508" s="140">
        <f t="shared" si="2"/>
        <v>0.3</v>
      </c>
      <c r="S1508" s="140">
        <v>0</v>
      </c>
      <c r="T1508" s="141">
        <f t="shared" si="3"/>
        <v>0</v>
      </c>
      <c r="AR1508" s="142" t="s">
        <v>286</v>
      </c>
      <c r="AT1508" s="142" t="s">
        <v>183</v>
      </c>
      <c r="AU1508" s="142" t="s">
        <v>82</v>
      </c>
      <c r="AY1508" s="17" t="s">
        <v>181</v>
      </c>
      <c r="BE1508" s="143">
        <f t="shared" si="4"/>
        <v>0</v>
      </c>
      <c r="BF1508" s="143">
        <f t="shared" si="5"/>
        <v>0</v>
      </c>
      <c r="BG1508" s="143">
        <f t="shared" si="6"/>
        <v>0</v>
      </c>
      <c r="BH1508" s="143">
        <f t="shared" si="7"/>
        <v>0</v>
      </c>
      <c r="BI1508" s="143">
        <f t="shared" si="8"/>
        <v>0</v>
      </c>
      <c r="BJ1508" s="17" t="s">
        <v>80</v>
      </c>
      <c r="BK1508" s="143">
        <f t="shared" si="9"/>
        <v>0</v>
      </c>
      <c r="BL1508" s="17" t="s">
        <v>286</v>
      </c>
      <c r="BM1508" s="142" t="s">
        <v>2532</v>
      </c>
    </row>
    <row r="1509" spans="2:65" s="1" customFormat="1" ht="48.95" customHeight="1">
      <c r="B1509" s="32"/>
      <c r="C1509" s="131" t="s">
        <v>2533</v>
      </c>
      <c r="D1509" s="131" t="s">
        <v>183</v>
      </c>
      <c r="E1509" s="132" t="s">
        <v>2534</v>
      </c>
      <c r="F1509" s="133" t="s">
        <v>2535</v>
      </c>
      <c r="G1509" s="134" t="s">
        <v>199</v>
      </c>
      <c r="H1509" s="135">
        <v>1</v>
      </c>
      <c r="I1509" s="136"/>
      <c r="J1509" s="137">
        <f t="shared" si="0"/>
        <v>0</v>
      </c>
      <c r="K1509" s="133" t="s">
        <v>19</v>
      </c>
      <c r="L1509" s="32"/>
      <c r="M1509" s="138" t="s">
        <v>19</v>
      </c>
      <c r="N1509" s="139" t="s">
        <v>43</v>
      </c>
      <c r="P1509" s="140">
        <f t="shared" si="1"/>
        <v>0</v>
      </c>
      <c r="Q1509" s="140">
        <v>0.11</v>
      </c>
      <c r="R1509" s="140">
        <f t="shared" si="2"/>
        <v>0.11</v>
      </c>
      <c r="S1509" s="140">
        <v>0</v>
      </c>
      <c r="T1509" s="141">
        <f t="shared" si="3"/>
        <v>0</v>
      </c>
      <c r="AR1509" s="142" t="s">
        <v>286</v>
      </c>
      <c r="AT1509" s="142" t="s">
        <v>183</v>
      </c>
      <c r="AU1509" s="142" t="s">
        <v>82</v>
      </c>
      <c r="AY1509" s="17" t="s">
        <v>181</v>
      </c>
      <c r="BE1509" s="143">
        <f t="shared" si="4"/>
        <v>0</v>
      </c>
      <c r="BF1509" s="143">
        <f t="shared" si="5"/>
        <v>0</v>
      </c>
      <c r="BG1509" s="143">
        <f t="shared" si="6"/>
        <v>0</v>
      </c>
      <c r="BH1509" s="143">
        <f t="shared" si="7"/>
        <v>0</v>
      </c>
      <c r="BI1509" s="143">
        <f t="shared" si="8"/>
        <v>0</v>
      </c>
      <c r="BJ1509" s="17" t="s">
        <v>80</v>
      </c>
      <c r="BK1509" s="143">
        <f t="shared" si="9"/>
        <v>0</v>
      </c>
      <c r="BL1509" s="17" t="s">
        <v>286</v>
      </c>
      <c r="BM1509" s="142" t="s">
        <v>2536</v>
      </c>
    </row>
    <row r="1510" spans="2:65" s="1" customFormat="1" ht="48.95" customHeight="1">
      <c r="B1510" s="32"/>
      <c r="C1510" s="131" t="s">
        <v>2537</v>
      </c>
      <c r="D1510" s="131" t="s">
        <v>183</v>
      </c>
      <c r="E1510" s="132" t="s">
        <v>2538</v>
      </c>
      <c r="F1510" s="133" t="s">
        <v>2539</v>
      </c>
      <c r="G1510" s="134" t="s">
        <v>199</v>
      </c>
      <c r="H1510" s="135">
        <v>1</v>
      </c>
      <c r="I1510" s="136"/>
      <c r="J1510" s="137">
        <f t="shared" si="0"/>
        <v>0</v>
      </c>
      <c r="K1510" s="133" t="s">
        <v>19</v>
      </c>
      <c r="L1510" s="32"/>
      <c r="M1510" s="138" t="s">
        <v>19</v>
      </c>
      <c r="N1510" s="139" t="s">
        <v>43</v>
      </c>
      <c r="P1510" s="140">
        <f t="shared" si="1"/>
        <v>0</v>
      </c>
      <c r="Q1510" s="140">
        <v>0.14</v>
      </c>
      <c r="R1510" s="140">
        <f t="shared" si="2"/>
        <v>0.14</v>
      </c>
      <c r="S1510" s="140">
        <v>0</v>
      </c>
      <c r="T1510" s="141">
        <f t="shared" si="3"/>
        <v>0</v>
      </c>
      <c r="AR1510" s="142" t="s">
        <v>286</v>
      </c>
      <c r="AT1510" s="142" t="s">
        <v>183</v>
      </c>
      <c r="AU1510" s="142" t="s">
        <v>82</v>
      </c>
      <c r="AY1510" s="17" t="s">
        <v>181</v>
      </c>
      <c r="BE1510" s="143">
        <f t="shared" si="4"/>
        <v>0</v>
      </c>
      <c r="BF1510" s="143">
        <f t="shared" si="5"/>
        <v>0</v>
      </c>
      <c r="BG1510" s="143">
        <f t="shared" si="6"/>
        <v>0</v>
      </c>
      <c r="BH1510" s="143">
        <f t="shared" si="7"/>
        <v>0</v>
      </c>
      <c r="BI1510" s="143">
        <f t="shared" si="8"/>
        <v>0</v>
      </c>
      <c r="BJ1510" s="17" t="s">
        <v>80</v>
      </c>
      <c r="BK1510" s="143">
        <f t="shared" si="9"/>
        <v>0</v>
      </c>
      <c r="BL1510" s="17" t="s">
        <v>286</v>
      </c>
      <c r="BM1510" s="142" t="s">
        <v>2540</v>
      </c>
    </row>
    <row r="1511" spans="2:65" s="1" customFormat="1" ht="48.95" customHeight="1">
      <c r="B1511" s="32"/>
      <c r="C1511" s="131" t="s">
        <v>2541</v>
      </c>
      <c r="D1511" s="131" t="s">
        <v>183</v>
      </c>
      <c r="E1511" s="132" t="s">
        <v>2542</v>
      </c>
      <c r="F1511" s="133" t="s">
        <v>2543</v>
      </c>
      <c r="G1511" s="134" t="s">
        <v>199</v>
      </c>
      <c r="H1511" s="135">
        <v>1</v>
      </c>
      <c r="I1511" s="136"/>
      <c r="J1511" s="137">
        <f t="shared" si="0"/>
        <v>0</v>
      </c>
      <c r="K1511" s="133" t="s">
        <v>19</v>
      </c>
      <c r="L1511" s="32"/>
      <c r="M1511" s="138" t="s">
        <v>19</v>
      </c>
      <c r="N1511" s="139" t="s">
        <v>43</v>
      </c>
      <c r="P1511" s="140">
        <f t="shared" si="1"/>
        <v>0</v>
      </c>
      <c r="Q1511" s="140">
        <v>0.2</v>
      </c>
      <c r="R1511" s="140">
        <f t="shared" si="2"/>
        <v>0.2</v>
      </c>
      <c r="S1511" s="140">
        <v>0</v>
      </c>
      <c r="T1511" s="141">
        <f t="shared" si="3"/>
        <v>0</v>
      </c>
      <c r="AR1511" s="142" t="s">
        <v>286</v>
      </c>
      <c r="AT1511" s="142" t="s">
        <v>183</v>
      </c>
      <c r="AU1511" s="142" t="s">
        <v>82</v>
      </c>
      <c r="AY1511" s="17" t="s">
        <v>181</v>
      </c>
      <c r="BE1511" s="143">
        <f t="shared" si="4"/>
        <v>0</v>
      </c>
      <c r="BF1511" s="143">
        <f t="shared" si="5"/>
        <v>0</v>
      </c>
      <c r="BG1511" s="143">
        <f t="shared" si="6"/>
        <v>0</v>
      </c>
      <c r="BH1511" s="143">
        <f t="shared" si="7"/>
        <v>0</v>
      </c>
      <c r="BI1511" s="143">
        <f t="shared" si="8"/>
        <v>0</v>
      </c>
      <c r="BJ1511" s="17" t="s">
        <v>80</v>
      </c>
      <c r="BK1511" s="143">
        <f t="shared" si="9"/>
        <v>0</v>
      </c>
      <c r="BL1511" s="17" t="s">
        <v>286</v>
      </c>
      <c r="BM1511" s="142" t="s">
        <v>2544</v>
      </c>
    </row>
    <row r="1512" spans="2:65" s="1" customFormat="1" ht="48.95" customHeight="1">
      <c r="B1512" s="32"/>
      <c r="C1512" s="131" t="s">
        <v>2545</v>
      </c>
      <c r="D1512" s="131" t="s">
        <v>183</v>
      </c>
      <c r="E1512" s="132" t="s">
        <v>2546</v>
      </c>
      <c r="F1512" s="133" t="s">
        <v>2547</v>
      </c>
      <c r="G1512" s="134" t="s">
        <v>199</v>
      </c>
      <c r="H1512" s="135">
        <v>1</v>
      </c>
      <c r="I1512" s="136"/>
      <c r="J1512" s="137">
        <f t="shared" si="0"/>
        <v>0</v>
      </c>
      <c r="K1512" s="133" t="s">
        <v>19</v>
      </c>
      <c r="L1512" s="32"/>
      <c r="M1512" s="138" t="s">
        <v>19</v>
      </c>
      <c r="N1512" s="139" t="s">
        <v>43</v>
      </c>
      <c r="P1512" s="140">
        <f t="shared" si="1"/>
        <v>0</v>
      </c>
      <c r="Q1512" s="140">
        <v>0.09</v>
      </c>
      <c r="R1512" s="140">
        <f t="shared" si="2"/>
        <v>0.09</v>
      </c>
      <c r="S1512" s="140">
        <v>0</v>
      </c>
      <c r="T1512" s="141">
        <f t="shared" si="3"/>
        <v>0</v>
      </c>
      <c r="AR1512" s="142" t="s">
        <v>286</v>
      </c>
      <c r="AT1512" s="142" t="s">
        <v>183</v>
      </c>
      <c r="AU1512" s="142" t="s">
        <v>82</v>
      </c>
      <c r="AY1512" s="17" t="s">
        <v>181</v>
      </c>
      <c r="BE1512" s="143">
        <f t="shared" si="4"/>
        <v>0</v>
      </c>
      <c r="BF1512" s="143">
        <f t="shared" si="5"/>
        <v>0</v>
      </c>
      <c r="BG1512" s="143">
        <f t="shared" si="6"/>
        <v>0</v>
      </c>
      <c r="BH1512" s="143">
        <f t="shared" si="7"/>
        <v>0</v>
      </c>
      <c r="BI1512" s="143">
        <f t="shared" si="8"/>
        <v>0</v>
      </c>
      <c r="BJ1512" s="17" t="s">
        <v>80</v>
      </c>
      <c r="BK1512" s="143">
        <f t="shared" si="9"/>
        <v>0</v>
      </c>
      <c r="BL1512" s="17" t="s">
        <v>286</v>
      </c>
      <c r="BM1512" s="142" t="s">
        <v>2548</v>
      </c>
    </row>
    <row r="1513" spans="2:65" s="1" customFormat="1" ht="48.95" customHeight="1">
      <c r="B1513" s="32"/>
      <c r="C1513" s="131" t="s">
        <v>2549</v>
      </c>
      <c r="D1513" s="131" t="s">
        <v>183</v>
      </c>
      <c r="E1513" s="132" t="s">
        <v>2550</v>
      </c>
      <c r="F1513" s="133" t="s">
        <v>2551</v>
      </c>
      <c r="G1513" s="134" t="s">
        <v>199</v>
      </c>
      <c r="H1513" s="135">
        <v>1</v>
      </c>
      <c r="I1513" s="136"/>
      <c r="J1513" s="137">
        <f t="shared" si="0"/>
        <v>0</v>
      </c>
      <c r="K1513" s="133" t="s">
        <v>19</v>
      </c>
      <c r="L1513" s="32"/>
      <c r="M1513" s="138" t="s">
        <v>19</v>
      </c>
      <c r="N1513" s="139" t="s">
        <v>43</v>
      </c>
      <c r="P1513" s="140">
        <f t="shared" si="1"/>
        <v>0</v>
      </c>
      <c r="Q1513" s="140">
        <v>0.14</v>
      </c>
      <c r="R1513" s="140">
        <f t="shared" si="2"/>
        <v>0.14</v>
      </c>
      <c r="S1513" s="140">
        <v>0</v>
      </c>
      <c r="T1513" s="141">
        <f t="shared" si="3"/>
        <v>0</v>
      </c>
      <c r="AR1513" s="142" t="s">
        <v>286</v>
      </c>
      <c r="AT1513" s="142" t="s">
        <v>183</v>
      </c>
      <c r="AU1513" s="142" t="s">
        <v>82</v>
      </c>
      <c r="AY1513" s="17" t="s">
        <v>181</v>
      </c>
      <c r="BE1513" s="143">
        <f t="shared" si="4"/>
        <v>0</v>
      </c>
      <c r="BF1513" s="143">
        <f t="shared" si="5"/>
        <v>0</v>
      </c>
      <c r="BG1513" s="143">
        <f t="shared" si="6"/>
        <v>0</v>
      </c>
      <c r="BH1513" s="143">
        <f t="shared" si="7"/>
        <v>0</v>
      </c>
      <c r="BI1513" s="143">
        <f t="shared" si="8"/>
        <v>0</v>
      </c>
      <c r="BJ1513" s="17" t="s">
        <v>80</v>
      </c>
      <c r="BK1513" s="143">
        <f t="shared" si="9"/>
        <v>0</v>
      </c>
      <c r="BL1513" s="17" t="s">
        <v>286</v>
      </c>
      <c r="BM1513" s="142" t="s">
        <v>2552</v>
      </c>
    </row>
    <row r="1514" spans="2:65" s="1" customFormat="1" ht="24.1" customHeight="1">
      <c r="B1514" s="32"/>
      <c r="C1514" s="131" t="s">
        <v>2553</v>
      </c>
      <c r="D1514" s="131" t="s">
        <v>183</v>
      </c>
      <c r="E1514" s="132" t="s">
        <v>2554</v>
      </c>
      <c r="F1514" s="133" t="s">
        <v>2555</v>
      </c>
      <c r="G1514" s="134" t="s">
        <v>344</v>
      </c>
      <c r="H1514" s="135">
        <v>23.004</v>
      </c>
      <c r="I1514" s="136"/>
      <c r="J1514" s="137">
        <f t="shared" si="0"/>
        <v>0</v>
      </c>
      <c r="K1514" s="133" t="s">
        <v>187</v>
      </c>
      <c r="L1514" s="32"/>
      <c r="M1514" s="138" t="s">
        <v>19</v>
      </c>
      <c r="N1514" s="139" t="s">
        <v>43</v>
      </c>
      <c r="P1514" s="140">
        <f t="shared" si="1"/>
        <v>0</v>
      </c>
      <c r="Q1514" s="140">
        <v>0</v>
      </c>
      <c r="R1514" s="140">
        <f t="shared" si="2"/>
        <v>0</v>
      </c>
      <c r="S1514" s="140">
        <v>0</v>
      </c>
      <c r="T1514" s="141">
        <f t="shared" si="3"/>
        <v>0</v>
      </c>
      <c r="AR1514" s="142" t="s">
        <v>286</v>
      </c>
      <c r="AT1514" s="142" t="s">
        <v>183</v>
      </c>
      <c r="AU1514" s="142" t="s">
        <v>82</v>
      </c>
      <c r="AY1514" s="17" t="s">
        <v>181</v>
      </c>
      <c r="BE1514" s="143">
        <f t="shared" si="4"/>
        <v>0</v>
      </c>
      <c r="BF1514" s="143">
        <f t="shared" si="5"/>
        <v>0</v>
      </c>
      <c r="BG1514" s="143">
        <f t="shared" si="6"/>
        <v>0</v>
      </c>
      <c r="BH1514" s="143">
        <f t="shared" si="7"/>
        <v>0</v>
      </c>
      <c r="BI1514" s="143">
        <f t="shared" si="8"/>
        <v>0</v>
      </c>
      <c r="BJ1514" s="17" t="s">
        <v>80</v>
      </c>
      <c r="BK1514" s="143">
        <f t="shared" si="9"/>
        <v>0</v>
      </c>
      <c r="BL1514" s="17" t="s">
        <v>286</v>
      </c>
      <c r="BM1514" s="142" t="s">
        <v>2556</v>
      </c>
    </row>
    <row r="1515" spans="2:47" s="1" customFormat="1" ht="12">
      <c r="B1515" s="32"/>
      <c r="D1515" s="144" t="s">
        <v>190</v>
      </c>
      <c r="F1515" s="145" t="s">
        <v>2557</v>
      </c>
      <c r="I1515" s="146"/>
      <c r="L1515" s="32"/>
      <c r="M1515" s="147"/>
      <c r="T1515" s="53"/>
      <c r="AT1515" s="17" t="s">
        <v>190</v>
      </c>
      <c r="AU1515" s="17" t="s">
        <v>82</v>
      </c>
    </row>
    <row r="1516" spans="2:63" s="11" customFormat="1" ht="22.8" customHeight="1">
      <c r="B1516" s="119"/>
      <c r="D1516" s="120" t="s">
        <v>71</v>
      </c>
      <c r="E1516" s="129" t="s">
        <v>2558</v>
      </c>
      <c r="F1516" s="129" t="s">
        <v>2559</v>
      </c>
      <c r="I1516" s="122"/>
      <c r="J1516" s="130">
        <f>BK1516</f>
        <v>0</v>
      </c>
      <c r="L1516" s="119"/>
      <c r="M1516" s="124"/>
      <c r="P1516" s="125">
        <f>SUM(P1517:P1585)</f>
        <v>0</v>
      </c>
      <c r="R1516" s="125">
        <f>SUM(R1517:R1585)</f>
        <v>5.9002147</v>
      </c>
      <c r="T1516" s="126">
        <f>SUM(T1517:T1585)</f>
        <v>0</v>
      </c>
      <c r="AR1516" s="120" t="s">
        <v>82</v>
      </c>
      <c r="AT1516" s="127" t="s">
        <v>71</v>
      </c>
      <c r="AU1516" s="127" t="s">
        <v>80</v>
      </c>
      <c r="AY1516" s="120" t="s">
        <v>181</v>
      </c>
      <c r="BK1516" s="128">
        <f>SUM(BK1517:BK1585)</f>
        <v>0</v>
      </c>
    </row>
    <row r="1517" spans="2:65" s="1" customFormat="1" ht="37.85" customHeight="1">
      <c r="B1517" s="32"/>
      <c r="C1517" s="131" t="s">
        <v>2560</v>
      </c>
      <c r="D1517" s="131" t="s">
        <v>183</v>
      </c>
      <c r="E1517" s="132" t="s">
        <v>2561</v>
      </c>
      <c r="F1517" s="133" t="s">
        <v>2562</v>
      </c>
      <c r="G1517" s="134" t="s">
        <v>186</v>
      </c>
      <c r="H1517" s="135">
        <v>13.393</v>
      </c>
      <c r="I1517" s="136"/>
      <c r="J1517" s="137">
        <f>ROUND(I1517*H1517,2)</f>
        <v>0</v>
      </c>
      <c r="K1517" s="133" t="s">
        <v>187</v>
      </c>
      <c r="L1517" s="32"/>
      <c r="M1517" s="138" t="s">
        <v>19</v>
      </c>
      <c r="N1517" s="139" t="s">
        <v>43</v>
      </c>
      <c r="P1517" s="140">
        <f>O1517*H1517</f>
        <v>0</v>
      </c>
      <c r="Q1517" s="140">
        <v>0.03</v>
      </c>
      <c r="R1517" s="140">
        <f>Q1517*H1517</f>
        <v>0.40179</v>
      </c>
      <c r="S1517" s="140">
        <v>0</v>
      </c>
      <c r="T1517" s="141">
        <f>S1517*H1517</f>
        <v>0</v>
      </c>
      <c r="AR1517" s="142" t="s">
        <v>286</v>
      </c>
      <c r="AT1517" s="142" t="s">
        <v>183</v>
      </c>
      <c r="AU1517" s="142" t="s">
        <v>82</v>
      </c>
      <c r="AY1517" s="17" t="s">
        <v>181</v>
      </c>
      <c r="BE1517" s="143">
        <f>IF(N1517="základní",J1517,0)</f>
        <v>0</v>
      </c>
      <c r="BF1517" s="143">
        <f>IF(N1517="snížená",J1517,0)</f>
        <v>0</v>
      </c>
      <c r="BG1517" s="143">
        <f>IF(N1517="zákl. přenesená",J1517,0)</f>
        <v>0</v>
      </c>
      <c r="BH1517" s="143">
        <f>IF(N1517="sníž. přenesená",J1517,0)</f>
        <v>0</v>
      </c>
      <c r="BI1517" s="143">
        <f>IF(N1517="nulová",J1517,0)</f>
        <v>0</v>
      </c>
      <c r="BJ1517" s="17" t="s">
        <v>80</v>
      </c>
      <c r="BK1517" s="143">
        <f>ROUND(I1517*H1517,2)</f>
        <v>0</v>
      </c>
      <c r="BL1517" s="17" t="s">
        <v>286</v>
      </c>
      <c r="BM1517" s="142" t="s">
        <v>2563</v>
      </c>
    </row>
    <row r="1518" spans="2:47" s="1" customFormat="1" ht="12">
      <c r="B1518" s="32"/>
      <c r="D1518" s="144" t="s">
        <v>190</v>
      </c>
      <c r="F1518" s="145" t="s">
        <v>2564</v>
      </c>
      <c r="I1518" s="146"/>
      <c r="L1518" s="32"/>
      <c r="M1518" s="147"/>
      <c r="T1518" s="53"/>
      <c r="AT1518" s="17" t="s">
        <v>190</v>
      </c>
      <c r="AU1518" s="17" t="s">
        <v>82</v>
      </c>
    </row>
    <row r="1519" spans="2:51" s="12" customFormat="1" ht="12">
      <c r="B1519" s="148"/>
      <c r="D1519" s="149" t="s">
        <v>192</v>
      </c>
      <c r="E1519" s="150" t="s">
        <v>19</v>
      </c>
      <c r="F1519" s="151" t="s">
        <v>2565</v>
      </c>
      <c r="H1519" s="152">
        <v>13.393</v>
      </c>
      <c r="I1519" s="153"/>
      <c r="L1519" s="148"/>
      <c r="M1519" s="154"/>
      <c r="T1519" s="155"/>
      <c r="AT1519" s="150" t="s">
        <v>192</v>
      </c>
      <c r="AU1519" s="150" t="s">
        <v>82</v>
      </c>
      <c r="AV1519" s="12" t="s">
        <v>82</v>
      </c>
      <c r="AW1519" s="12" t="s">
        <v>33</v>
      </c>
      <c r="AX1519" s="12" t="s">
        <v>80</v>
      </c>
      <c r="AY1519" s="150" t="s">
        <v>181</v>
      </c>
    </row>
    <row r="1520" spans="2:65" s="1" customFormat="1" ht="24.1" customHeight="1">
      <c r="B1520" s="32"/>
      <c r="C1520" s="131" t="s">
        <v>2566</v>
      </c>
      <c r="D1520" s="131" t="s">
        <v>183</v>
      </c>
      <c r="E1520" s="132" t="s">
        <v>2567</v>
      </c>
      <c r="F1520" s="133" t="s">
        <v>2568</v>
      </c>
      <c r="G1520" s="134" t="s">
        <v>305</v>
      </c>
      <c r="H1520" s="135">
        <v>9.2</v>
      </c>
      <c r="I1520" s="136"/>
      <c r="J1520" s="137">
        <f>ROUND(I1520*H1520,2)</f>
        <v>0</v>
      </c>
      <c r="K1520" s="133" t="s">
        <v>19</v>
      </c>
      <c r="L1520" s="32"/>
      <c r="M1520" s="138" t="s">
        <v>19</v>
      </c>
      <c r="N1520" s="139" t="s">
        <v>43</v>
      </c>
      <c r="P1520" s="140">
        <f>O1520*H1520</f>
        <v>0</v>
      </c>
      <c r="Q1520" s="140">
        <v>0.015</v>
      </c>
      <c r="R1520" s="140">
        <f>Q1520*H1520</f>
        <v>0.13799999999999998</v>
      </c>
      <c r="S1520" s="140">
        <v>0</v>
      </c>
      <c r="T1520" s="141">
        <f>S1520*H1520</f>
        <v>0</v>
      </c>
      <c r="AR1520" s="142" t="s">
        <v>286</v>
      </c>
      <c r="AT1520" s="142" t="s">
        <v>183</v>
      </c>
      <c r="AU1520" s="142" t="s">
        <v>82</v>
      </c>
      <c r="AY1520" s="17" t="s">
        <v>181</v>
      </c>
      <c r="BE1520" s="143">
        <f>IF(N1520="základní",J1520,0)</f>
        <v>0</v>
      </c>
      <c r="BF1520" s="143">
        <f>IF(N1520="snížená",J1520,0)</f>
        <v>0</v>
      </c>
      <c r="BG1520" s="143">
        <f>IF(N1520="zákl. přenesená",J1520,0)</f>
        <v>0</v>
      </c>
      <c r="BH1520" s="143">
        <f>IF(N1520="sníž. přenesená",J1520,0)</f>
        <v>0</v>
      </c>
      <c r="BI1520" s="143">
        <f>IF(N1520="nulová",J1520,0)</f>
        <v>0</v>
      </c>
      <c r="BJ1520" s="17" t="s">
        <v>80</v>
      </c>
      <c r="BK1520" s="143">
        <f>ROUND(I1520*H1520,2)</f>
        <v>0</v>
      </c>
      <c r="BL1520" s="17" t="s">
        <v>286</v>
      </c>
      <c r="BM1520" s="142" t="s">
        <v>2569</v>
      </c>
    </row>
    <row r="1521" spans="2:65" s="1" customFormat="1" ht="24.1" customHeight="1">
      <c r="B1521" s="32"/>
      <c r="C1521" s="131" t="s">
        <v>2570</v>
      </c>
      <c r="D1521" s="131" t="s">
        <v>183</v>
      </c>
      <c r="E1521" s="132" t="s">
        <v>2571</v>
      </c>
      <c r="F1521" s="133" t="s">
        <v>2572</v>
      </c>
      <c r="G1521" s="134" t="s">
        <v>186</v>
      </c>
      <c r="H1521" s="135">
        <v>2.438</v>
      </c>
      <c r="I1521" s="136"/>
      <c r="J1521" s="137">
        <f>ROUND(I1521*H1521,2)</f>
        <v>0</v>
      </c>
      <c r="K1521" s="133" t="s">
        <v>19</v>
      </c>
      <c r="L1521" s="32"/>
      <c r="M1521" s="138" t="s">
        <v>19</v>
      </c>
      <c r="N1521" s="139" t="s">
        <v>43</v>
      </c>
      <c r="P1521" s="140">
        <f>O1521*H1521</f>
        <v>0</v>
      </c>
      <c r="Q1521" s="140">
        <v>0.00061</v>
      </c>
      <c r="R1521" s="140">
        <f>Q1521*H1521</f>
        <v>0.00148718</v>
      </c>
      <c r="S1521" s="140">
        <v>0</v>
      </c>
      <c r="T1521" s="141">
        <f>S1521*H1521</f>
        <v>0</v>
      </c>
      <c r="AR1521" s="142" t="s">
        <v>286</v>
      </c>
      <c r="AT1521" s="142" t="s">
        <v>183</v>
      </c>
      <c r="AU1521" s="142" t="s">
        <v>82</v>
      </c>
      <c r="AY1521" s="17" t="s">
        <v>181</v>
      </c>
      <c r="BE1521" s="143">
        <f>IF(N1521="základní",J1521,0)</f>
        <v>0</v>
      </c>
      <c r="BF1521" s="143">
        <f>IF(N1521="snížená",J1521,0)</f>
        <v>0</v>
      </c>
      <c r="BG1521" s="143">
        <f>IF(N1521="zákl. přenesená",J1521,0)</f>
        <v>0</v>
      </c>
      <c r="BH1521" s="143">
        <f>IF(N1521="sníž. přenesená",J1521,0)</f>
        <v>0</v>
      </c>
      <c r="BI1521" s="143">
        <f>IF(N1521="nulová",J1521,0)</f>
        <v>0</v>
      </c>
      <c r="BJ1521" s="17" t="s">
        <v>80</v>
      </c>
      <c r="BK1521" s="143">
        <f>ROUND(I1521*H1521,2)</f>
        <v>0</v>
      </c>
      <c r="BL1521" s="17" t="s">
        <v>286</v>
      </c>
      <c r="BM1521" s="142" t="s">
        <v>2573</v>
      </c>
    </row>
    <row r="1522" spans="2:51" s="12" customFormat="1" ht="12">
      <c r="B1522" s="148"/>
      <c r="D1522" s="149" t="s">
        <v>192</v>
      </c>
      <c r="E1522" s="150" t="s">
        <v>19</v>
      </c>
      <c r="F1522" s="151" t="s">
        <v>2574</v>
      </c>
      <c r="H1522" s="152">
        <v>2.438</v>
      </c>
      <c r="I1522" s="153"/>
      <c r="L1522" s="148"/>
      <c r="M1522" s="154"/>
      <c r="T1522" s="155"/>
      <c r="AT1522" s="150" t="s">
        <v>192</v>
      </c>
      <c r="AU1522" s="150" t="s">
        <v>82</v>
      </c>
      <c r="AV1522" s="12" t="s">
        <v>82</v>
      </c>
      <c r="AW1522" s="12" t="s">
        <v>33</v>
      </c>
      <c r="AX1522" s="12" t="s">
        <v>80</v>
      </c>
      <c r="AY1522" s="150" t="s">
        <v>181</v>
      </c>
    </row>
    <row r="1523" spans="2:65" s="1" customFormat="1" ht="24.1" customHeight="1">
      <c r="B1523" s="32"/>
      <c r="C1523" s="131" t="s">
        <v>2575</v>
      </c>
      <c r="D1523" s="131" t="s">
        <v>183</v>
      </c>
      <c r="E1523" s="132" t="s">
        <v>2576</v>
      </c>
      <c r="F1523" s="133" t="s">
        <v>2577</v>
      </c>
      <c r="G1523" s="134" t="s">
        <v>186</v>
      </c>
      <c r="H1523" s="135">
        <v>5.55</v>
      </c>
      <c r="I1523" s="136"/>
      <c r="J1523" s="137">
        <f>ROUND(I1523*H1523,2)</f>
        <v>0</v>
      </c>
      <c r="K1523" s="133" t="s">
        <v>19</v>
      </c>
      <c r="L1523" s="32"/>
      <c r="M1523" s="138" t="s">
        <v>19</v>
      </c>
      <c r="N1523" s="139" t="s">
        <v>43</v>
      </c>
      <c r="P1523" s="140">
        <f>O1523*H1523</f>
        <v>0</v>
      </c>
      <c r="Q1523" s="140">
        <v>0.0004</v>
      </c>
      <c r="R1523" s="140">
        <f>Q1523*H1523</f>
        <v>0.00222</v>
      </c>
      <c r="S1523" s="140">
        <v>0</v>
      </c>
      <c r="T1523" s="141">
        <f>S1523*H1523</f>
        <v>0</v>
      </c>
      <c r="AR1523" s="142" t="s">
        <v>286</v>
      </c>
      <c r="AT1523" s="142" t="s">
        <v>183</v>
      </c>
      <c r="AU1523" s="142" t="s">
        <v>82</v>
      </c>
      <c r="AY1523" s="17" t="s">
        <v>181</v>
      </c>
      <c r="BE1523" s="143">
        <f>IF(N1523="základní",J1523,0)</f>
        <v>0</v>
      </c>
      <c r="BF1523" s="143">
        <f>IF(N1523="snížená",J1523,0)</f>
        <v>0</v>
      </c>
      <c r="BG1523" s="143">
        <f>IF(N1523="zákl. přenesená",J1523,0)</f>
        <v>0</v>
      </c>
      <c r="BH1523" s="143">
        <f>IF(N1523="sníž. přenesená",J1523,0)</f>
        <v>0</v>
      </c>
      <c r="BI1523" s="143">
        <f>IF(N1523="nulová",J1523,0)</f>
        <v>0</v>
      </c>
      <c r="BJ1523" s="17" t="s">
        <v>80</v>
      </c>
      <c r="BK1523" s="143">
        <f>ROUND(I1523*H1523,2)</f>
        <v>0</v>
      </c>
      <c r="BL1523" s="17" t="s">
        <v>286</v>
      </c>
      <c r="BM1523" s="142" t="s">
        <v>2578</v>
      </c>
    </row>
    <row r="1524" spans="2:51" s="12" customFormat="1" ht="12">
      <c r="B1524" s="148"/>
      <c r="D1524" s="149" t="s">
        <v>192</v>
      </c>
      <c r="E1524" s="150" t="s">
        <v>19</v>
      </c>
      <c r="F1524" s="151" t="s">
        <v>2579</v>
      </c>
      <c r="H1524" s="152">
        <v>5.55</v>
      </c>
      <c r="I1524" s="153"/>
      <c r="L1524" s="148"/>
      <c r="M1524" s="154"/>
      <c r="T1524" s="155"/>
      <c r="AT1524" s="150" t="s">
        <v>192</v>
      </c>
      <c r="AU1524" s="150" t="s">
        <v>82</v>
      </c>
      <c r="AV1524" s="12" t="s">
        <v>82</v>
      </c>
      <c r="AW1524" s="12" t="s">
        <v>33</v>
      </c>
      <c r="AX1524" s="12" t="s">
        <v>80</v>
      </c>
      <c r="AY1524" s="150" t="s">
        <v>181</v>
      </c>
    </row>
    <row r="1525" spans="2:65" s="1" customFormat="1" ht="24.1" customHeight="1">
      <c r="B1525" s="32"/>
      <c r="C1525" s="131" t="s">
        <v>2580</v>
      </c>
      <c r="D1525" s="131" t="s">
        <v>183</v>
      </c>
      <c r="E1525" s="132" t="s">
        <v>2581</v>
      </c>
      <c r="F1525" s="133" t="s">
        <v>2582</v>
      </c>
      <c r="G1525" s="134" t="s">
        <v>186</v>
      </c>
      <c r="H1525" s="135">
        <v>3</v>
      </c>
      <c r="I1525" s="136"/>
      <c r="J1525" s="137">
        <f>ROUND(I1525*H1525,2)</f>
        <v>0</v>
      </c>
      <c r="K1525" s="133" t="s">
        <v>19</v>
      </c>
      <c r="L1525" s="32"/>
      <c r="M1525" s="138" t="s">
        <v>19</v>
      </c>
      <c r="N1525" s="139" t="s">
        <v>43</v>
      </c>
      <c r="P1525" s="140">
        <f>O1525*H1525</f>
        <v>0</v>
      </c>
      <c r="Q1525" s="140">
        <v>0.00014</v>
      </c>
      <c r="R1525" s="140">
        <f>Q1525*H1525</f>
        <v>0.00041999999999999996</v>
      </c>
      <c r="S1525" s="140">
        <v>0</v>
      </c>
      <c r="T1525" s="141">
        <f>S1525*H1525</f>
        <v>0</v>
      </c>
      <c r="AR1525" s="142" t="s">
        <v>286</v>
      </c>
      <c r="AT1525" s="142" t="s">
        <v>183</v>
      </c>
      <c r="AU1525" s="142" t="s">
        <v>82</v>
      </c>
      <c r="AY1525" s="17" t="s">
        <v>181</v>
      </c>
      <c r="BE1525" s="143">
        <f>IF(N1525="základní",J1525,0)</f>
        <v>0</v>
      </c>
      <c r="BF1525" s="143">
        <f>IF(N1525="snížená",J1525,0)</f>
        <v>0</v>
      </c>
      <c r="BG1525" s="143">
        <f>IF(N1525="zákl. přenesená",J1525,0)</f>
        <v>0</v>
      </c>
      <c r="BH1525" s="143">
        <f>IF(N1525="sníž. přenesená",J1525,0)</f>
        <v>0</v>
      </c>
      <c r="BI1525" s="143">
        <f>IF(N1525="nulová",J1525,0)</f>
        <v>0</v>
      </c>
      <c r="BJ1525" s="17" t="s">
        <v>80</v>
      </c>
      <c r="BK1525" s="143">
        <f>ROUND(I1525*H1525,2)</f>
        <v>0</v>
      </c>
      <c r="BL1525" s="17" t="s">
        <v>286</v>
      </c>
      <c r="BM1525" s="142" t="s">
        <v>2583</v>
      </c>
    </row>
    <row r="1526" spans="2:51" s="12" customFormat="1" ht="12">
      <c r="B1526" s="148"/>
      <c r="D1526" s="149" t="s">
        <v>192</v>
      </c>
      <c r="E1526" s="150" t="s">
        <v>19</v>
      </c>
      <c r="F1526" s="151" t="s">
        <v>2584</v>
      </c>
      <c r="H1526" s="152">
        <v>3</v>
      </c>
      <c r="I1526" s="153"/>
      <c r="L1526" s="148"/>
      <c r="M1526" s="154"/>
      <c r="T1526" s="155"/>
      <c r="AT1526" s="150" t="s">
        <v>192</v>
      </c>
      <c r="AU1526" s="150" t="s">
        <v>82</v>
      </c>
      <c r="AV1526" s="12" t="s">
        <v>82</v>
      </c>
      <c r="AW1526" s="12" t="s">
        <v>33</v>
      </c>
      <c r="AX1526" s="12" t="s">
        <v>80</v>
      </c>
      <c r="AY1526" s="150" t="s">
        <v>181</v>
      </c>
    </row>
    <row r="1527" spans="2:65" s="1" customFormat="1" ht="33.05" customHeight="1">
      <c r="B1527" s="32"/>
      <c r="C1527" s="180" t="s">
        <v>2585</v>
      </c>
      <c r="D1527" s="180" t="s">
        <v>561</v>
      </c>
      <c r="E1527" s="181" t="s">
        <v>2586</v>
      </c>
      <c r="F1527" s="182" t="s">
        <v>2587</v>
      </c>
      <c r="G1527" s="183" t="s">
        <v>186</v>
      </c>
      <c r="H1527" s="184">
        <v>7.988</v>
      </c>
      <c r="I1527" s="185"/>
      <c r="J1527" s="186">
        <f>ROUND(I1527*H1527,2)</f>
        <v>0</v>
      </c>
      <c r="K1527" s="182" t="s">
        <v>19</v>
      </c>
      <c r="L1527" s="187"/>
      <c r="M1527" s="188" t="s">
        <v>19</v>
      </c>
      <c r="N1527" s="189" t="s">
        <v>43</v>
      </c>
      <c r="P1527" s="140">
        <f>O1527*H1527</f>
        <v>0</v>
      </c>
      <c r="Q1527" s="140">
        <v>0.03829</v>
      </c>
      <c r="R1527" s="140">
        <f>Q1527*H1527</f>
        <v>0.30586052</v>
      </c>
      <c r="S1527" s="140">
        <v>0</v>
      </c>
      <c r="T1527" s="141">
        <f>S1527*H1527</f>
        <v>0</v>
      </c>
      <c r="AR1527" s="142" t="s">
        <v>394</v>
      </c>
      <c r="AT1527" s="142" t="s">
        <v>561</v>
      </c>
      <c r="AU1527" s="142" t="s">
        <v>82</v>
      </c>
      <c r="AY1527" s="17" t="s">
        <v>181</v>
      </c>
      <c r="BE1527" s="143">
        <f>IF(N1527="základní",J1527,0)</f>
        <v>0</v>
      </c>
      <c r="BF1527" s="143">
        <f>IF(N1527="snížená",J1527,0)</f>
        <v>0</v>
      </c>
      <c r="BG1527" s="143">
        <f>IF(N1527="zákl. přenesená",J1527,0)</f>
        <v>0</v>
      </c>
      <c r="BH1527" s="143">
        <f>IF(N1527="sníž. přenesená",J1527,0)</f>
        <v>0</v>
      </c>
      <c r="BI1527" s="143">
        <f>IF(N1527="nulová",J1527,0)</f>
        <v>0</v>
      </c>
      <c r="BJ1527" s="17" t="s">
        <v>80</v>
      </c>
      <c r="BK1527" s="143">
        <f>ROUND(I1527*H1527,2)</f>
        <v>0</v>
      </c>
      <c r="BL1527" s="17" t="s">
        <v>286</v>
      </c>
      <c r="BM1527" s="142" t="s">
        <v>2588</v>
      </c>
    </row>
    <row r="1528" spans="2:51" s="12" customFormat="1" ht="12">
      <c r="B1528" s="148"/>
      <c r="D1528" s="149" t="s">
        <v>192</v>
      </c>
      <c r="E1528" s="150" t="s">
        <v>19</v>
      </c>
      <c r="F1528" s="151" t="s">
        <v>2589</v>
      </c>
      <c r="H1528" s="152">
        <v>2.438</v>
      </c>
      <c r="I1528" s="153"/>
      <c r="L1528" s="148"/>
      <c r="M1528" s="154"/>
      <c r="T1528" s="155"/>
      <c r="AT1528" s="150" t="s">
        <v>192</v>
      </c>
      <c r="AU1528" s="150" t="s">
        <v>82</v>
      </c>
      <c r="AV1528" s="12" t="s">
        <v>82</v>
      </c>
      <c r="AW1528" s="12" t="s">
        <v>33</v>
      </c>
      <c r="AX1528" s="12" t="s">
        <v>72</v>
      </c>
      <c r="AY1528" s="150" t="s">
        <v>181</v>
      </c>
    </row>
    <row r="1529" spans="2:51" s="12" customFormat="1" ht="12">
      <c r="B1529" s="148"/>
      <c r="D1529" s="149" t="s">
        <v>192</v>
      </c>
      <c r="E1529" s="150" t="s">
        <v>19</v>
      </c>
      <c r="F1529" s="151" t="s">
        <v>2579</v>
      </c>
      <c r="H1529" s="152">
        <v>5.55</v>
      </c>
      <c r="I1529" s="153"/>
      <c r="L1529" s="148"/>
      <c r="M1529" s="154"/>
      <c r="T1529" s="155"/>
      <c r="AT1529" s="150" t="s">
        <v>192</v>
      </c>
      <c r="AU1529" s="150" t="s">
        <v>82</v>
      </c>
      <c r="AV1529" s="12" t="s">
        <v>82</v>
      </c>
      <c r="AW1529" s="12" t="s">
        <v>33</v>
      </c>
      <c r="AX1529" s="12" t="s">
        <v>72</v>
      </c>
      <c r="AY1529" s="150" t="s">
        <v>181</v>
      </c>
    </row>
    <row r="1530" spans="2:51" s="13" customFormat="1" ht="12">
      <c r="B1530" s="156"/>
      <c r="D1530" s="149" t="s">
        <v>192</v>
      </c>
      <c r="E1530" s="157" t="s">
        <v>19</v>
      </c>
      <c r="F1530" s="158" t="s">
        <v>196</v>
      </c>
      <c r="H1530" s="159">
        <v>7.988</v>
      </c>
      <c r="I1530" s="160"/>
      <c r="L1530" s="156"/>
      <c r="M1530" s="161"/>
      <c r="T1530" s="162"/>
      <c r="AT1530" s="157" t="s">
        <v>192</v>
      </c>
      <c r="AU1530" s="157" t="s">
        <v>82</v>
      </c>
      <c r="AV1530" s="13" t="s">
        <v>188</v>
      </c>
      <c r="AW1530" s="13" t="s">
        <v>33</v>
      </c>
      <c r="AX1530" s="13" t="s">
        <v>80</v>
      </c>
      <c r="AY1530" s="157" t="s">
        <v>181</v>
      </c>
    </row>
    <row r="1531" spans="2:65" s="1" customFormat="1" ht="37.85" customHeight="1">
      <c r="B1531" s="32"/>
      <c r="C1531" s="180" t="s">
        <v>2590</v>
      </c>
      <c r="D1531" s="180" t="s">
        <v>561</v>
      </c>
      <c r="E1531" s="181" t="s">
        <v>2591</v>
      </c>
      <c r="F1531" s="182" t="s">
        <v>2592</v>
      </c>
      <c r="G1531" s="183" t="s">
        <v>186</v>
      </c>
      <c r="H1531" s="184">
        <v>3</v>
      </c>
      <c r="I1531" s="185"/>
      <c r="J1531" s="186">
        <f>ROUND(I1531*H1531,2)</f>
        <v>0</v>
      </c>
      <c r="K1531" s="182" t="s">
        <v>19</v>
      </c>
      <c r="L1531" s="187"/>
      <c r="M1531" s="188" t="s">
        <v>19</v>
      </c>
      <c r="N1531" s="189" t="s">
        <v>43</v>
      </c>
      <c r="P1531" s="140">
        <f>O1531*H1531</f>
        <v>0</v>
      </c>
      <c r="Q1531" s="140">
        <v>0.03829</v>
      </c>
      <c r="R1531" s="140">
        <f>Q1531*H1531</f>
        <v>0.11487</v>
      </c>
      <c r="S1531" s="140">
        <v>0</v>
      </c>
      <c r="T1531" s="141">
        <f>S1531*H1531</f>
        <v>0</v>
      </c>
      <c r="AR1531" s="142" t="s">
        <v>394</v>
      </c>
      <c r="AT1531" s="142" t="s">
        <v>561</v>
      </c>
      <c r="AU1531" s="142" t="s">
        <v>82</v>
      </c>
      <c r="AY1531" s="17" t="s">
        <v>181</v>
      </c>
      <c r="BE1531" s="143">
        <f>IF(N1531="základní",J1531,0)</f>
        <v>0</v>
      </c>
      <c r="BF1531" s="143">
        <f>IF(N1531="snížená",J1531,0)</f>
        <v>0</v>
      </c>
      <c r="BG1531" s="143">
        <f>IF(N1531="zákl. přenesená",J1531,0)</f>
        <v>0</v>
      </c>
      <c r="BH1531" s="143">
        <f>IF(N1531="sníž. přenesená",J1531,0)</f>
        <v>0</v>
      </c>
      <c r="BI1531" s="143">
        <f>IF(N1531="nulová",J1531,0)</f>
        <v>0</v>
      </c>
      <c r="BJ1531" s="17" t="s">
        <v>80</v>
      </c>
      <c r="BK1531" s="143">
        <f>ROUND(I1531*H1531,2)</f>
        <v>0</v>
      </c>
      <c r="BL1531" s="17" t="s">
        <v>286</v>
      </c>
      <c r="BM1531" s="142" t="s">
        <v>2593</v>
      </c>
    </row>
    <row r="1532" spans="2:51" s="12" customFormat="1" ht="12">
      <c r="B1532" s="148"/>
      <c r="D1532" s="149" t="s">
        <v>192</v>
      </c>
      <c r="E1532" s="150" t="s">
        <v>19</v>
      </c>
      <c r="F1532" s="151" t="s">
        <v>2584</v>
      </c>
      <c r="H1532" s="152">
        <v>3</v>
      </c>
      <c r="I1532" s="153"/>
      <c r="L1532" s="148"/>
      <c r="M1532" s="154"/>
      <c r="T1532" s="155"/>
      <c r="AT1532" s="150" t="s">
        <v>192</v>
      </c>
      <c r="AU1532" s="150" t="s">
        <v>82</v>
      </c>
      <c r="AV1532" s="12" t="s">
        <v>82</v>
      </c>
      <c r="AW1532" s="12" t="s">
        <v>33</v>
      </c>
      <c r="AX1532" s="12" t="s">
        <v>80</v>
      </c>
      <c r="AY1532" s="150" t="s">
        <v>181</v>
      </c>
    </row>
    <row r="1533" spans="2:65" s="1" customFormat="1" ht="55.55" customHeight="1">
      <c r="B1533" s="32"/>
      <c r="C1533" s="131" t="s">
        <v>2594</v>
      </c>
      <c r="D1533" s="131" t="s">
        <v>183</v>
      </c>
      <c r="E1533" s="132" t="s">
        <v>2595</v>
      </c>
      <c r="F1533" s="133" t="s">
        <v>2596</v>
      </c>
      <c r="G1533" s="134" t="s">
        <v>214</v>
      </c>
      <c r="H1533" s="135">
        <v>1</v>
      </c>
      <c r="I1533" s="136"/>
      <c r="J1533" s="137">
        <f aca="true" t="shared" si="10" ref="J1533:J1544">ROUND(I1533*H1533,2)</f>
        <v>0</v>
      </c>
      <c r="K1533" s="133" t="s">
        <v>19</v>
      </c>
      <c r="L1533" s="32"/>
      <c r="M1533" s="138" t="s">
        <v>19</v>
      </c>
      <c r="N1533" s="139" t="s">
        <v>43</v>
      </c>
      <c r="P1533" s="140">
        <f aca="true" t="shared" si="11" ref="P1533:P1544">O1533*H1533</f>
        <v>0</v>
      </c>
      <c r="Q1533" s="140">
        <v>0.127</v>
      </c>
      <c r="R1533" s="140">
        <f aca="true" t="shared" si="12" ref="R1533:R1544">Q1533*H1533</f>
        <v>0.127</v>
      </c>
      <c r="S1533" s="140">
        <v>0</v>
      </c>
      <c r="T1533" s="141">
        <f aca="true" t="shared" si="13" ref="T1533:T1544">S1533*H1533</f>
        <v>0</v>
      </c>
      <c r="AR1533" s="142" t="s">
        <v>286</v>
      </c>
      <c r="AT1533" s="142" t="s">
        <v>183</v>
      </c>
      <c r="AU1533" s="142" t="s">
        <v>82</v>
      </c>
      <c r="AY1533" s="17" t="s">
        <v>181</v>
      </c>
      <c r="BE1533" s="143">
        <f aca="true" t="shared" si="14" ref="BE1533:BE1544">IF(N1533="základní",J1533,0)</f>
        <v>0</v>
      </c>
      <c r="BF1533" s="143">
        <f aca="true" t="shared" si="15" ref="BF1533:BF1544">IF(N1533="snížená",J1533,0)</f>
        <v>0</v>
      </c>
      <c r="BG1533" s="143">
        <f aca="true" t="shared" si="16" ref="BG1533:BG1544">IF(N1533="zákl. přenesená",J1533,0)</f>
        <v>0</v>
      </c>
      <c r="BH1533" s="143">
        <f aca="true" t="shared" si="17" ref="BH1533:BH1544">IF(N1533="sníž. přenesená",J1533,0)</f>
        <v>0</v>
      </c>
      <c r="BI1533" s="143">
        <f aca="true" t="shared" si="18" ref="BI1533:BI1544">IF(N1533="nulová",J1533,0)</f>
        <v>0</v>
      </c>
      <c r="BJ1533" s="17" t="s">
        <v>80</v>
      </c>
      <c r="BK1533" s="143">
        <f aca="true" t="shared" si="19" ref="BK1533:BK1544">ROUND(I1533*H1533,2)</f>
        <v>0</v>
      </c>
      <c r="BL1533" s="17" t="s">
        <v>286</v>
      </c>
      <c r="BM1533" s="142" t="s">
        <v>2597</v>
      </c>
    </row>
    <row r="1534" spans="2:65" s="1" customFormat="1" ht="48.95" customHeight="1">
      <c r="B1534" s="32"/>
      <c r="C1534" s="131" t="s">
        <v>2598</v>
      </c>
      <c r="D1534" s="131" t="s">
        <v>183</v>
      </c>
      <c r="E1534" s="132" t="s">
        <v>2599</v>
      </c>
      <c r="F1534" s="133" t="s">
        <v>2600</v>
      </c>
      <c r="G1534" s="134" t="s">
        <v>214</v>
      </c>
      <c r="H1534" s="135">
        <v>1</v>
      </c>
      <c r="I1534" s="136"/>
      <c r="J1534" s="137">
        <f t="shared" si="10"/>
        <v>0</v>
      </c>
      <c r="K1534" s="133" t="s">
        <v>19</v>
      </c>
      <c r="L1534" s="32"/>
      <c r="M1534" s="138" t="s">
        <v>19</v>
      </c>
      <c r="N1534" s="139" t="s">
        <v>43</v>
      </c>
      <c r="P1534" s="140">
        <f t="shared" si="11"/>
        <v>0</v>
      </c>
      <c r="Q1534" s="140">
        <v>0.078</v>
      </c>
      <c r="R1534" s="140">
        <f t="shared" si="12"/>
        <v>0.078</v>
      </c>
      <c r="S1534" s="140">
        <v>0</v>
      </c>
      <c r="T1534" s="141">
        <f t="shared" si="13"/>
        <v>0</v>
      </c>
      <c r="AR1534" s="142" t="s">
        <v>286</v>
      </c>
      <c r="AT1534" s="142" t="s">
        <v>183</v>
      </c>
      <c r="AU1534" s="142" t="s">
        <v>82</v>
      </c>
      <c r="AY1534" s="17" t="s">
        <v>181</v>
      </c>
      <c r="BE1534" s="143">
        <f t="shared" si="14"/>
        <v>0</v>
      </c>
      <c r="BF1534" s="143">
        <f t="shared" si="15"/>
        <v>0</v>
      </c>
      <c r="BG1534" s="143">
        <f t="shared" si="16"/>
        <v>0</v>
      </c>
      <c r="BH1534" s="143">
        <f t="shared" si="17"/>
        <v>0</v>
      </c>
      <c r="BI1534" s="143">
        <f t="shared" si="18"/>
        <v>0</v>
      </c>
      <c r="BJ1534" s="17" t="s">
        <v>80</v>
      </c>
      <c r="BK1534" s="143">
        <f t="shared" si="19"/>
        <v>0</v>
      </c>
      <c r="BL1534" s="17" t="s">
        <v>286</v>
      </c>
      <c r="BM1534" s="142" t="s">
        <v>2601</v>
      </c>
    </row>
    <row r="1535" spans="2:65" s="1" customFormat="1" ht="48.95" customHeight="1">
      <c r="B1535" s="32"/>
      <c r="C1535" s="131" t="s">
        <v>2602</v>
      </c>
      <c r="D1535" s="131" t="s">
        <v>183</v>
      </c>
      <c r="E1535" s="132" t="s">
        <v>2603</v>
      </c>
      <c r="F1535" s="133" t="s">
        <v>2604</v>
      </c>
      <c r="G1535" s="134" t="s">
        <v>214</v>
      </c>
      <c r="H1535" s="135">
        <v>1</v>
      </c>
      <c r="I1535" s="136"/>
      <c r="J1535" s="137">
        <f t="shared" si="10"/>
        <v>0</v>
      </c>
      <c r="K1535" s="133" t="s">
        <v>19</v>
      </c>
      <c r="L1535" s="32"/>
      <c r="M1535" s="138" t="s">
        <v>19</v>
      </c>
      <c r="N1535" s="139" t="s">
        <v>43</v>
      </c>
      <c r="P1535" s="140">
        <f t="shared" si="11"/>
        <v>0</v>
      </c>
      <c r="Q1535" s="140">
        <v>0.065</v>
      </c>
      <c r="R1535" s="140">
        <f t="shared" si="12"/>
        <v>0.065</v>
      </c>
      <c r="S1535" s="140">
        <v>0</v>
      </c>
      <c r="T1535" s="141">
        <f t="shared" si="13"/>
        <v>0</v>
      </c>
      <c r="AR1535" s="142" t="s">
        <v>286</v>
      </c>
      <c r="AT1535" s="142" t="s">
        <v>183</v>
      </c>
      <c r="AU1535" s="142" t="s">
        <v>82</v>
      </c>
      <c r="AY1535" s="17" t="s">
        <v>181</v>
      </c>
      <c r="BE1535" s="143">
        <f t="shared" si="14"/>
        <v>0</v>
      </c>
      <c r="BF1535" s="143">
        <f t="shared" si="15"/>
        <v>0</v>
      </c>
      <c r="BG1535" s="143">
        <f t="shared" si="16"/>
        <v>0</v>
      </c>
      <c r="BH1535" s="143">
        <f t="shared" si="17"/>
        <v>0</v>
      </c>
      <c r="BI1535" s="143">
        <f t="shared" si="18"/>
        <v>0</v>
      </c>
      <c r="BJ1535" s="17" t="s">
        <v>80</v>
      </c>
      <c r="BK1535" s="143">
        <f t="shared" si="19"/>
        <v>0</v>
      </c>
      <c r="BL1535" s="17" t="s">
        <v>286</v>
      </c>
      <c r="BM1535" s="142" t="s">
        <v>2605</v>
      </c>
    </row>
    <row r="1536" spans="2:65" s="1" customFormat="1" ht="48.95" customHeight="1">
      <c r="B1536" s="32"/>
      <c r="C1536" s="131" t="s">
        <v>2606</v>
      </c>
      <c r="D1536" s="131" t="s">
        <v>183</v>
      </c>
      <c r="E1536" s="132" t="s">
        <v>2607</v>
      </c>
      <c r="F1536" s="133" t="s">
        <v>2608</v>
      </c>
      <c r="G1536" s="134" t="s">
        <v>214</v>
      </c>
      <c r="H1536" s="135">
        <v>1</v>
      </c>
      <c r="I1536" s="136"/>
      <c r="J1536" s="137">
        <f t="shared" si="10"/>
        <v>0</v>
      </c>
      <c r="K1536" s="133" t="s">
        <v>19</v>
      </c>
      <c r="L1536" s="32"/>
      <c r="M1536" s="138" t="s">
        <v>19</v>
      </c>
      <c r="N1536" s="139" t="s">
        <v>43</v>
      </c>
      <c r="P1536" s="140">
        <f t="shared" si="11"/>
        <v>0</v>
      </c>
      <c r="Q1536" s="140">
        <v>0.078</v>
      </c>
      <c r="R1536" s="140">
        <f t="shared" si="12"/>
        <v>0.078</v>
      </c>
      <c r="S1536" s="140">
        <v>0</v>
      </c>
      <c r="T1536" s="141">
        <f t="shared" si="13"/>
        <v>0</v>
      </c>
      <c r="AR1536" s="142" t="s">
        <v>286</v>
      </c>
      <c r="AT1536" s="142" t="s">
        <v>183</v>
      </c>
      <c r="AU1536" s="142" t="s">
        <v>82</v>
      </c>
      <c r="AY1536" s="17" t="s">
        <v>181</v>
      </c>
      <c r="BE1536" s="143">
        <f t="shared" si="14"/>
        <v>0</v>
      </c>
      <c r="BF1536" s="143">
        <f t="shared" si="15"/>
        <v>0</v>
      </c>
      <c r="BG1536" s="143">
        <f t="shared" si="16"/>
        <v>0</v>
      </c>
      <c r="BH1536" s="143">
        <f t="shared" si="17"/>
        <v>0</v>
      </c>
      <c r="BI1536" s="143">
        <f t="shared" si="18"/>
        <v>0</v>
      </c>
      <c r="BJ1536" s="17" t="s">
        <v>80</v>
      </c>
      <c r="BK1536" s="143">
        <f t="shared" si="19"/>
        <v>0</v>
      </c>
      <c r="BL1536" s="17" t="s">
        <v>286</v>
      </c>
      <c r="BM1536" s="142" t="s">
        <v>2609</v>
      </c>
    </row>
    <row r="1537" spans="2:65" s="1" customFormat="1" ht="48.95" customHeight="1">
      <c r="B1537" s="32"/>
      <c r="C1537" s="131" t="s">
        <v>2610</v>
      </c>
      <c r="D1537" s="131" t="s">
        <v>183</v>
      </c>
      <c r="E1537" s="132" t="s">
        <v>2611</v>
      </c>
      <c r="F1537" s="133" t="s">
        <v>2612</v>
      </c>
      <c r="G1537" s="134" t="s">
        <v>214</v>
      </c>
      <c r="H1537" s="135">
        <v>1</v>
      </c>
      <c r="I1537" s="136"/>
      <c r="J1537" s="137">
        <f t="shared" si="10"/>
        <v>0</v>
      </c>
      <c r="K1537" s="133" t="s">
        <v>19</v>
      </c>
      <c r="L1537" s="32"/>
      <c r="M1537" s="138" t="s">
        <v>19</v>
      </c>
      <c r="N1537" s="139" t="s">
        <v>43</v>
      </c>
      <c r="P1537" s="140">
        <f t="shared" si="11"/>
        <v>0</v>
      </c>
      <c r="Q1537" s="140">
        <v>0.065</v>
      </c>
      <c r="R1537" s="140">
        <f t="shared" si="12"/>
        <v>0.065</v>
      </c>
      <c r="S1537" s="140">
        <v>0</v>
      </c>
      <c r="T1537" s="141">
        <f t="shared" si="13"/>
        <v>0</v>
      </c>
      <c r="AR1537" s="142" t="s">
        <v>286</v>
      </c>
      <c r="AT1537" s="142" t="s">
        <v>183</v>
      </c>
      <c r="AU1537" s="142" t="s">
        <v>82</v>
      </c>
      <c r="AY1537" s="17" t="s">
        <v>181</v>
      </c>
      <c r="BE1537" s="143">
        <f t="shared" si="14"/>
        <v>0</v>
      </c>
      <c r="BF1537" s="143">
        <f t="shared" si="15"/>
        <v>0</v>
      </c>
      <c r="BG1537" s="143">
        <f t="shared" si="16"/>
        <v>0</v>
      </c>
      <c r="BH1537" s="143">
        <f t="shared" si="17"/>
        <v>0</v>
      </c>
      <c r="BI1537" s="143">
        <f t="shared" si="18"/>
        <v>0</v>
      </c>
      <c r="BJ1537" s="17" t="s">
        <v>80</v>
      </c>
      <c r="BK1537" s="143">
        <f t="shared" si="19"/>
        <v>0</v>
      </c>
      <c r="BL1537" s="17" t="s">
        <v>286</v>
      </c>
      <c r="BM1537" s="142" t="s">
        <v>2613</v>
      </c>
    </row>
    <row r="1538" spans="2:65" s="1" customFormat="1" ht="66.75" customHeight="1">
      <c r="B1538" s="32"/>
      <c r="C1538" s="131" t="s">
        <v>2614</v>
      </c>
      <c r="D1538" s="131" t="s">
        <v>183</v>
      </c>
      <c r="E1538" s="132" t="s">
        <v>2615</v>
      </c>
      <c r="F1538" s="133" t="s">
        <v>2616</v>
      </c>
      <c r="G1538" s="134" t="s">
        <v>214</v>
      </c>
      <c r="H1538" s="135">
        <v>1</v>
      </c>
      <c r="I1538" s="136"/>
      <c r="J1538" s="137">
        <f t="shared" si="10"/>
        <v>0</v>
      </c>
      <c r="K1538" s="133" t="s">
        <v>19</v>
      </c>
      <c r="L1538" s="32"/>
      <c r="M1538" s="138" t="s">
        <v>19</v>
      </c>
      <c r="N1538" s="139" t="s">
        <v>43</v>
      </c>
      <c r="P1538" s="140">
        <f t="shared" si="11"/>
        <v>0</v>
      </c>
      <c r="Q1538" s="140">
        <v>0.17</v>
      </c>
      <c r="R1538" s="140">
        <f t="shared" si="12"/>
        <v>0.17</v>
      </c>
      <c r="S1538" s="140">
        <v>0</v>
      </c>
      <c r="T1538" s="141">
        <f t="shared" si="13"/>
        <v>0</v>
      </c>
      <c r="AR1538" s="142" t="s">
        <v>286</v>
      </c>
      <c r="AT1538" s="142" t="s">
        <v>183</v>
      </c>
      <c r="AU1538" s="142" t="s">
        <v>82</v>
      </c>
      <c r="AY1538" s="17" t="s">
        <v>181</v>
      </c>
      <c r="BE1538" s="143">
        <f t="shared" si="14"/>
        <v>0</v>
      </c>
      <c r="BF1538" s="143">
        <f t="shared" si="15"/>
        <v>0</v>
      </c>
      <c r="BG1538" s="143">
        <f t="shared" si="16"/>
        <v>0</v>
      </c>
      <c r="BH1538" s="143">
        <f t="shared" si="17"/>
        <v>0</v>
      </c>
      <c r="BI1538" s="143">
        <f t="shared" si="18"/>
        <v>0</v>
      </c>
      <c r="BJ1538" s="17" t="s">
        <v>80</v>
      </c>
      <c r="BK1538" s="143">
        <f t="shared" si="19"/>
        <v>0</v>
      </c>
      <c r="BL1538" s="17" t="s">
        <v>286</v>
      </c>
      <c r="BM1538" s="142" t="s">
        <v>2617</v>
      </c>
    </row>
    <row r="1539" spans="2:65" s="1" customFormat="1" ht="55.55" customHeight="1">
      <c r="B1539" s="32"/>
      <c r="C1539" s="131" t="s">
        <v>2618</v>
      </c>
      <c r="D1539" s="131" t="s">
        <v>183</v>
      </c>
      <c r="E1539" s="132" t="s">
        <v>2619</v>
      </c>
      <c r="F1539" s="133" t="s">
        <v>2620</v>
      </c>
      <c r="G1539" s="134" t="s">
        <v>214</v>
      </c>
      <c r="H1539" s="135">
        <v>1</v>
      </c>
      <c r="I1539" s="136"/>
      <c r="J1539" s="137">
        <f t="shared" si="10"/>
        <v>0</v>
      </c>
      <c r="K1539" s="133" t="s">
        <v>19</v>
      </c>
      <c r="L1539" s="32"/>
      <c r="M1539" s="138" t="s">
        <v>19</v>
      </c>
      <c r="N1539" s="139" t="s">
        <v>43</v>
      </c>
      <c r="P1539" s="140">
        <f t="shared" si="11"/>
        <v>0</v>
      </c>
      <c r="Q1539" s="140">
        <v>0.185</v>
      </c>
      <c r="R1539" s="140">
        <f t="shared" si="12"/>
        <v>0.185</v>
      </c>
      <c r="S1539" s="140">
        <v>0</v>
      </c>
      <c r="T1539" s="141">
        <f t="shared" si="13"/>
        <v>0</v>
      </c>
      <c r="AR1539" s="142" t="s">
        <v>286</v>
      </c>
      <c r="AT1539" s="142" t="s">
        <v>183</v>
      </c>
      <c r="AU1539" s="142" t="s">
        <v>82</v>
      </c>
      <c r="AY1539" s="17" t="s">
        <v>181</v>
      </c>
      <c r="BE1539" s="143">
        <f t="shared" si="14"/>
        <v>0</v>
      </c>
      <c r="BF1539" s="143">
        <f t="shared" si="15"/>
        <v>0</v>
      </c>
      <c r="BG1539" s="143">
        <f t="shared" si="16"/>
        <v>0</v>
      </c>
      <c r="BH1539" s="143">
        <f t="shared" si="17"/>
        <v>0</v>
      </c>
      <c r="BI1539" s="143">
        <f t="shared" si="18"/>
        <v>0</v>
      </c>
      <c r="BJ1539" s="17" t="s">
        <v>80</v>
      </c>
      <c r="BK1539" s="143">
        <f t="shared" si="19"/>
        <v>0</v>
      </c>
      <c r="BL1539" s="17" t="s">
        <v>286</v>
      </c>
      <c r="BM1539" s="142" t="s">
        <v>2621</v>
      </c>
    </row>
    <row r="1540" spans="2:65" s="1" customFormat="1" ht="48.95" customHeight="1">
      <c r="B1540" s="32"/>
      <c r="C1540" s="131" t="s">
        <v>2622</v>
      </c>
      <c r="D1540" s="131" t="s">
        <v>183</v>
      </c>
      <c r="E1540" s="132" t="s">
        <v>2623</v>
      </c>
      <c r="F1540" s="133" t="s">
        <v>2624</v>
      </c>
      <c r="G1540" s="134" t="s">
        <v>214</v>
      </c>
      <c r="H1540" s="135">
        <v>1</v>
      </c>
      <c r="I1540" s="136"/>
      <c r="J1540" s="137">
        <f t="shared" si="10"/>
        <v>0</v>
      </c>
      <c r="K1540" s="133" t="s">
        <v>19</v>
      </c>
      <c r="L1540" s="32"/>
      <c r="M1540" s="138" t="s">
        <v>19</v>
      </c>
      <c r="N1540" s="139" t="s">
        <v>43</v>
      </c>
      <c r="P1540" s="140">
        <f t="shared" si="11"/>
        <v>0</v>
      </c>
      <c r="Q1540" s="140">
        <v>0.185</v>
      </c>
      <c r="R1540" s="140">
        <f t="shared" si="12"/>
        <v>0.185</v>
      </c>
      <c r="S1540" s="140">
        <v>0</v>
      </c>
      <c r="T1540" s="141">
        <f t="shared" si="13"/>
        <v>0</v>
      </c>
      <c r="AR1540" s="142" t="s">
        <v>286</v>
      </c>
      <c r="AT1540" s="142" t="s">
        <v>183</v>
      </c>
      <c r="AU1540" s="142" t="s">
        <v>82</v>
      </c>
      <c r="AY1540" s="17" t="s">
        <v>181</v>
      </c>
      <c r="BE1540" s="143">
        <f t="shared" si="14"/>
        <v>0</v>
      </c>
      <c r="BF1540" s="143">
        <f t="shared" si="15"/>
        <v>0</v>
      </c>
      <c r="BG1540" s="143">
        <f t="shared" si="16"/>
        <v>0</v>
      </c>
      <c r="BH1540" s="143">
        <f t="shared" si="17"/>
        <v>0</v>
      </c>
      <c r="BI1540" s="143">
        <f t="shared" si="18"/>
        <v>0</v>
      </c>
      <c r="BJ1540" s="17" t="s">
        <v>80</v>
      </c>
      <c r="BK1540" s="143">
        <f t="shared" si="19"/>
        <v>0</v>
      </c>
      <c r="BL1540" s="17" t="s">
        <v>286</v>
      </c>
      <c r="BM1540" s="142" t="s">
        <v>2625</v>
      </c>
    </row>
    <row r="1541" spans="2:65" s="1" customFormat="1" ht="37.85" customHeight="1">
      <c r="B1541" s="32"/>
      <c r="C1541" s="131" t="s">
        <v>2626</v>
      </c>
      <c r="D1541" s="131" t="s">
        <v>183</v>
      </c>
      <c r="E1541" s="132" t="s">
        <v>2627</v>
      </c>
      <c r="F1541" s="133" t="s">
        <v>2628</v>
      </c>
      <c r="G1541" s="134" t="s">
        <v>214</v>
      </c>
      <c r="H1541" s="135">
        <v>1</v>
      </c>
      <c r="I1541" s="136"/>
      <c r="J1541" s="137">
        <f t="shared" si="10"/>
        <v>0</v>
      </c>
      <c r="K1541" s="133" t="s">
        <v>19</v>
      </c>
      <c r="L1541" s="32"/>
      <c r="M1541" s="138" t="s">
        <v>19</v>
      </c>
      <c r="N1541" s="139" t="s">
        <v>43</v>
      </c>
      <c r="P1541" s="140">
        <f t="shared" si="11"/>
        <v>0</v>
      </c>
      <c r="Q1541" s="140">
        <v>0.24</v>
      </c>
      <c r="R1541" s="140">
        <f t="shared" si="12"/>
        <v>0.24</v>
      </c>
      <c r="S1541" s="140">
        <v>0</v>
      </c>
      <c r="T1541" s="141">
        <f t="shared" si="13"/>
        <v>0</v>
      </c>
      <c r="AR1541" s="142" t="s">
        <v>286</v>
      </c>
      <c r="AT1541" s="142" t="s">
        <v>183</v>
      </c>
      <c r="AU1541" s="142" t="s">
        <v>82</v>
      </c>
      <c r="AY1541" s="17" t="s">
        <v>181</v>
      </c>
      <c r="BE1541" s="143">
        <f t="shared" si="14"/>
        <v>0</v>
      </c>
      <c r="BF1541" s="143">
        <f t="shared" si="15"/>
        <v>0</v>
      </c>
      <c r="BG1541" s="143">
        <f t="shared" si="16"/>
        <v>0</v>
      </c>
      <c r="BH1541" s="143">
        <f t="shared" si="17"/>
        <v>0</v>
      </c>
      <c r="BI1541" s="143">
        <f t="shared" si="18"/>
        <v>0</v>
      </c>
      <c r="BJ1541" s="17" t="s">
        <v>80</v>
      </c>
      <c r="BK1541" s="143">
        <f t="shared" si="19"/>
        <v>0</v>
      </c>
      <c r="BL1541" s="17" t="s">
        <v>286</v>
      </c>
      <c r="BM1541" s="142" t="s">
        <v>2629</v>
      </c>
    </row>
    <row r="1542" spans="2:65" s="1" customFormat="1" ht="44.3" customHeight="1">
      <c r="B1542" s="32"/>
      <c r="C1542" s="131" t="s">
        <v>2630</v>
      </c>
      <c r="D1542" s="131" t="s">
        <v>183</v>
      </c>
      <c r="E1542" s="132" t="s">
        <v>2631</v>
      </c>
      <c r="F1542" s="133" t="s">
        <v>2632</v>
      </c>
      <c r="G1542" s="134" t="s">
        <v>214</v>
      </c>
      <c r="H1542" s="135">
        <v>1</v>
      </c>
      <c r="I1542" s="136"/>
      <c r="J1542" s="137">
        <f t="shared" si="10"/>
        <v>0</v>
      </c>
      <c r="K1542" s="133" t="s">
        <v>19</v>
      </c>
      <c r="L1542" s="32"/>
      <c r="M1542" s="138" t="s">
        <v>19</v>
      </c>
      <c r="N1542" s="139" t="s">
        <v>43</v>
      </c>
      <c r="P1542" s="140">
        <f t="shared" si="11"/>
        <v>0</v>
      </c>
      <c r="Q1542" s="140">
        <v>0.4</v>
      </c>
      <c r="R1542" s="140">
        <f t="shared" si="12"/>
        <v>0.4</v>
      </c>
      <c r="S1542" s="140">
        <v>0</v>
      </c>
      <c r="T1542" s="141">
        <f t="shared" si="13"/>
        <v>0</v>
      </c>
      <c r="AR1542" s="142" t="s">
        <v>286</v>
      </c>
      <c r="AT1542" s="142" t="s">
        <v>183</v>
      </c>
      <c r="AU1542" s="142" t="s">
        <v>82</v>
      </c>
      <c r="AY1542" s="17" t="s">
        <v>181</v>
      </c>
      <c r="BE1542" s="143">
        <f t="shared" si="14"/>
        <v>0</v>
      </c>
      <c r="BF1542" s="143">
        <f t="shared" si="15"/>
        <v>0</v>
      </c>
      <c r="BG1542" s="143">
        <f t="shared" si="16"/>
        <v>0</v>
      </c>
      <c r="BH1542" s="143">
        <f t="shared" si="17"/>
        <v>0</v>
      </c>
      <c r="BI1542" s="143">
        <f t="shared" si="18"/>
        <v>0</v>
      </c>
      <c r="BJ1542" s="17" t="s">
        <v>80</v>
      </c>
      <c r="BK1542" s="143">
        <f t="shared" si="19"/>
        <v>0</v>
      </c>
      <c r="BL1542" s="17" t="s">
        <v>286</v>
      </c>
      <c r="BM1542" s="142" t="s">
        <v>2633</v>
      </c>
    </row>
    <row r="1543" spans="2:65" s="1" customFormat="1" ht="37.85" customHeight="1">
      <c r="B1543" s="32"/>
      <c r="C1543" s="131" t="s">
        <v>2634</v>
      </c>
      <c r="D1543" s="131" t="s">
        <v>183</v>
      </c>
      <c r="E1543" s="132" t="s">
        <v>2635</v>
      </c>
      <c r="F1543" s="133" t="s">
        <v>2636</v>
      </c>
      <c r="G1543" s="134" t="s">
        <v>305</v>
      </c>
      <c r="H1543" s="135">
        <v>11.2</v>
      </c>
      <c r="I1543" s="136"/>
      <c r="J1543" s="137">
        <f t="shared" si="10"/>
        <v>0</v>
      </c>
      <c r="K1543" s="133" t="s">
        <v>19</v>
      </c>
      <c r="L1543" s="32"/>
      <c r="M1543" s="138" t="s">
        <v>19</v>
      </c>
      <c r="N1543" s="139" t="s">
        <v>43</v>
      </c>
      <c r="P1543" s="140">
        <f t="shared" si="11"/>
        <v>0</v>
      </c>
      <c r="Q1543" s="140">
        <v>0.001</v>
      </c>
      <c r="R1543" s="140">
        <f t="shared" si="12"/>
        <v>0.0112</v>
      </c>
      <c r="S1543" s="140">
        <v>0</v>
      </c>
      <c r="T1543" s="141">
        <f t="shared" si="13"/>
        <v>0</v>
      </c>
      <c r="AR1543" s="142" t="s">
        <v>286</v>
      </c>
      <c r="AT1543" s="142" t="s">
        <v>183</v>
      </c>
      <c r="AU1543" s="142" t="s">
        <v>82</v>
      </c>
      <c r="AY1543" s="17" t="s">
        <v>181</v>
      </c>
      <c r="BE1543" s="143">
        <f t="shared" si="14"/>
        <v>0</v>
      </c>
      <c r="BF1543" s="143">
        <f t="shared" si="15"/>
        <v>0</v>
      </c>
      <c r="BG1543" s="143">
        <f t="shared" si="16"/>
        <v>0</v>
      </c>
      <c r="BH1543" s="143">
        <f t="shared" si="17"/>
        <v>0</v>
      </c>
      <c r="BI1543" s="143">
        <f t="shared" si="18"/>
        <v>0</v>
      </c>
      <c r="BJ1543" s="17" t="s">
        <v>80</v>
      </c>
      <c r="BK1543" s="143">
        <f t="shared" si="19"/>
        <v>0</v>
      </c>
      <c r="BL1543" s="17" t="s">
        <v>286</v>
      </c>
      <c r="BM1543" s="142" t="s">
        <v>2637</v>
      </c>
    </row>
    <row r="1544" spans="2:65" s="1" customFormat="1" ht="16.5" customHeight="1">
      <c r="B1544" s="32"/>
      <c r="C1544" s="131" t="s">
        <v>2638</v>
      </c>
      <c r="D1544" s="131" t="s">
        <v>183</v>
      </c>
      <c r="E1544" s="132" t="s">
        <v>2639</v>
      </c>
      <c r="F1544" s="133" t="s">
        <v>2640</v>
      </c>
      <c r="G1544" s="134" t="s">
        <v>199</v>
      </c>
      <c r="H1544" s="135">
        <v>9</v>
      </c>
      <c r="I1544" s="136"/>
      <c r="J1544" s="137">
        <f t="shared" si="10"/>
        <v>0</v>
      </c>
      <c r="K1544" s="133" t="s">
        <v>187</v>
      </c>
      <c r="L1544" s="32"/>
      <c r="M1544" s="138" t="s">
        <v>19</v>
      </c>
      <c r="N1544" s="139" t="s">
        <v>43</v>
      </c>
      <c r="P1544" s="140">
        <f t="shared" si="11"/>
        <v>0</v>
      </c>
      <c r="Q1544" s="140">
        <v>0</v>
      </c>
      <c r="R1544" s="140">
        <f t="shared" si="12"/>
        <v>0</v>
      </c>
      <c r="S1544" s="140">
        <v>0</v>
      </c>
      <c r="T1544" s="141">
        <f t="shared" si="13"/>
        <v>0</v>
      </c>
      <c r="AR1544" s="142" t="s">
        <v>286</v>
      </c>
      <c r="AT1544" s="142" t="s">
        <v>183</v>
      </c>
      <c r="AU1544" s="142" t="s">
        <v>82</v>
      </c>
      <c r="AY1544" s="17" t="s">
        <v>181</v>
      </c>
      <c r="BE1544" s="143">
        <f t="shared" si="14"/>
        <v>0</v>
      </c>
      <c r="BF1544" s="143">
        <f t="shared" si="15"/>
        <v>0</v>
      </c>
      <c r="BG1544" s="143">
        <f t="shared" si="16"/>
        <v>0</v>
      </c>
      <c r="BH1544" s="143">
        <f t="shared" si="17"/>
        <v>0</v>
      </c>
      <c r="BI1544" s="143">
        <f t="shared" si="18"/>
        <v>0</v>
      </c>
      <c r="BJ1544" s="17" t="s">
        <v>80</v>
      </c>
      <c r="BK1544" s="143">
        <f t="shared" si="19"/>
        <v>0</v>
      </c>
      <c r="BL1544" s="17" t="s">
        <v>286</v>
      </c>
      <c r="BM1544" s="142" t="s">
        <v>2641</v>
      </c>
    </row>
    <row r="1545" spans="2:47" s="1" customFormat="1" ht="12">
      <c r="B1545" s="32"/>
      <c r="D1545" s="144" t="s">
        <v>190</v>
      </c>
      <c r="F1545" s="145" t="s">
        <v>2642</v>
      </c>
      <c r="I1545" s="146"/>
      <c r="L1545" s="32"/>
      <c r="M1545" s="147"/>
      <c r="T1545" s="53"/>
      <c r="AT1545" s="17" t="s">
        <v>190</v>
      </c>
      <c r="AU1545" s="17" t="s">
        <v>82</v>
      </c>
    </row>
    <row r="1546" spans="2:51" s="12" customFormat="1" ht="12">
      <c r="B1546" s="148"/>
      <c r="D1546" s="149" t="s">
        <v>192</v>
      </c>
      <c r="E1546" s="150" t="s">
        <v>19</v>
      </c>
      <c r="F1546" s="151" t="s">
        <v>2643</v>
      </c>
      <c r="H1546" s="152">
        <v>9</v>
      </c>
      <c r="I1546" s="153"/>
      <c r="L1546" s="148"/>
      <c r="M1546" s="154"/>
      <c r="T1546" s="155"/>
      <c r="AT1546" s="150" t="s">
        <v>192</v>
      </c>
      <c r="AU1546" s="150" t="s">
        <v>82</v>
      </c>
      <c r="AV1546" s="12" t="s">
        <v>82</v>
      </c>
      <c r="AW1546" s="12" t="s">
        <v>33</v>
      </c>
      <c r="AX1546" s="12" t="s">
        <v>80</v>
      </c>
      <c r="AY1546" s="150" t="s">
        <v>181</v>
      </c>
    </row>
    <row r="1547" spans="2:65" s="1" customFormat="1" ht="16.5" customHeight="1">
      <c r="B1547" s="32"/>
      <c r="C1547" s="180" t="s">
        <v>2644</v>
      </c>
      <c r="D1547" s="180" t="s">
        <v>561</v>
      </c>
      <c r="E1547" s="181" t="s">
        <v>2645</v>
      </c>
      <c r="F1547" s="182" t="s">
        <v>2646</v>
      </c>
      <c r="G1547" s="183" t="s">
        <v>199</v>
      </c>
      <c r="H1547" s="184">
        <v>7</v>
      </c>
      <c r="I1547" s="185"/>
      <c r="J1547" s="186">
        <f>ROUND(I1547*H1547,2)</f>
        <v>0</v>
      </c>
      <c r="K1547" s="182" t="s">
        <v>19</v>
      </c>
      <c r="L1547" s="187"/>
      <c r="M1547" s="188" t="s">
        <v>19</v>
      </c>
      <c r="N1547" s="189" t="s">
        <v>43</v>
      </c>
      <c r="P1547" s="140">
        <f>O1547*H1547</f>
        <v>0</v>
      </c>
      <c r="Q1547" s="140">
        <v>0.0011</v>
      </c>
      <c r="R1547" s="140">
        <f>Q1547*H1547</f>
        <v>0.0077</v>
      </c>
      <c r="S1547" s="140">
        <v>0</v>
      </c>
      <c r="T1547" s="141">
        <f>S1547*H1547</f>
        <v>0</v>
      </c>
      <c r="AR1547" s="142" t="s">
        <v>394</v>
      </c>
      <c r="AT1547" s="142" t="s">
        <v>561</v>
      </c>
      <c r="AU1547" s="142" t="s">
        <v>82</v>
      </c>
      <c r="AY1547" s="17" t="s">
        <v>181</v>
      </c>
      <c r="BE1547" s="143">
        <f>IF(N1547="základní",J1547,0)</f>
        <v>0</v>
      </c>
      <c r="BF1547" s="143">
        <f>IF(N1547="snížená",J1547,0)</f>
        <v>0</v>
      </c>
      <c r="BG1547" s="143">
        <f>IF(N1547="zákl. přenesená",J1547,0)</f>
        <v>0</v>
      </c>
      <c r="BH1547" s="143">
        <f>IF(N1547="sníž. přenesená",J1547,0)</f>
        <v>0</v>
      </c>
      <c r="BI1547" s="143">
        <f>IF(N1547="nulová",J1547,0)</f>
        <v>0</v>
      </c>
      <c r="BJ1547" s="17" t="s">
        <v>80</v>
      </c>
      <c r="BK1547" s="143">
        <f>ROUND(I1547*H1547,2)</f>
        <v>0</v>
      </c>
      <c r="BL1547" s="17" t="s">
        <v>286</v>
      </c>
      <c r="BM1547" s="142" t="s">
        <v>2647</v>
      </c>
    </row>
    <row r="1548" spans="2:51" s="12" customFormat="1" ht="12">
      <c r="B1548" s="148"/>
      <c r="D1548" s="149" t="s">
        <v>192</v>
      </c>
      <c r="E1548" s="150" t="s">
        <v>19</v>
      </c>
      <c r="F1548" s="151" t="s">
        <v>2648</v>
      </c>
      <c r="H1548" s="152">
        <v>7</v>
      </c>
      <c r="I1548" s="153"/>
      <c r="L1548" s="148"/>
      <c r="M1548" s="154"/>
      <c r="T1548" s="155"/>
      <c r="AT1548" s="150" t="s">
        <v>192</v>
      </c>
      <c r="AU1548" s="150" t="s">
        <v>82</v>
      </c>
      <c r="AV1548" s="12" t="s">
        <v>82</v>
      </c>
      <c r="AW1548" s="12" t="s">
        <v>33</v>
      </c>
      <c r="AX1548" s="12" t="s">
        <v>80</v>
      </c>
      <c r="AY1548" s="150" t="s">
        <v>181</v>
      </c>
    </row>
    <row r="1549" spans="2:65" s="1" customFormat="1" ht="16.5" customHeight="1">
      <c r="B1549" s="32"/>
      <c r="C1549" s="180" t="s">
        <v>2649</v>
      </c>
      <c r="D1549" s="180" t="s">
        <v>561</v>
      </c>
      <c r="E1549" s="181" t="s">
        <v>2650</v>
      </c>
      <c r="F1549" s="182" t="s">
        <v>2651</v>
      </c>
      <c r="G1549" s="183" t="s">
        <v>199</v>
      </c>
      <c r="H1549" s="184">
        <v>1</v>
      </c>
      <c r="I1549" s="185"/>
      <c r="J1549" s="186">
        <f>ROUND(I1549*H1549,2)</f>
        <v>0</v>
      </c>
      <c r="K1549" s="182" t="s">
        <v>187</v>
      </c>
      <c r="L1549" s="187"/>
      <c r="M1549" s="188" t="s">
        <v>19</v>
      </c>
      <c r="N1549" s="189" t="s">
        <v>43</v>
      </c>
      <c r="P1549" s="140">
        <f>O1549*H1549</f>
        <v>0</v>
      </c>
      <c r="Q1549" s="140">
        <v>0.0005</v>
      </c>
      <c r="R1549" s="140">
        <f>Q1549*H1549</f>
        <v>0.0005</v>
      </c>
      <c r="S1549" s="140">
        <v>0</v>
      </c>
      <c r="T1549" s="141">
        <f>S1549*H1549</f>
        <v>0</v>
      </c>
      <c r="AR1549" s="142" t="s">
        <v>394</v>
      </c>
      <c r="AT1549" s="142" t="s">
        <v>561</v>
      </c>
      <c r="AU1549" s="142" t="s">
        <v>82</v>
      </c>
      <c r="AY1549" s="17" t="s">
        <v>181</v>
      </c>
      <c r="BE1549" s="143">
        <f>IF(N1549="základní",J1549,0)</f>
        <v>0</v>
      </c>
      <c r="BF1549" s="143">
        <f>IF(N1549="snížená",J1549,0)</f>
        <v>0</v>
      </c>
      <c r="BG1549" s="143">
        <f>IF(N1549="zákl. přenesená",J1549,0)</f>
        <v>0</v>
      </c>
      <c r="BH1549" s="143">
        <f>IF(N1549="sníž. přenesená",J1549,0)</f>
        <v>0</v>
      </c>
      <c r="BI1549" s="143">
        <f>IF(N1549="nulová",J1549,0)</f>
        <v>0</v>
      </c>
      <c r="BJ1549" s="17" t="s">
        <v>80</v>
      </c>
      <c r="BK1549" s="143">
        <f>ROUND(I1549*H1549,2)</f>
        <v>0</v>
      </c>
      <c r="BL1549" s="17" t="s">
        <v>286</v>
      </c>
      <c r="BM1549" s="142" t="s">
        <v>2652</v>
      </c>
    </row>
    <row r="1550" spans="2:51" s="12" customFormat="1" ht="12">
      <c r="B1550" s="148"/>
      <c r="D1550" s="149" t="s">
        <v>192</v>
      </c>
      <c r="E1550" s="150" t="s">
        <v>19</v>
      </c>
      <c r="F1550" s="151" t="s">
        <v>2653</v>
      </c>
      <c r="H1550" s="152">
        <v>1</v>
      </c>
      <c r="I1550" s="153"/>
      <c r="L1550" s="148"/>
      <c r="M1550" s="154"/>
      <c r="T1550" s="155"/>
      <c r="AT1550" s="150" t="s">
        <v>192</v>
      </c>
      <c r="AU1550" s="150" t="s">
        <v>82</v>
      </c>
      <c r="AV1550" s="12" t="s">
        <v>82</v>
      </c>
      <c r="AW1550" s="12" t="s">
        <v>33</v>
      </c>
      <c r="AX1550" s="12" t="s">
        <v>80</v>
      </c>
      <c r="AY1550" s="150" t="s">
        <v>181</v>
      </c>
    </row>
    <row r="1551" spans="2:65" s="1" customFormat="1" ht="16.5" customHeight="1">
      <c r="B1551" s="32"/>
      <c r="C1551" s="180" t="s">
        <v>2654</v>
      </c>
      <c r="D1551" s="180" t="s">
        <v>561</v>
      </c>
      <c r="E1551" s="181" t="s">
        <v>2655</v>
      </c>
      <c r="F1551" s="182" t="s">
        <v>2656</v>
      </c>
      <c r="G1551" s="183" t="s">
        <v>199</v>
      </c>
      <c r="H1551" s="184">
        <v>1</v>
      </c>
      <c r="I1551" s="185"/>
      <c r="J1551" s="186">
        <f>ROUND(I1551*H1551,2)</f>
        <v>0</v>
      </c>
      <c r="K1551" s="182" t="s">
        <v>187</v>
      </c>
      <c r="L1551" s="187"/>
      <c r="M1551" s="188" t="s">
        <v>19</v>
      </c>
      <c r="N1551" s="189" t="s">
        <v>43</v>
      </c>
      <c r="P1551" s="140">
        <f>O1551*H1551</f>
        <v>0</v>
      </c>
      <c r="Q1551" s="140">
        <v>0.00075</v>
      </c>
      <c r="R1551" s="140">
        <f>Q1551*H1551</f>
        <v>0.00075</v>
      </c>
      <c r="S1551" s="140">
        <v>0</v>
      </c>
      <c r="T1551" s="141">
        <f>S1551*H1551</f>
        <v>0</v>
      </c>
      <c r="AR1551" s="142" t="s">
        <v>394</v>
      </c>
      <c r="AT1551" s="142" t="s">
        <v>561</v>
      </c>
      <c r="AU1551" s="142" t="s">
        <v>82</v>
      </c>
      <c r="AY1551" s="17" t="s">
        <v>181</v>
      </c>
      <c r="BE1551" s="143">
        <f>IF(N1551="základní",J1551,0)</f>
        <v>0</v>
      </c>
      <c r="BF1551" s="143">
        <f>IF(N1551="snížená",J1551,0)</f>
        <v>0</v>
      </c>
      <c r="BG1551" s="143">
        <f>IF(N1551="zákl. přenesená",J1551,0)</f>
        <v>0</v>
      </c>
      <c r="BH1551" s="143">
        <f>IF(N1551="sníž. přenesená",J1551,0)</f>
        <v>0</v>
      </c>
      <c r="BI1551" s="143">
        <f>IF(N1551="nulová",J1551,0)</f>
        <v>0</v>
      </c>
      <c r="BJ1551" s="17" t="s">
        <v>80</v>
      </c>
      <c r="BK1551" s="143">
        <f>ROUND(I1551*H1551,2)</f>
        <v>0</v>
      </c>
      <c r="BL1551" s="17" t="s">
        <v>286</v>
      </c>
      <c r="BM1551" s="142" t="s">
        <v>2657</v>
      </c>
    </row>
    <row r="1552" spans="2:51" s="12" customFormat="1" ht="12">
      <c r="B1552" s="148"/>
      <c r="D1552" s="149" t="s">
        <v>192</v>
      </c>
      <c r="E1552" s="150" t="s">
        <v>19</v>
      </c>
      <c r="F1552" s="151" t="s">
        <v>2658</v>
      </c>
      <c r="H1552" s="152">
        <v>1</v>
      </c>
      <c r="I1552" s="153"/>
      <c r="L1552" s="148"/>
      <c r="M1552" s="154"/>
      <c r="T1552" s="155"/>
      <c r="AT1552" s="150" t="s">
        <v>192</v>
      </c>
      <c r="AU1552" s="150" t="s">
        <v>82</v>
      </c>
      <c r="AV1552" s="12" t="s">
        <v>82</v>
      </c>
      <c r="AW1552" s="12" t="s">
        <v>33</v>
      </c>
      <c r="AX1552" s="12" t="s">
        <v>80</v>
      </c>
      <c r="AY1552" s="150" t="s">
        <v>181</v>
      </c>
    </row>
    <row r="1553" spans="2:65" s="1" customFormat="1" ht="16.5" customHeight="1">
      <c r="B1553" s="32"/>
      <c r="C1553" s="131" t="s">
        <v>2659</v>
      </c>
      <c r="D1553" s="131" t="s">
        <v>183</v>
      </c>
      <c r="E1553" s="132" t="s">
        <v>2660</v>
      </c>
      <c r="F1553" s="133" t="s">
        <v>2661</v>
      </c>
      <c r="G1553" s="134" t="s">
        <v>305</v>
      </c>
      <c r="H1553" s="135">
        <v>9.4</v>
      </c>
      <c r="I1553" s="136"/>
      <c r="J1553" s="137">
        <f>ROUND(I1553*H1553,2)</f>
        <v>0</v>
      </c>
      <c r="K1553" s="133" t="s">
        <v>187</v>
      </c>
      <c r="L1553" s="32"/>
      <c r="M1553" s="138" t="s">
        <v>19</v>
      </c>
      <c r="N1553" s="139" t="s">
        <v>43</v>
      </c>
      <c r="P1553" s="140">
        <f>O1553*H1553</f>
        <v>0</v>
      </c>
      <c r="Q1553" s="140">
        <v>0</v>
      </c>
      <c r="R1553" s="140">
        <f>Q1553*H1553</f>
        <v>0</v>
      </c>
      <c r="S1553" s="140">
        <v>0</v>
      </c>
      <c r="T1553" s="141">
        <f>S1553*H1553</f>
        <v>0</v>
      </c>
      <c r="AR1553" s="142" t="s">
        <v>286</v>
      </c>
      <c r="AT1553" s="142" t="s">
        <v>183</v>
      </c>
      <c r="AU1553" s="142" t="s">
        <v>82</v>
      </c>
      <c r="AY1553" s="17" t="s">
        <v>181</v>
      </c>
      <c r="BE1553" s="143">
        <f>IF(N1553="základní",J1553,0)</f>
        <v>0</v>
      </c>
      <c r="BF1553" s="143">
        <f>IF(N1553="snížená",J1553,0)</f>
        <v>0</v>
      </c>
      <c r="BG1553" s="143">
        <f>IF(N1553="zákl. přenesená",J1553,0)</f>
        <v>0</v>
      </c>
      <c r="BH1553" s="143">
        <f>IF(N1553="sníž. přenesená",J1553,0)</f>
        <v>0</v>
      </c>
      <c r="BI1553" s="143">
        <f>IF(N1553="nulová",J1553,0)</f>
        <v>0</v>
      </c>
      <c r="BJ1553" s="17" t="s">
        <v>80</v>
      </c>
      <c r="BK1553" s="143">
        <f>ROUND(I1553*H1553,2)</f>
        <v>0</v>
      </c>
      <c r="BL1553" s="17" t="s">
        <v>286</v>
      </c>
      <c r="BM1553" s="142" t="s">
        <v>2662</v>
      </c>
    </row>
    <row r="1554" spans="2:47" s="1" customFormat="1" ht="12">
      <c r="B1554" s="32"/>
      <c r="D1554" s="144" t="s">
        <v>190</v>
      </c>
      <c r="F1554" s="145" t="s">
        <v>2663</v>
      </c>
      <c r="I1554" s="146"/>
      <c r="L1554" s="32"/>
      <c r="M1554" s="147"/>
      <c r="T1554" s="53"/>
      <c r="AT1554" s="17" t="s">
        <v>190</v>
      </c>
      <c r="AU1554" s="17" t="s">
        <v>82</v>
      </c>
    </row>
    <row r="1555" spans="2:51" s="12" customFormat="1" ht="12">
      <c r="B1555" s="148"/>
      <c r="D1555" s="149" t="s">
        <v>192</v>
      </c>
      <c r="E1555" s="150" t="s">
        <v>19</v>
      </c>
      <c r="F1555" s="151" t="s">
        <v>2664</v>
      </c>
      <c r="H1555" s="152">
        <v>9.4</v>
      </c>
      <c r="I1555" s="153"/>
      <c r="L1555" s="148"/>
      <c r="M1555" s="154"/>
      <c r="T1555" s="155"/>
      <c r="AT1555" s="150" t="s">
        <v>192</v>
      </c>
      <c r="AU1555" s="150" t="s">
        <v>82</v>
      </c>
      <c r="AV1555" s="12" t="s">
        <v>82</v>
      </c>
      <c r="AW1555" s="12" t="s">
        <v>33</v>
      </c>
      <c r="AX1555" s="12" t="s">
        <v>80</v>
      </c>
      <c r="AY1555" s="150" t="s">
        <v>181</v>
      </c>
    </row>
    <row r="1556" spans="2:65" s="1" customFormat="1" ht="37.85" customHeight="1">
      <c r="B1556" s="32"/>
      <c r="C1556" s="180" t="s">
        <v>2665</v>
      </c>
      <c r="D1556" s="180" t="s">
        <v>561</v>
      </c>
      <c r="E1556" s="181" t="s">
        <v>2666</v>
      </c>
      <c r="F1556" s="182" t="s">
        <v>2667</v>
      </c>
      <c r="G1556" s="183" t="s">
        <v>305</v>
      </c>
      <c r="H1556" s="184">
        <v>9.4</v>
      </c>
      <c r="I1556" s="185"/>
      <c r="J1556" s="186">
        <f>ROUND(I1556*H1556,2)</f>
        <v>0</v>
      </c>
      <c r="K1556" s="182" t="s">
        <v>19</v>
      </c>
      <c r="L1556" s="187"/>
      <c r="M1556" s="188" t="s">
        <v>19</v>
      </c>
      <c r="N1556" s="189" t="s">
        <v>43</v>
      </c>
      <c r="P1556" s="140">
        <f>O1556*H1556</f>
        <v>0</v>
      </c>
      <c r="Q1556" s="140">
        <v>0.0035</v>
      </c>
      <c r="R1556" s="140">
        <f>Q1556*H1556</f>
        <v>0.0329</v>
      </c>
      <c r="S1556" s="140">
        <v>0</v>
      </c>
      <c r="T1556" s="141">
        <f>S1556*H1556</f>
        <v>0</v>
      </c>
      <c r="AR1556" s="142" t="s">
        <v>394</v>
      </c>
      <c r="AT1556" s="142" t="s">
        <v>561</v>
      </c>
      <c r="AU1556" s="142" t="s">
        <v>82</v>
      </c>
      <c r="AY1556" s="17" t="s">
        <v>181</v>
      </c>
      <c r="BE1556" s="143">
        <f>IF(N1556="základní",J1556,0)</f>
        <v>0</v>
      </c>
      <c r="BF1556" s="143">
        <f>IF(N1556="snížená",J1556,0)</f>
        <v>0</v>
      </c>
      <c r="BG1556" s="143">
        <f>IF(N1556="zákl. přenesená",J1556,0)</f>
        <v>0</v>
      </c>
      <c r="BH1556" s="143">
        <f>IF(N1556="sníž. přenesená",J1556,0)</f>
        <v>0</v>
      </c>
      <c r="BI1556" s="143">
        <f>IF(N1556="nulová",J1556,0)</f>
        <v>0</v>
      </c>
      <c r="BJ1556" s="17" t="s">
        <v>80</v>
      </c>
      <c r="BK1556" s="143">
        <f>ROUND(I1556*H1556,2)</f>
        <v>0</v>
      </c>
      <c r="BL1556" s="17" t="s">
        <v>286</v>
      </c>
      <c r="BM1556" s="142" t="s">
        <v>2668</v>
      </c>
    </row>
    <row r="1557" spans="2:65" s="1" customFormat="1" ht="24.1" customHeight="1">
      <c r="B1557" s="32"/>
      <c r="C1557" s="131" t="s">
        <v>2669</v>
      </c>
      <c r="D1557" s="131" t="s">
        <v>183</v>
      </c>
      <c r="E1557" s="132" t="s">
        <v>2670</v>
      </c>
      <c r="F1557" s="133" t="s">
        <v>2671</v>
      </c>
      <c r="G1557" s="134" t="s">
        <v>199</v>
      </c>
      <c r="H1557" s="135">
        <v>2</v>
      </c>
      <c r="I1557" s="136"/>
      <c r="J1557" s="137">
        <f>ROUND(I1557*H1557,2)</f>
        <v>0</v>
      </c>
      <c r="K1557" s="133" t="s">
        <v>19</v>
      </c>
      <c r="L1557" s="32"/>
      <c r="M1557" s="138" t="s">
        <v>19</v>
      </c>
      <c r="N1557" s="139" t="s">
        <v>43</v>
      </c>
      <c r="P1557" s="140">
        <f>O1557*H1557</f>
        <v>0</v>
      </c>
      <c r="Q1557" s="140">
        <v>0.003</v>
      </c>
      <c r="R1557" s="140">
        <f>Q1557*H1557</f>
        <v>0.006</v>
      </c>
      <c r="S1557" s="140">
        <v>0</v>
      </c>
      <c r="T1557" s="141">
        <f>S1557*H1557</f>
        <v>0</v>
      </c>
      <c r="AR1557" s="142" t="s">
        <v>286</v>
      </c>
      <c r="AT1557" s="142" t="s">
        <v>183</v>
      </c>
      <c r="AU1557" s="142" t="s">
        <v>82</v>
      </c>
      <c r="AY1557" s="17" t="s">
        <v>181</v>
      </c>
      <c r="BE1557" s="143">
        <f>IF(N1557="základní",J1557,0)</f>
        <v>0</v>
      </c>
      <c r="BF1557" s="143">
        <f>IF(N1557="snížená",J1557,0)</f>
        <v>0</v>
      </c>
      <c r="BG1557" s="143">
        <f>IF(N1557="zákl. přenesená",J1557,0)</f>
        <v>0</v>
      </c>
      <c r="BH1557" s="143">
        <f>IF(N1557="sníž. přenesená",J1557,0)</f>
        <v>0</v>
      </c>
      <c r="BI1557" s="143">
        <f>IF(N1557="nulová",J1557,0)</f>
        <v>0</v>
      </c>
      <c r="BJ1557" s="17" t="s">
        <v>80</v>
      </c>
      <c r="BK1557" s="143">
        <f>ROUND(I1557*H1557,2)</f>
        <v>0</v>
      </c>
      <c r="BL1557" s="17" t="s">
        <v>286</v>
      </c>
      <c r="BM1557" s="142" t="s">
        <v>2672</v>
      </c>
    </row>
    <row r="1558" spans="2:51" s="12" customFormat="1" ht="12">
      <c r="B1558" s="148"/>
      <c r="D1558" s="149" t="s">
        <v>192</v>
      </c>
      <c r="E1558" s="150" t="s">
        <v>19</v>
      </c>
      <c r="F1558" s="151" t="s">
        <v>2673</v>
      </c>
      <c r="H1558" s="152">
        <v>2</v>
      </c>
      <c r="I1558" s="153"/>
      <c r="L1558" s="148"/>
      <c r="M1558" s="154"/>
      <c r="T1558" s="155"/>
      <c r="AT1558" s="150" t="s">
        <v>192</v>
      </c>
      <c r="AU1558" s="150" t="s">
        <v>82</v>
      </c>
      <c r="AV1558" s="12" t="s">
        <v>82</v>
      </c>
      <c r="AW1558" s="12" t="s">
        <v>33</v>
      </c>
      <c r="AX1558" s="12" t="s">
        <v>80</v>
      </c>
      <c r="AY1558" s="150" t="s">
        <v>181</v>
      </c>
    </row>
    <row r="1559" spans="2:65" s="1" customFormat="1" ht="78" customHeight="1">
      <c r="B1559" s="32"/>
      <c r="C1559" s="131" t="s">
        <v>2674</v>
      </c>
      <c r="D1559" s="131" t="s">
        <v>183</v>
      </c>
      <c r="E1559" s="132" t="s">
        <v>2675</v>
      </c>
      <c r="F1559" s="133" t="s">
        <v>2676</v>
      </c>
      <c r="G1559" s="134" t="s">
        <v>199</v>
      </c>
      <c r="H1559" s="135">
        <v>1</v>
      </c>
      <c r="I1559" s="136"/>
      <c r="J1559" s="137">
        <f>ROUND(I1559*H1559,2)</f>
        <v>0</v>
      </c>
      <c r="K1559" s="133" t="s">
        <v>19</v>
      </c>
      <c r="L1559" s="32"/>
      <c r="M1559" s="138" t="s">
        <v>19</v>
      </c>
      <c r="N1559" s="139" t="s">
        <v>43</v>
      </c>
      <c r="P1559" s="140">
        <f>O1559*H1559</f>
        <v>0</v>
      </c>
      <c r="Q1559" s="140">
        <v>0.4</v>
      </c>
      <c r="R1559" s="140">
        <f>Q1559*H1559</f>
        <v>0.4</v>
      </c>
      <c r="S1559" s="140">
        <v>0</v>
      </c>
      <c r="T1559" s="141">
        <f>S1559*H1559</f>
        <v>0</v>
      </c>
      <c r="AR1559" s="142" t="s">
        <v>286</v>
      </c>
      <c r="AT1559" s="142" t="s">
        <v>183</v>
      </c>
      <c r="AU1559" s="142" t="s">
        <v>82</v>
      </c>
      <c r="AY1559" s="17" t="s">
        <v>181</v>
      </c>
      <c r="BE1559" s="143">
        <f>IF(N1559="základní",J1559,0)</f>
        <v>0</v>
      </c>
      <c r="BF1559" s="143">
        <f>IF(N1559="snížená",J1559,0)</f>
        <v>0</v>
      </c>
      <c r="BG1559" s="143">
        <f>IF(N1559="zákl. přenesená",J1559,0)</f>
        <v>0</v>
      </c>
      <c r="BH1559" s="143">
        <f>IF(N1559="sníž. přenesená",J1559,0)</f>
        <v>0</v>
      </c>
      <c r="BI1559" s="143">
        <f>IF(N1559="nulová",J1559,0)</f>
        <v>0</v>
      </c>
      <c r="BJ1559" s="17" t="s">
        <v>80</v>
      </c>
      <c r="BK1559" s="143">
        <f>ROUND(I1559*H1559,2)</f>
        <v>0</v>
      </c>
      <c r="BL1559" s="17" t="s">
        <v>286</v>
      </c>
      <c r="BM1559" s="142" t="s">
        <v>2677</v>
      </c>
    </row>
    <row r="1560" spans="2:65" s="1" customFormat="1" ht="90" customHeight="1">
      <c r="B1560" s="32"/>
      <c r="C1560" s="131" t="s">
        <v>2678</v>
      </c>
      <c r="D1560" s="131" t="s">
        <v>183</v>
      </c>
      <c r="E1560" s="132" t="s">
        <v>2679</v>
      </c>
      <c r="F1560" s="133" t="s">
        <v>2680</v>
      </c>
      <c r="G1560" s="134" t="s">
        <v>199</v>
      </c>
      <c r="H1560" s="135">
        <v>1</v>
      </c>
      <c r="I1560" s="136"/>
      <c r="J1560" s="137">
        <f>ROUND(I1560*H1560,2)</f>
        <v>0</v>
      </c>
      <c r="K1560" s="133" t="s">
        <v>19</v>
      </c>
      <c r="L1560" s="32"/>
      <c r="M1560" s="138" t="s">
        <v>19</v>
      </c>
      <c r="N1560" s="139" t="s">
        <v>43</v>
      </c>
      <c r="P1560" s="140">
        <f>O1560*H1560</f>
        <v>0</v>
      </c>
      <c r="Q1560" s="140">
        <v>0.4</v>
      </c>
      <c r="R1560" s="140">
        <f>Q1560*H1560</f>
        <v>0.4</v>
      </c>
      <c r="S1560" s="140">
        <v>0</v>
      </c>
      <c r="T1560" s="141">
        <f>S1560*H1560</f>
        <v>0</v>
      </c>
      <c r="AR1560" s="142" t="s">
        <v>286</v>
      </c>
      <c r="AT1560" s="142" t="s">
        <v>183</v>
      </c>
      <c r="AU1560" s="142" t="s">
        <v>82</v>
      </c>
      <c r="AY1560" s="17" t="s">
        <v>181</v>
      </c>
      <c r="BE1560" s="143">
        <f>IF(N1560="základní",J1560,0)</f>
        <v>0</v>
      </c>
      <c r="BF1560" s="143">
        <f>IF(N1560="snížená",J1560,0)</f>
        <v>0</v>
      </c>
      <c r="BG1560" s="143">
        <f>IF(N1560="zákl. přenesená",J1560,0)</f>
        <v>0</v>
      </c>
      <c r="BH1560" s="143">
        <f>IF(N1560="sníž. přenesená",J1560,0)</f>
        <v>0</v>
      </c>
      <c r="BI1560" s="143">
        <f>IF(N1560="nulová",J1560,0)</f>
        <v>0</v>
      </c>
      <c r="BJ1560" s="17" t="s">
        <v>80</v>
      </c>
      <c r="BK1560" s="143">
        <f>ROUND(I1560*H1560,2)</f>
        <v>0</v>
      </c>
      <c r="BL1560" s="17" t="s">
        <v>286</v>
      </c>
      <c r="BM1560" s="142" t="s">
        <v>2681</v>
      </c>
    </row>
    <row r="1561" spans="2:65" s="1" customFormat="1" ht="78" customHeight="1">
      <c r="B1561" s="32"/>
      <c r="C1561" s="131" t="s">
        <v>2682</v>
      </c>
      <c r="D1561" s="131" t="s">
        <v>183</v>
      </c>
      <c r="E1561" s="132" t="s">
        <v>2683</v>
      </c>
      <c r="F1561" s="133" t="s">
        <v>2684</v>
      </c>
      <c r="G1561" s="134" t="s">
        <v>199</v>
      </c>
      <c r="H1561" s="135">
        <v>1</v>
      </c>
      <c r="I1561" s="136"/>
      <c r="J1561" s="137">
        <f>ROUND(I1561*H1561,2)</f>
        <v>0</v>
      </c>
      <c r="K1561" s="133" t="s">
        <v>19</v>
      </c>
      <c r="L1561" s="32"/>
      <c r="M1561" s="138" t="s">
        <v>19</v>
      </c>
      <c r="N1561" s="139" t="s">
        <v>43</v>
      </c>
      <c r="P1561" s="140">
        <f>O1561*H1561</f>
        <v>0</v>
      </c>
      <c r="Q1561" s="140">
        <v>0.15</v>
      </c>
      <c r="R1561" s="140">
        <f>Q1561*H1561</f>
        <v>0.15</v>
      </c>
      <c r="S1561" s="140">
        <v>0</v>
      </c>
      <c r="T1561" s="141">
        <f>S1561*H1561</f>
        <v>0</v>
      </c>
      <c r="AR1561" s="142" t="s">
        <v>286</v>
      </c>
      <c r="AT1561" s="142" t="s">
        <v>183</v>
      </c>
      <c r="AU1561" s="142" t="s">
        <v>82</v>
      </c>
      <c r="AY1561" s="17" t="s">
        <v>181</v>
      </c>
      <c r="BE1561" s="143">
        <f>IF(N1561="základní",J1561,0)</f>
        <v>0</v>
      </c>
      <c r="BF1561" s="143">
        <f>IF(N1561="snížená",J1561,0)</f>
        <v>0</v>
      </c>
      <c r="BG1561" s="143">
        <f>IF(N1561="zákl. přenesená",J1561,0)</f>
        <v>0</v>
      </c>
      <c r="BH1561" s="143">
        <f>IF(N1561="sníž. přenesená",J1561,0)</f>
        <v>0</v>
      </c>
      <c r="BI1561" s="143">
        <f>IF(N1561="nulová",J1561,0)</f>
        <v>0</v>
      </c>
      <c r="BJ1561" s="17" t="s">
        <v>80</v>
      </c>
      <c r="BK1561" s="143">
        <f>ROUND(I1561*H1561,2)</f>
        <v>0</v>
      </c>
      <c r="BL1561" s="17" t="s">
        <v>286</v>
      </c>
      <c r="BM1561" s="142" t="s">
        <v>2685</v>
      </c>
    </row>
    <row r="1562" spans="2:65" s="1" customFormat="1" ht="78" customHeight="1">
      <c r="B1562" s="32"/>
      <c r="C1562" s="131" t="s">
        <v>2686</v>
      </c>
      <c r="D1562" s="131" t="s">
        <v>183</v>
      </c>
      <c r="E1562" s="132" t="s">
        <v>2687</v>
      </c>
      <c r="F1562" s="133" t="s">
        <v>2688</v>
      </c>
      <c r="G1562" s="134" t="s">
        <v>199</v>
      </c>
      <c r="H1562" s="135">
        <v>1</v>
      </c>
      <c r="I1562" s="136"/>
      <c r="J1562" s="137">
        <f>ROUND(I1562*H1562,2)</f>
        <v>0</v>
      </c>
      <c r="K1562" s="133" t="s">
        <v>19</v>
      </c>
      <c r="L1562" s="32"/>
      <c r="M1562" s="138" t="s">
        <v>19</v>
      </c>
      <c r="N1562" s="139" t="s">
        <v>43</v>
      </c>
      <c r="P1562" s="140">
        <f>O1562*H1562</f>
        <v>0</v>
      </c>
      <c r="Q1562" s="140">
        <v>0.22</v>
      </c>
      <c r="R1562" s="140">
        <f>Q1562*H1562</f>
        <v>0.22</v>
      </c>
      <c r="S1562" s="140">
        <v>0</v>
      </c>
      <c r="T1562" s="141">
        <f>S1562*H1562</f>
        <v>0</v>
      </c>
      <c r="AR1562" s="142" t="s">
        <v>286</v>
      </c>
      <c r="AT1562" s="142" t="s">
        <v>183</v>
      </c>
      <c r="AU1562" s="142" t="s">
        <v>82</v>
      </c>
      <c r="AY1562" s="17" t="s">
        <v>181</v>
      </c>
      <c r="BE1562" s="143">
        <f>IF(N1562="základní",J1562,0)</f>
        <v>0</v>
      </c>
      <c r="BF1562" s="143">
        <f>IF(N1562="snížená",J1562,0)</f>
        <v>0</v>
      </c>
      <c r="BG1562" s="143">
        <f>IF(N1562="zákl. přenesená",J1562,0)</f>
        <v>0</v>
      </c>
      <c r="BH1562" s="143">
        <f>IF(N1562="sníž. přenesená",J1562,0)</f>
        <v>0</v>
      </c>
      <c r="BI1562" s="143">
        <f>IF(N1562="nulová",J1562,0)</f>
        <v>0</v>
      </c>
      <c r="BJ1562" s="17" t="s">
        <v>80</v>
      </c>
      <c r="BK1562" s="143">
        <f>ROUND(I1562*H1562,2)</f>
        <v>0</v>
      </c>
      <c r="BL1562" s="17" t="s">
        <v>286</v>
      </c>
      <c r="BM1562" s="142" t="s">
        <v>2689</v>
      </c>
    </row>
    <row r="1563" spans="2:65" s="1" customFormat="1" ht="55.55" customHeight="1">
      <c r="B1563" s="32"/>
      <c r="C1563" s="131" t="s">
        <v>2690</v>
      </c>
      <c r="D1563" s="131" t="s">
        <v>183</v>
      </c>
      <c r="E1563" s="132" t="s">
        <v>2691</v>
      </c>
      <c r="F1563" s="133" t="s">
        <v>2692</v>
      </c>
      <c r="G1563" s="134" t="s">
        <v>186</v>
      </c>
      <c r="H1563" s="135">
        <v>3.19</v>
      </c>
      <c r="I1563" s="136"/>
      <c r="J1563" s="137">
        <f>ROUND(I1563*H1563,2)</f>
        <v>0</v>
      </c>
      <c r="K1563" s="133" t="s">
        <v>19</v>
      </c>
      <c r="L1563" s="32"/>
      <c r="M1563" s="138" t="s">
        <v>19</v>
      </c>
      <c r="N1563" s="139" t="s">
        <v>43</v>
      </c>
      <c r="P1563" s="140">
        <f>O1563*H1563</f>
        <v>0</v>
      </c>
      <c r="Q1563" s="140">
        <v>0.015</v>
      </c>
      <c r="R1563" s="140">
        <f>Q1563*H1563</f>
        <v>0.04785</v>
      </c>
      <c r="S1563" s="140">
        <v>0</v>
      </c>
      <c r="T1563" s="141">
        <f>S1563*H1563</f>
        <v>0</v>
      </c>
      <c r="AR1563" s="142" t="s">
        <v>286</v>
      </c>
      <c r="AT1563" s="142" t="s">
        <v>183</v>
      </c>
      <c r="AU1563" s="142" t="s">
        <v>82</v>
      </c>
      <c r="AY1563" s="17" t="s">
        <v>181</v>
      </c>
      <c r="BE1563" s="143">
        <f>IF(N1563="základní",J1563,0)</f>
        <v>0</v>
      </c>
      <c r="BF1563" s="143">
        <f>IF(N1563="snížená",J1563,0)</f>
        <v>0</v>
      </c>
      <c r="BG1563" s="143">
        <f>IF(N1563="zákl. přenesená",J1563,0)</f>
        <v>0</v>
      </c>
      <c r="BH1563" s="143">
        <f>IF(N1563="sníž. přenesená",J1563,0)</f>
        <v>0</v>
      </c>
      <c r="BI1563" s="143">
        <f>IF(N1563="nulová",J1563,0)</f>
        <v>0</v>
      </c>
      <c r="BJ1563" s="17" t="s">
        <v>80</v>
      </c>
      <c r="BK1563" s="143">
        <f>ROUND(I1563*H1563,2)</f>
        <v>0</v>
      </c>
      <c r="BL1563" s="17" t="s">
        <v>286</v>
      </c>
      <c r="BM1563" s="142" t="s">
        <v>2693</v>
      </c>
    </row>
    <row r="1564" spans="2:51" s="12" customFormat="1" ht="12">
      <c r="B1564" s="148"/>
      <c r="D1564" s="149" t="s">
        <v>192</v>
      </c>
      <c r="E1564" s="150" t="s">
        <v>19</v>
      </c>
      <c r="F1564" s="151" t="s">
        <v>2694</v>
      </c>
      <c r="H1564" s="152">
        <v>3.19</v>
      </c>
      <c r="I1564" s="153"/>
      <c r="L1564" s="148"/>
      <c r="M1564" s="154"/>
      <c r="T1564" s="155"/>
      <c r="AT1564" s="150" t="s">
        <v>192</v>
      </c>
      <c r="AU1564" s="150" t="s">
        <v>82</v>
      </c>
      <c r="AV1564" s="12" t="s">
        <v>82</v>
      </c>
      <c r="AW1564" s="12" t="s">
        <v>33</v>
      </c>
      <c r="AX1564" s="12" t="s">
        <v>80</v>
      </c>
      <c r="AY1564" s="150" t="s">
        <v>181</v>
      </c>
    </row>
    <row r="1565" spans="2:65" s="1" customFormat="1" ht="44.3" customHeight="1">
      <c r="B1565" s="32"/>
      <c r="C1565" s="131" t="s">
        <v>2695</v>
      </c>
      <c r="D1565" s="131" t="s">
        <v>183</v>
      </c>
      <c r="E1565" s="132" t="s">
        <v>2696</v>
      </c>
      <c r="F1565" s="133" t="s">
        <v>2697</v>
      </c>
      <c r="G1565" s="134" t="s">
        <v>186</v>
      </c>
      <c r="H1565" s="135">
        <v>13.94</v>
      </c>
      <c r="I1565" s="136"/>
      <c r="J1565" s="137">
        <f>ROUND(I1565*H1565,2)</f>
        <v>0</v>
      </c>
      <c r="K1565" s="133" t="s">
        <v>19</v>
      </c>
      <c r="L1565" s="32"/>
      <c r="M1565" s="138" t="s">
        <v>19</v>
      </c>
      <c r="N1565" s="139" t="s">
        <v>43</v>
      </c>
      <c r="P1565" s="140">
        <f>O1565*H1565</f>
        <v>0</v>
      </c>
      <c r="Q1565" s="140">
        <v>0.015</v>
      </c>
      <c r="R1565" s="140">
        <f>Q1565*H1565</f>
        <v>0.20909999999999998</v>
      </c>
      <c r="S1565" s="140">
        <v>0</v>
      </c>
      <c r="T1565" s="141">
        <f>S1565*H1565</f>
        <v>0</v>
      </c>
      <c r="AR1565" s="142" t="s">
        <v>286</v>
      </c>
      <c r="AT1565" s="142" t="s">
        <v>183</v>
      </c>
      <c r="AU1565" s="142" t="s">
        <v>82</v>
      </c>
      <c r="AY1565" s="17" t="s">
        <v>181</v>
      </c>
      <c r="BE1565" s="143">
        <f>IF(N1565="základní",J1565,0)</f>
        <v>0</v>
      </c>
      <c r="BF1565" s="143">
        <f>IF(N1565="snížená",J1565,0)</f>
        <v>0</v>
      </c>
      <c r="BG1565" s="143">
        <f>IF(N1565="zákl. přenesená",J1565,0)</f>
        <v>0</v>
      </c>
      <c r="BH1565" s="143">
        <f>IF(N1565="sníž. přenesená",J1565,0)</f>
        <v>0</v>
      </c>
      <c r="BI1565" s="143">
        <f>IF(N1565="nulová",J1565,0)</f>
        <v>0</v>
      </c>
      <c r="BJ1565" s="17" t="s">
        <v>80</v>
      </c>
      <c r="BK1565" s="143">
        <f>ROUND(I1565*H1565,2)</f>
        <v>0</v>
      </c>
      <c r="BL1565" s="17" t="s">
        <v>286</v>
      </c>
      <c r="BM1565" s="142" t="s">
        <v>2698</v>
      </c>
    </row>
    <row r="1566" spans="2:51" s="12" customFormat="1" ht="12">
      <c r="B1566" s="148"/>
      <c r="D1566" s="149" t="s">
        <v>192</v>
      </c>
      <c r="E1566" s="150" t="s">
        <v>19</v>
      </c>
      <c r="F1566" s="151" t="s">
        <v>2699</v>
      </c>
      <c r="H1566" s="152">
        <v>13.94</v>
      </c>
      <c r="I1566" s="153"/>
      <c r="L1566" s="148"/>
      <c r="M1566" s="154"/>
      <c r="T1566" s="155"/>
      <c r="AT1566" s="150" t="s">
        <v>192</v>
      </c>
      <c r="AU1566" s="150" t="s">
        <v>82</v>
      </c>
      <c r="AV1566" s="12" t="s">
        <v>82</v>
      </c>
      <c r="AW1566" s="12" t="s">
        <v>33</v>
      </c>
      <c r="AX1566" s="12" t="s">
        <v>80</v>
      </c>
      <c r="AY1566" s="150" t="s">
        <v>181</v>
      </c>
    </row>
    <row r="1567" spans="2:65" s="1" customFormat="1" ht="44.3" customHeight="1">
      <c r="B1567" s="32"/>
      <c r="C1567" s="131" t="s">
        <v>2700</v>
      </c>
      <c r="D1567" s="131" t="s">
        <v>183</v>
      </c>
      <c r="E1567" s="132" t="s">
        <v>2701</v>
      </c>
      <c r="F1567" s="133" t="s">
        <v>2702</v>
      </c>
      <c r="G1567" s="134" t="s">
        <v>305</v>
      </c>
      <c r="H1567" s="135">
        <v>35</v>
      </c>
      <c r="I1567" s="136"/>
      <c r="J1567" s="137">
        <f>ROUND(I1567*H1567,2)</f>
        <v>0</v>
      </c>
      <c r="K1567" s="133" t="s">
        <v>19</v>
      </c>
      <c r="L1567" s="32"/>
      <c r="M1567" s="138" t="s">
        <v>19</v>
      </c>
      <c r="N1567" s="139" t="s">
        <v>43</v>
      </c>
      <c r="P1567" s="140">
        <f>O1567*H1567</f>
        <v>0</v>
      </c>
      <c r="Q1567" s="140">
        <v>0.003</v>
      </c>
      <c r="R1567" s="140">
        <f>Q1567*H1567</f>
        <v>0.105</v>
      </c>
      <c r="S1567" s="140">
        <v>0</v>
      </c>
      <c r="T1567" s="141">
        <f>S1567*H1567</f>
        <v>0</v>
      </c>
      <c r="AR1567" s="142" t="s">
        <v>286</v>
      </c>
      <c r="AT1567" s="142" t="s">
        <v>183</v>
      </c>
      <c r="AU1567" s="142" t="s">
        <v>82</v>
      </c>
      <c r="AY1567" s="17" t="s">
        <v>181</v>
      </c>
      <c r="BE1567" s="143">
        <f>IF(N1567="základní",J1567,0)</f>
        <v>0</v>
      </c>
      <c r="BF1567" s="143">
        <f>IF(N1567="snížená",J1567,0)</f>
        <v>0</v>
      </c>
      <c r="BG1567" s="143">
        <f>IF(N1567="zákl. přenesená",J1567,0)</f>
        <v>0</v>
      </c>
      <c r="BH1567" s="143">
        <f>IF(N1567="sníž. přenesená",J1567,0)</f>
        <v>0</v>
      </c>
      <c r="BI1567" s="143">
        <f>IF(N1567="nulová",J1567,0)</f>
        <v>0</v>
      </c>
      <c r="BJ1567" s="17" t="s">
        <v>80</v>
      </c>
      <c r="BK1567" s="143">
        <f>ROUND(I1567*H1567,2)</f>
        <v>0</v>
      </c>
      <c r="BL1567" s="17" t="s">
        <v>286</v>
      </c>
      <c r="BM1567" s="142" t="s">
        <v>2703</v>
      </c>
    </row>
    <row r="1568" spans="2:51" s="12" customFormat="1" ht="12">
      <c r="B1568" s="148"/>
      <c r="D1568" s="149" t="s">
        <v>192</v>
      </c>
      <c r="E1568" s="150" t="s">
        <v>19</v>
      </c>
      <c r="F1568" s="151" t="s">
        <v>2704</v>
      </c>
      <c r="H1568" s="152">
        <v>35</v>
      </c>
      <c r="I1568" s="153"/>
      <c r="L1568" s="148"/>
      <c r="M1568" s="154"/>
      <c r="T1568" s="155"/>
      <c r="AT1568" s="150" t="s">
        <v>192</v>
      </c>
      <c r="AU1568" s="150" t="s">
        <v>82</v>
      </c>
      <c r="AV1568" s="12" t="s">
        <v>82</v>
      </c>
      <c r="AW1568" s="12" t="s">
        <v>33</v>
      </c>
      <c r="AX1568" s="12" t="s">
        <v>80</v>
      </c>
      <c r="AY1568" s="150" t="s">
        <v>181</v>
      </c>
    </row>
    <row r="1569" spans="2:65" s="1" customFormat="1" ht="37.85" customHeight="1">
      <c r="B1569" s="32"/>
      <c r="C1569" s="131" t="s">
        <v>2705</v>
      </c>
      <c r="D1569" s="131" t="s">
        <v>183</v>
      </c>
      <c r="E1569" s="132" t="s">
        <v>2706</v>
      </c>
      <c r="F1569" s="133" t="s">
        <v>2707</v>
      </c>
      <c r="G1569" s="134" t="s">
        <v>305</v>
      </c>
      <c r="H1569" s="135">
        <v>1331.375</v>
      </c>
      <c r="I1569" s="136"/>
      <c r="J1569" s="137">
        <f>ROUND(I1569*H1569,2)</f>
        <v>0</v>
      </c>
      <c r="K1569" s="133" t="s">
        <v>19</v>
      </c>
      <c r="L1569" s="32"/>
      <c r="M1569" s="138" t="s">
        <v>19</v>
      </c>
      <c r="N1569" s="139" t="s">
        <v>43</v>
      </c>
      <c r="P1569" s="140">
        <f>O1569*H1569</f>
        <v>0</v>
      </c>
      <c r="Q1569" s="140">
        <v>0.001</v>
      </c>
      <c r="R1569" s="140">
        <f>Q1569*H1569</f>
        <v>1.331375</v>
      </c>
      <c r="S1569" s="140">
        <v>0</v>
      </c>
      <c r="T1569" s="141">
        <f>S1569*H1569</f>
        <v>0</v>
      </c>
      <c r="AR1569" s="142" t="s">
        <v>286</v>
      </c>
      <c r="AT1569" s="142" t="s">
        <v>183</v>
      </c>
      <c r="AU1569" s="142" t="s">
        <v>82</v>
      </c>
      <c r="AY1569" s="17" t="s">
        <v>181</v>
      </c>
      <c r="BE1569" s="143">
        <f>IF(N1569="základní",J1569,0)</f>
        <v>0</v>
      </c>
      <c r="BF1569" s="143">
        <f>IF(N1569="snížená",J1569,0)</f>
        <v>0</v>
      </c>
      <c r="BG1569" s="143">
        <f>IF(N1569="zákl. přenesená",J1569,0)</f>
        <v>0</v>
      </c>
      <c r="BH1569" s="143">
        <f>IF(N1569="sníž. přenesená",J1569,0)</f>
        <v>0</v>
      </c>
      <c r="BI1569" s="143">
        <f>IF(N1569="nulová",J1569,0)</f>
        <v>0</v>
      </c>
      <c r="BJ1569" s="17" t="s">
        <v>80</v>
      </c>
      <c r="BK1569" s="143">
        <f>ROUND(I1569*H1569,2)</f>
        <v>0</v>
      </c>
      <c r="BL1569" s="17" t="s">
        <v>286</v>
      </c>
      <c r="BM1569" s="142" t="s">
        <v>2708</v>
      </c>
    </row>
    <row r="1570" spans="2:51" s="12" customFormat="1" ht="12">
      <c r="B1570" s="148"/>
      <c r="D1570" s="149" t="s">
        <v>192</v>
      </c>
      <c r="E1570" s="150" t="s">
        <v>19</v>
      </c>
      <c r="F1570" s="151" t="s">
        <v>2709</v>
      </c>
      <c r="H1570" s="152">
        <v>483.74</v>
      </c>
      <c r="I1570" s="153"/>
      <c r="L1570" s="148"/>
      <c r="M1570" s="154"/>
      <c r="T1570" s="155"/>
      <c r="AT1570" s="150" t="s">
        <v>192</v>
      </c>
      <c r="AU1570" s="150" t="s">
        <v>82</v>
      </c>
      <c r="AV1570" s="12" t="s">
        <v>82</v>
      </c>
      <c r="AW1570" s="12" t="s">
        <v>33</v>
      </c>
      <c r="AX1570" s="12" t="s">
        <v>72</v>
      </c>
      <c r="AY1570" s="150" t="s">
        <v>181</v>
      </c>
    </row>
    <row r="1571" spans="2:51" s="12" customFormat="1" ht="12">
      <c r="B1571" s="148"/>
      <c r="D1571" s="149" t="s">
        <v>192</v>
      </c>
      <c r="E1571" s="150" t="s">
        <v>19</v>
      </c>
      <c r="F1571" s="151" t="s">
        <v>2710</v>
      </c>
      <c r="H1571" s="152">
        <v>624.96</v>
      </c>
      <c r="I1571" s="153"/>
      <c r="L1571" s="148"/>
      <c r="M1571" s="154"/>
      <c r="T1571" s="155"/>
      <c r="AT1571" s="150" t="s">
        <v>192</v>
      </c>
      <c r="AU1571" s="150" t="s">
        <v>82</v>
      </c>
      <c r="AV1571" s="12" t="s">
        <v>82</v>
      </c>
      <c r="AW1571" s="12" t="s">
        <v>33</v>
      </c>
      <c r="AX1571" s="12" t="s">
        <v>72</v>
      </c>
      <c r="AY1571" s="150" t="s">
        <v>181</v>
      </c>
    </row>
    <row r="1572" spans="2:51" s="12" customFormat="1" ht="12">
      <c r="B1572" s="148"/>
      <c r="D1572" s="149" t="s">
        <v>192</v>
      </c>
      <c r="E1572" s="150" t="s">
        <v>19</v>
      </c>
      <c r="F1572" s="151" t="s">
        <v>2711</v>
      </c>
      <c r="H1572" s="152">
        <v>80.028</v>
      </c>
      <c r="I1572" s="153"/>
      <c r="L1572" s="148"/>
      <c r="M1572" s="154"/>
      <c r="T1572" s="155"/>
      <c r="AT1572" s="150" t="s">
        <v>192</v>
      </c>
      <c r="AU1572" s="150" t="s">
        <v>82</v>
      </c>
      <c r="AV1572" s="12" t="s">
        <v>82</v>
      </c>
      <c r="AW1572" s="12" t="s">
        <v>33</v>
      </c>
      <c r="AX1572" s="12" t="s">
        <v>72</v>
      </c>
      <c r="AY1572" s="150" t="s">
        <v>181</v>
      </c>
    </row>
    <row r="1573" spans="2:51" s="15" customFormat="1" ht="12">
      <c r="B1573" s="173"/>
      <c r="D1573" s="149" t="s">
        <v>192</v>
      </c>
      <c r="E1573" s="174" t="s">
        <v>19</v>
      </c>
      <c r="F1573" s="175" t="s">
        <v>554</v>
      </c>
      <c r="H1573" s="176">
        <v>1188.728</v>
      </c>
      <c r="I1573" s="177"/>
      <c r="L1573" s="173"/>
      <c r="M1573" s="178"/>
      <c r="T1573" s="179"/>
      <c r="AT1573" s="174" t="s">
        <v>192</v>
      </c>
      <c r="AU1573" s="174" t="s">
        <v>82</v>
      </c>
      <c r="AV1573" s="15" t="s">
        <v>94</v>
      </c>
      <c r="AW1573" s="15" t="s">
        <v>33</v>
      </c>
      <c r="AX1573" s="15" t="s">
        <v>72</v>
      </c>
      <c r="AY1573" s="174" t="s">
        <v>181</v>
      </c>
    </row>
    <row r="1574" spans="2:51" s="12" customFormat="1" ht="12">
      <c r="B1574" s="148"/>
      <c r="D1574" s="149" t="s">
        <v>192</v>
      </c>
      <c r="E1574" s="150" t="s">
        <v>19</v>
      </c>
      <c r="F1574" s="151" t="s">
        <v>2712</v>
      </c>
      <c r="H1574" s="152">
        <v>142.647</v>
      </c>
      <c r="I1574" s="153"/>
      <c r="L1574" s="148"/>
      <c r="M1574" s="154"/>
      <c r="T1574" s="155"/>
      <c r="AT1574" s="150" t="s">
        <v>192</v>
      </c>
      <c r="AU1574" s="150" t="s">
        <v>82</v>
      </c>
      <c r="AV1574" s="12" t="s">
        <v>82</v>
      </c>
      <c r="AW1574" s="12" t="s">
        <v>33</v>
      </c>
      <c r="AX1574" s="12" t="s">
        <v>72</v>
      </c>
      <c r="AY1574" s="150" t="s">
        <v>181</v>
      </c>
    </row>
    <row r="1575" spans="2:51" s="13" customFormat="1" ht="12">
      <c r="B1575" s="156"/>
      <c r="D1575" s="149" t="s">
        <v>192</v>
      </c>
      <c r="E1575" s="157" t="s">
        <v>19</v>
      </c>
      <c r="F1575" s="158" t="s">
        <v>196</v>
      </c>
      <c r="H1575" s="159">
        <v>1331.375</v>
      </c>
      <c r="I1575" s="160"/>
      <c r="L1575" s="156"/>
      <c r="M1575" s="161"/>
      <c r="T1575" s="162"/>
      <c r="AT1575" s="157" t="s">
        <v>192</v>
      </c>
      <c r="AU1575" s="157" t="s">
        <v>82</v>
      </c>
      <c r="AV1575" s="13" t="s">
        <v>188</v>
      </c>
      <c r="AW1575" s="13" t="s">
        <v>33</v>
      </c>
      <c r="AX1575" s="13" t="s">
        <v>80</v>
      </c>
      <c r="AY1575" s="157" t="s">
        <v>181</v>
      </c>
    </row>
    <row r="1576" spans="2:65" s="1" customFormat="1" ht="16.5" customHeight="1">
      <c r="B1576" s="32"/>
      <c r="C1576" s="131" t="s">
        <v>2713</v>
      </c>
      <c r="D1576" s="131" t="s">
        <v>183</v>
      </c>
      <c r="E1576" s="132" t="s">
        <v>2714</v>
      </c>
      <c r="F1576" s="133" t="s">
        <v>2715</v>
      </c>
      <c r="G1576" s="134" t="s">
        <v>2716</v>
      </c>
      <c r="H1576" s="135">
        <v>378.4</v>
      </c>
      <c r="I1576" s="136"/>
      <c r="J1576" s="137">
        <f>ROUND(I1576*H1576,2)</f>
        <v>0</v>
      </c>
      <c r="K1576" s="133" t="s">
        <v>187</v>
      </c>
      <c r="L1576" s="32"/>
      <c r="M1576" s="138" t="s">
        <v>19</v>
      </c>
      <c r="N1576" s="139" t="s">
        <v>43</v>
      </c>
      <c r="P1576" s="140">
        <f>O1576*H1576</f>
        <v>0</v>
      </c>
      <c r="Q1576" s="140">
        <v>5E-05</v>
      </c>
      <c r="R1576" s="140">
        <f>Q1576*H1576</f>
        <v>0.01892</v>
      </c>
      <c r="S1576" s="140">
        <v>0</v>
      </c>
      <c r="T1576" s="141">
        <f>S1576*H1576</f>
        <v>0</v>
      </c>
      <c r="AR1576" s="142" t="s">
        <v>286</v>
      </c>
      <c r="AT1576" s="142" t="s">
        <v>183</v>
      </c>
      <c r="AU1576" s="142" t="s">
        <v>82</v>
      </c>
      <c r="AY1576" s="17" t="s">
        <v>181</v>
      </c>
      <c r="BE1576" s="143">
        <f>IF(N1576="základní",J1576,0)</f>
        <v>0</v>
      </c>
      <c r="BF1576" s="143">
        <f>IF(N1576="snížená",J1576,0)</f>
        <v>0</v>
      </c>
      <c r="BG1576" s="143">
        <f>IF(N1576="zákl. přenesená",J1576,0)</f>
        <v>0</v>
      </c>
      <c r="BH1576" s="143">
        <f>IF(N1576="sníž. přenesená",J1576,0)</f>
        <v>0</v>
      </c>
      <c r="BI1576" s="143">
        <f>IF(N1576="nulová",J1576,0)</f>
        <v>0</v>
      </c>
      <c r="BJ1576" s="17" t="s">
        <v>80</v>
      </c>
      <c r="BK1576" s="143">
        <f>ROUND(I1576*H1576,2)</f>
        <v>0</v>
      </c>
      <c r="BL1576" s="17" t="s">
        <v>286</v>
      </c>
      <c r="BM1576" s="142" t="s">
        <v>2717</v>
      </c>
    </row>
    <row r="1577" spans="2:47" s="1" customFormat="1" ht="12">
      <c r="B1577" s="32"/>
      <c r="D1577" s="144" t="s">
        <v>190</v>
      </c>
      <c r="F1577" s="145" t="s">
        <v>2718</v>
      </c>
      <c r="I1577" s="146"/>
      <c r="L1577" s="32"/>
      <c r="M1577" s="147"/>
      <c r="T1577" s="53"/>
      <c r="AT1577" s="17" t="s">
        <v>190</v>
      </c>
      <c r="AU1577" s="17" t="s">
        <v>82</v>
      </c>
    </row>
    <row r="1578" spans="2:51" s="12" customFormat="1" ht="12">
      <c r="B1578" s="148"/>
      <c r="D1578" s="149" t="s">
        <v>192</v>
      </c>
      <c r="E1578" s="150" t="s">
        <v>19</v>
      </c>
      <c r="F1578" s="151" t="s">
        <v>2719</v>
      </c>
      <c r="H1578" s="152">
        <v>323.4</v>
      </c>
      <c r="I1578" s="153"/>
      <c r="L1578" s="148"/>
      <c r="M1578" s="154"/>
      <c r="T1578" s="155"/>
      <c r="AT1578" s="150" t="s">
        <v>192</v>
      </c>
      <c r="AU1578" s="150" t="s">
        <v>82</v>
      </c>
      <c r="AV1578" s="12" t="s">
        <v>82</v>
      </c>
      <c r="AW1578" s="12" t="s">
        <v>33</v>
      </c>
      <c r="AX1578" s="12" t="s">
        <v>72</v>
      </c>
      <c r="AY1578" s="150" t="s">
        <v>181</v>
      </c>
    </row>
    <row r="1579" spans="2:51" s="12" customFormat="1" ht="12">
      <c r="B1579" s="148"/>
      <c r="D1579" s="149" t="s">
        <v>192</v>
      </c>
      <c r="E1579" s="150" t="s">
        <v>19</v>
      </c>
      <c r="F1579" s="151" t="s">
        <v>2720</v>
      </c>
      <c r="H1579" s="152">
        <v>55</v>
      </c>
      <c r="I1579" s="153"/>
      <c r="L1579" s="148"/>
      <c r="M1579" s="154"/>
      <c r="T1579" s="155"/>
      <c r="AT1579" s="150" t="s">
        <v>192</v>
      </c>
      <c r="AU1579" s="150" t="s">
        <v>82</v>
      </c>
      <c r="AV1579" s="12" t="s">
        <v>82</v>
      </c>
      <c r="AW1579" s="12" t="s">
        <v>33</v>
      </c>
      <c r="AX1579" s="12" t="s">
        <v>72</v>
      </c>
      <c r="AY1579" s="150" t="s">
        <v>181</v>
      </c>
    </row>
    <row r="1580" spans="2:51" s="13" customFormat="1" ht="12">
      <c r="B1580" s="156"/>
      <c r="D1580" s="149" t="s">
        <v>192</v>
      </c>
      <c r="E1580" s="157" t="s">
        <v>19</v>
      </c>
      <c r="F1580" s="158" t="s">
        <v>196</v>
      </c>
      <c r="H1580" s="159">
        <v>378.4</v>
      </c>
      <c r="I1580" s="160"/>
      <c r="L1580" s="156"/>
      <c r="M1580" s="161"/>
      <c r="T1580" s="162"/>
      <c r="AT1580" s="157" t="s">
        <v>192</v>
      </c>
      <c r="AU1580" s="157" t="s">
        <v>82</v>
      </c>
      <c r="AV1580" s="13" t="s">
        <v>188</v>
      </c>
      <c r="AW1580" s="13" t="s">
        <v>33</v>
      </c>
      <c r="AX1580" s="13" t="s">
        <v>80</v>
      </c>
      <c r="AY1580" s="157" t="s">
        <v>181</v>
      </c>
    </row>
    <row r="1581" spans="2:65" s="1" customFormat="1" ht="21.75" customHeight="1">
      <c r="B1581" s="32"/>
      <c r="C1581" s="180" t="s">
        <v>2721</v>
      </c>
      <c r="D1581" s="180" t="s">
        <v>561</v>
      </c>
      <c r="E1581" s="181" t="s">
        <v>2722</v>
      </c>
      <c r="F1581" s="182" t="s">
        <v>2723</v>
      </c>
      <c r="G1581" s="183" t="s">
        <v>2716</v>
      </c>
      <c r="H1581" s="184">
        <v>349.272</v>
      </c>
      <c r="I1581" s="185"/>
      <c r="J1581" s="186">
        <f>ROUND(I1581*H1581,2)</f>
        <v>0</v>
      </c>
      <c r="K1581" s="182" t="s">
        <v>19</v>
      </c>
      <c r="L1581" s="187"/>
      <c r="M1581" s="188" t="s">
        <v>19</v>
      </c>
      <c r="N1581" s="189" t="s">
        <v>43</v>
      </c>
      <c r="P1581" s="140">
        <f>O1581*H1581</f>
        <v>0</v>
      </c>
      <c r="Q1581" s="140">
        <v>0.001</v>
      </c>
      <c r="R1581" s="140">
        <f>Q1581*H1581</f>
        <v>0.34927199999999997</v>
      </c>
      <c r="S1581" s="140">
        <v>0</v>
      </c>
      <c r="T1581" s="141">
        <f>S1581*H1581</f>
        <v>0</v>
      </c>
      <c r="AR1581" s="142" t="s">
        <v>394</v>
      </c>
      <c r="AT1581" s="142" t="s">
        <v>561</v>
      </c>
      <c r="AU1581" s="142" t="s">
        <v>82</v>
      </c>
      <c r="AY1581" s="17" t="s">
        <v>181</v>
      </c>
      <c r="BE1581" s="143">
        <f>IF(N1581="základní",J1581,0)</f>
        <v>0</v>
      </c>
      <c r="BF1581" s="143">
        <f>IF(N1581="snížená",J1581,0)</f>
        <v>0</v>
      </c>
      <c r="BG1581" s="143">
        <f>IF(N1581="zákl. přenesená",J1581,0)</f>
        <v>0</v>
      </c>
      <c r="BH1581" s="143">
        <f>IF(N1581="sníž. přenesená",J1581,0)</f>
        <v>0</v>
      </c>
      <c r="BI1581" s="143">
        <f>IF(N1581="nulová",J1581,0)</f>
        <v>0</v>
      </c>
      <c r="BJ1581" s="17" t="s">
        <v>80</v>
      </c>
      <c r="BK1581" s="143">
        <f>ROUND(I1581*H1581,2)</f>
        <v>0</v>
      </c>
      <c r="BL1581" s="17" t="s">
        <v>286</v>
      </c>
      <c r="BM1581" s="142" t="s">
        <v>2724</v>
      </c>
    </row>
    <row r="1582" spans="2:51" s="12" customFormat="1" ht="12">
      <c r="B1582" s="148"/>
      <c r="D1582" s="149" t="s">
        <v>192</v>
      </c>
      <c r="E1582" s="150" t="s">
        <v>19</v>
      </c>
      <c r="F1582" s="151" t="s">
        <v>2725</v>
      </c>
      <c r="H1582" s="152">
        <v>349.272</v>
      </c>
      <c r="I1582" s="153"/>
      <c r="L1582" s="148"/>
      <c r="M1582" s="154"/>
      <c r="T1582" s="155"/>
      <c r="AT1582" s="150" t="s">
        <v>192</v>
      </c>
      <c r="AU1582" s="150" t="s">
        <v>82</v>
      </c>
      <c r="AV1582" s="12" t="s">
        <v>82</v>
      </c>
      <c r="AW1582" s="12" t="s">
        <v>33</v>
      </c>
      <c r="AX1582" s="12" t="s">
        <v>80</v>
      </c>
      <c r="AY1582" s="150" t="s">
        <v>181</v>
      </c>
    </row>
    <row r="1583" spans="2:65" s="1" customFormat="1" ht="16.5" customHeight="1">
      <c r="B1583" s="32"/>
      <c r="C1583" s="180" t="s">
        <v>2726</v>
      </c>
      <c r="D1583" s="180" t="s">
        <v>561</v>
      </c>
      <c r="E1583" s="181" t="s">
        <v>2727</v>
      </c>
      <c r="F1583" s="182" t="s">
        <v>2728</v>
      </c>
      <c r="G1583" s="183" t="s">
        <v>199</v>
      </c>
      <c r="H1583" s="184">
        <v>1</v>
      </c>
      <c r="I1583" s="185"/>
      <c r="J1583" s="186">
        <f>ROUND(I1583*H1583,2)</f>
        <v>0</v>
      </c>
      <c r="K1583" s="182" t="s">
        <v>187</v>
      </c>
      <c r="L1583" s="187"/>
      <c r="M1583" s="188" t="s">
        <v>19</v>
      </c>
      <c r="N1583" s="189" t="s">
        <v>43</v>
      </c>
      <c r="P1583" s="140">
        <f>O1583*H1583</f>
        <v>0</v>
      </c>
      <c r="Q1583" s="140">
        <v>0.052</v>
      </c>
      <c r="R1583" s="140">
        <f>Q1583*H1583</f>
        <v>0.052</v>
      </c>
      <c r="S1583" s="140">
        <v>0</v>
      </c>
      <c r="T1583" s="141">
        <f>S1583*H1583</f>
        <v>0</v>
      </c>
      <c r="AR1583" s="142" t="s">
        <v>394</v>
      </c>
      <c r="AT1583" s="142" t="s">
        <v>561</v>
      </c>
      <c r="AU1583" s="142" t="s">
        <v>82</v>
      </c>
      <c r="AY1583" s="17" t="s">
        <v>181</v>
      </c>
      <c r="BE1583" s="143">
        <f>IF(N1583="základní",J1583,0)</f>
        <v>0</v>
      </c>
      <c r="BF1583" s="143">
        <f>IF(N1583="snížená",J1583,0)</f>
        <v>0</v>
      </c>
      <c r="BG1583" s="143">
        <f>IF(N1583="zákl. přenesená",J1583,0)</f>
        <v>0</v>
      </c>
      <c r="BH1583" s="143">
        <f>IF(N1583="sníž. přenesená",J1583,0)</f>
        <v>0</v>
      </c>
      <c r="BI1583" s="143">
        <f>IF(N1583="nulová",J1583,0)</f>
        <v>0</v>
      </c>
      <c r="BJ1583" s="17" t="s">
        <v>80</v>
      </c>
      <c r="BK1583" s="143">
        <f>ROUND(I1583*H1583,2)</f>
        <v>0</v>
      </c>
      <c r="BL1583" s="17" t="s">
        <v>286</v>
      </c>
      <c r="BM1583" s="142" t="s">
        <v>2729</v>
      </c>
    </row>
    <row r="1584" spans="2:65" s="1" customFormat="1" ht="24.1" customHeight="1">
      <c r="B1584" s="32"/>
      <c r="C1584" s="131" t="s">
        <v>2730</v>
      </c>
      <c r="D1584" s="131" t="s">
        <v>183</v>
      </c>
      <c r="E1584" s="132" t="s">
        <v>2731</v>
      </c>
      <c r="F1584" s="133" t="s">
        <v>2732</v>
      </c>
      <c r="G1584" s="134" t="s">
        <v>344</v>
      </c>
      <c r="H1584" s="135">
        <v>5.9</v>
      </c>
      <c r="I1584" s="136"/>
      <c r="J1584" s="137">
        <f>ROUND(I1584*H1584,2)</f>
        <v>0</v>
      </c>
      <c r="K1584" s="133" t="s">
        <v>187</v>
      </c>
      <c r="L1584" s="32"/>
      <c r="M1584" s="138" t="s">
        <v>19</v>
      </c>
      <c r="N1584" s="139" t="s">
        <v>43</v>
      </c>
      <c r="P1584" s="140">
        <f>O1584*H1584</f>
        <v>0</v>
      </c>
      <c r="Q1584" s="140">
        <v>0</v>
      </c>
      <c r="R1584" s="140">
        <f>Q1584*H1584</f>
        <v>0</v>
      </c>
      <c r="S1584" s="140">
        <v>0</v>
      </c>
      <c r="T1584" s="141">
        <f>S1584*H1584</f>
        <v>0</v>
      </c>
      <c r="AR1584" s="142" t="s">
        <v>286</v>
      </c>
      <c r="AT1584" s="142" t="s">
        <v>183</v>
      </c>
      <c r="AU1584" s="142" t="s">
        <v>82</v>
      </c>
      <c r="AY1584" s="17" t="s">
        <v>181</v>
      </c>
      <c r="BE1584" s="143">
        <f>IF(N1584="základní",J1584,0)</f>
        <v>0</v>
      </c>
      <c r="BF1584" s="143">
        <f>IF(N1584="snížená",J1584,0)</f>
        <v>0</v>
      </c>
      <c r="BG1584" s="143">
        <f>IF(N1584="zákl. přenesená",J1584,0)</f>
        <v>0</v>
      </c>
      <c r="BH1584" s="143">
        <f>IF(N1584="sníž. přenesená",J1584,0)</f>
        <v>0</v>
      </c>
      <c r="BI1584" s="143">
        <f>IF(N1584="nulová",J1584,0)</f>
        <v>0</v>
      </c>
      <c r="BJ1584" s="17" t="s">
        <v>80</v>
      </c>
      <c r="BK1584" s="143">
        <f>ROUND(I1584*H1584,2)</f>
        <v>0</v>
      </c>
      <c r="BL1584" s="17" t="s">
        <v>286</v>
      </c>
      <c r="BM1584" s="142" t="s">
        <v>2733</v>
      </c>
    </row>
    <row r="1585" spans="2:47" s="1" customFormat="1" ht="12">
      <c r="B1585" s="32"/>
      <c r="D1585" s="144" t="s">
        <v>190</v>
      </c>
      <c r="F1585" s="145" t="s">
        <v>2734</v>
      </c>
      <c r="I1585" s="146"/>
      <c r="L1585" s="32"/>
      <c r="M1585" s="147"/>
      <c r="T1585" s="53"/>
      <c r="AT1585" s="17" t="s">
        <v>190</v>
      </c>
      <c r="AU1585" s="17" t="s">
        <v>82</v>
      </c>
    </row>
    <row r="1586" spans="2:63" s="11" customFormat="1" ht="22.8" customHeight="1">
      <c r="B1586" s="119"/>
      <c r="D1586" s="120" t="s">
        <v>71</v>
      </c>
      <c r="E1586" s="129" t="s">
        <v>2735</v>
      </c>
      <c r="F1586" s="129" t="s">
        <v>2736</v>
      </c>
      <c r="I1586" s="122"/>
      <c r="J1586" s="130">
        <f>BK1586</f>
        <v>0</v>
      </c>
      <c r="L1586" s="119"/>
      <c r="M1586" s="124"/>
      <c r="P1586" s="125">
        <f>SUM(P1587:P1643)</f>
        <v>0</v>
      </c>
      <c r="R1586" s="125">
        <f>SUM(R1587:R1643)</f>
        <v>6.234123899999999</v>
      </c>
      <c r="T1586" s="126">
        <f>SUM(T1587:T1643)</f>
        <v>0</v>
      </c>
      <c r="AR1586" s="120" t="s">
        <v>82</v>
      </c>
      <c r="AT1586" s="127" t="s">
        <v>71</v>
      </c>
      <c r="AU1586" s="127" t="s">
        <v>80</v>
      </c>
      <c r="AY1586" s="120" t="s">
        <v>181</v>
      </c>
      <c r="BK1586" s="128">
        <f>SUM(BK1587:BK1643)</f>
        <v>0</v>
      </c>
    </row>
    <row r="1587" spans="2:65" s="1" customFormat="1" ht="16.5" customHeight="1">
      <c r="B1587" s="32"/>
      <c r="C1587" s="131" t="s">
        <v>2737</v>
      </c>
      <c r="D1587" s="131" t="s">
        <v>183</v>
      </c>
      <c r="E1587" s="132" t="s">
        <v>2738</v>
      </c>
      <c r="F1587" s="133" t="s">
        <v>2739</v>
      </c>
      <c r="G1587" s="134" t="s">
        <v>186</v>
      </c>
      <c r="H1587" s="135">
        <v>180.076</v>
      </c>
      <c r="I1587" s="136"/>
      <c r="J1587" s="137">
        <f>ROUND(I1587*H1587,2)</f>
        <v>0</v>
      </c>
      <c r="K1587" s="133" t="s">
        <v>187</v>
      </c>
      <c r="L1587" s="32"/>
      <c r="M1587" s="138" t="s">
        <v>19</v>
      </c>
      <c r="N1587" s="139" t="s">
        <v>43</v>
      </c>
      <c r="P1587" s="140">
        <f>O1587*H1587</f>
        <v>0</v>
      </c>
      <c r="Q1587" s="140">
        <v>0.0003</v>
      </c>
      <c r="R1587" s="140">
        <f>Q1587*H1587</f>
        <v>0.054022799999999996</v>
      </c>
      <c r="S1587" s="140">
        <v>0</v>
      </c>
      <c r="T1587" s="141">
        <f>S1587*H1587</f>
        <v>0</v>
      </c>
      <c r="AR1587" s="142" t="s">
        <v>286</v>
      </c>
      <c r="AT1587" s="142" t="s">
        <v>183</v>
      </c>
      <c r="AU1587" s="142" t="s">
        <v>82</v>
      </c>
      <c r="AY1587" s="17" t="s">
        <v>181</v>
      </c>
      <c r="BE1587" s="143">
        <f>IF(N1587="základní",J1587,0)</f>
        <v>0</v>
      </c>
      <c r="BF1587" s="143">
        <f>IF(N1587="snížená",J1587,0)</f>
        <v>0</v>
      </c>
      <c r="BG1587" s="143">
        <f>IF(N1587="zákl. přenesená",J1587,0)</f>
        <v>0</v>
      </c>
      <c r="BH1587" s="143">
        <f>IF(N1587="sníž. přenesená",J1587,0)</f>
        <v>0</v>
      </c>
      <c r="BI1587" s="143">
        <f>IF(N1587="nulová",J1587,0)</f>
        <v>0</v>
      </c>
      <c r="BJ1587" s="17" t="s">
        <v>80</v>
      </c>
      <c r="BK1587" s="143">
        <f>ROUND(I1587*H1587,2)</f>
        <v>0</v>
      </c>
      <c r="BL1587" s="17" t="s">
        <v>286</v>
      </c>
      <c r="BM1587" s="142" t="s">
        <v>2740</v>
      </c>
    </row>
    <row r="1588" spans="2:47" s="1" customFormat="1" ht="12">
      <c r="B1588" s="32"/>
      <c r="D1588" s="144" t="s">
        <v>190</v>
      </c>
      <c r="F1588" s="145" t="s">
        <v>2741</v>
      </c>
      <c r="I1588" s="146"/>
      <c r="L1588" s="32"/>
      <c r="M1588" s="147"/>
      <c r="T1588" s="53"/>
      <c r="AT1588" s="17" t="s">
        <v>190</v>
      </c>
      <c r="AU1588" s="17" t="s">
        <v>82</v>
      </c>
    </row>
    <row r="1589" spans="2:51" s="12" customFormat="1" ht="12">
      <c r="B1589" s="148"/>
      <c r="D1589" s="149" t="s">
        <v>192</v>
      </c>
      <c r="E1589" s="150" t="s">
        <v>19</v>
      </c>
      <c r="F1589" s="151" t="s">
        <v>2742</v>
      </c>
      <c r="H1589" s="152">
        <v>165.49</v>
      </c>
      <c r="I1589" s="153"/>
      <c r="L1589" s="148"/>
      <c r="M1589" s="154"/>
      <c r="T1589" s="155"/>
      <c r="AT1589" s="150" t="s">
        <v>192</v>
      </c>
      <c r="AU1589" s="150" t="s">
        <v>82</v>
      </c>
      <c r="AV1589" s="12" t="s">
        <v>82</v>
      </c>
      <c r="AW1589" s="12" t="s">
        <v>33</v>
      </c>
      <c r="AX1589" s="12" t="s">
        <v>72</v>
      </c>
      <c r="AY1589" s="150" t="s">
        <v>181</v>
      </c>
    </row>
    <row r="1590" spans="2:51" s="12" customFormat="1" ht="12">
      <c r="B1590" s="148"/>
      <c r="D1590" s="149" t="s">
        <v>192</v>
      </c>
      <c r="E1590" s="150" t="s">
        <v>19</v>
      </c>
      <c r="F1590" s="151" t="s">
        <v>2743</v>
      </c>
      <c r="H1590" s="152">
        <v>8.986</v>
      </c>
      <c r="I1590" s="153"/>
      <c r="L1590" s="148"/>
      <c r="M1590" s="154"/>
      <c r="T1590" s="155"/>
      <c r="AT1590" s="150" t="s">
        <v>192</v>
      </c>
      <c r="AU1590" s="150" t="s">
        <v>82</v>
      </c>
      <c r="AV1590" s="12" t="s">
        <v>82</v>
      </c>
      <c r="AW1590" s="12" t="s">
        <v>33</v>
      </c>
      <c r="AX1590" s="12" t="s">
        <v>72</v>
      </c>
      <c r="AY1590" s="150" t="s">
        <v>181</v>
      </c>
    </row>
    <row r="1591" spans="2:51" s="12" customFormat="1" ht="12">
      <c r="B1591" s="148"/>
      <c r="D1591" s="149" t="s">
        <v>192</v>
      </c>
      <c r="E1591" s="150" t="s">
        <v>19</v>
      </c>
      <c r="F1591" s="151" t="s">
        <v>2744</v>
      </c>
      <c r="H1591" s="152">
        <v>5.6</v>
      </c>
      <c r="I1591" s="153"/>
      <c r="L1591" s="148"/>
      <c r="M1591" s="154"/>
      <c r="T1591" s="155"/>
      <c r="AT1591" s="150" t="s">
        <v>192</v>
      </c>
      <c r="AU1591" s="150" t="s">
        <v>82</v>
      </c>
      <c r="AV1591" s="12" t="s">
        <v>82</v>
      </c>
      <c r="AW1591" s="12" t="s">
        <v>33</v>
      </c>
      <c r="AX1591" s="12" t="s">
        <v>72</v>
      </c>
      <c r="AY1591" s="150" t="s">
        <v>181</v>
      </c>
    </row>
    <row r="1592" spans="2:51" s="13" customFormat="1" ht="12">
      <c r="B1592" s="156"/>
      <c r="D1592" s="149" t="s">
        <v>192</v>
      </c>
      <c r="E1592" s="157" t="s">
        <v>19</v>
      </c>
      <c r="F1592" s="158" t="s">
        <v>196</v>
      </c>
      <c r="H1592" s="159">
        <v>180.076</v>
      </c>
      <c r="I1592" s="160"/>
      <c r="L1592" s="156"/>
      <c r="M1592" s="161"/>
      <c r="T1592" s="162"/>
      <c r="AT1592" s="157" t="s">
        <v>192</v>
      </c>
      <c r="AU1592" s="157" t="s">
        <v>82</v>
      </c>
      <c r="AV1592" s="13" t="s">
        <v>188</v>
      </c>
      <c r="AW1592" s="13" t="s">
        <v>33</v>
      </c>
      <c r="AX1592" s="13" t="s">
        <v>80</v>
      </c>
      <c r="AY1592" s="157" t="s">
        <v>181</v>
      </c>
    </row>
    <row r="1593" spans="2:65" s="1" customFormat="1" ht="24.1" customHeight="1">
      <c r="B1593" s="32"/>
      <c r="C1593" s="131" t="s">
        <v>2745</v>
      </c>
      <c r="D1593" s="131" t="s">
        <v>183</v>
      </c>
      <c r="E1593" s="132" t="s">
        <v>2746</v>
      </c>
      <c r="F1593" s="133" t="s">
        <v>2747</v>
      </c>
      <c r="G1593" s="134" t="s">
        <v>305</v>
      </c>
      <c r="H1593" s="135">
        <v>20</v>
      </c>
      <c r="I1593" s="136"/>
      <c r="J1593" s="137">
        <f>ROUND(I1593*H1593,2)</f>
        <v>0</v>
      </c>
      <c r="K1593" s="133" t="s">
        <v>187</v>
      </c>
      <c r="L1593" s="32"/>
      <c r="M1593" s="138" t="s">
        <v>19</v>
      </c>
      <c r="N1593" s="139" t="s">
        <v>43</v>
      </c>
      <c r="P1593" s="140">
        <f>O1593*H1593</f>
        <v>0</v>
      </c>
      <c r="Q1593" s="140">
        <v>0.0002</v>
      </c>
      <c r="R1593" s="140">
        <f>Q1593*H1593</f>
        <v>0.004</v>
      </c>
      <c r="S1593" s="140">
        <v>0</v>
      </c>
      <c r="T1593" s="141">
        <f>S1593*H1593</f>
        <v>0</v>
      </c>
      <c r="AR1593" s="142" t="s">
        <v>286</v>
      </c>
      <c r="AT1593" s="142" t="s">
        <v>183</v>
      </c>
      <c r="AU1593" s="142" t="s">
        <v>82</v>
      </c>
      <c r="AY1593" s="17" t="s">
        <v>181</v>
      </c>
      <c r="BE1593" s="143">
        <f>IF(N1593="základní",J1593,0)</f>
        <v>0</v>
      </c>
      <c r="BF1593" s="143">
        <f>IF(N1593="snížená",J1593,0)</f>
        <v>0</v>
      </c>
      <c r="BG1593" s="143">
        <f>IF(N1593="zákl. přenesená",J1593,0)</f>
        <v>0</v>
      </c>
      <c r="BH1593" s="143">
        <f>IF(N1593="sníž. přenesená",J1593,0)</f>
        <v>0</v>
      </c>
      <c r="BI1593" s="143">
        <f>IF(N1593="nulová",J1593,0)</f>
        <v>0</v>
      </c>
      <c r="BJ1593" s="17" t="s">
        <v>80</v>
      </c>
      <c r="BK1593" s="143">
        <f>ROUND(I1593*H1593,2)</f>
        <v>0</v>
      </c>
      <c r="BL1593" s="17" t="s">
        <v>286</v>
      </c>
      <c r="BM1593" s="142" t="s">
        <v>2748</v>
      </c>
    </row>
    <row r="1594" spans="2:47" s="1" customFormat="1" ht="12">
      <c r="B1594" s="32"/>
      <c r="D1594" s="144" t="s">
        <v>190</v>
      </c>
      <c r="F1594" s="145" t="s">
        <v>2749</v>
      </c>
      <c r="I1594" s="146"/>
      <c r="L1594" s="32"/>
      <c r="M1594" s="147"/>
      <c r="T1594" s="53"/>
      <c r="AT1594" s="17" t="s">
        <v>190</v>
      </c>
      <c r="AU1594" s="17" t="s">
        <v>82</v>
      </c>
    </row>
    <row r="1595" spans="2:51" s="12" customFormat="1" ht="12">
      <c r="B1595" s="148"/>
      <c r="D1595" s="149" t="s">
        <v>192</v>
      </c>
      <c r="E1595" s="150" t="s">
        <v>19</v>
      </c>
      <c r="F1595" s="151" t="s">
        <v>2750</v>
      </c>
      <c r="H1595" s="152">
        <v>13.6</v>
      </c>
      <c r="I1595" s="153"/>
      <c r="L1595" s="148"/>
      <c r="M1595" s="154"/>
      <c r="T1595" s="155"/>
      <c r="AT1595" s="150" t="s">
        <v>192</v>
      </c>
      <c r="AU1595" s="150" t="s">
        <v>82</v>
      </c>
      <c r="AV1595" s="12" t="s">
        <v>82</v>
      </c>
      <c r="AW1595" s="12" t="s">
        <v>33</v>
      </c>
      <c r="AX1595" s="12" t="s">
        <v>72</v>
      </c>
      <c r="AY1595" s="150" t="s">
        <v>181</v>
      </c>
    </row>
    <row r="1596" spans="2:51" s="12" customFormat="1" ht="12">
      <c r="B1596" s="148"/>
      <c r="D1596" s="149" t="s">
        <v>192</v>
      </c>
      <c r="E1596" s="150" t="s">
        <v>19</v>
      </c>
      <c r="F1596" s="151" t="s">
        <v>2751</v>
      </c>
      <c r="H1596" s="152">
        <v>6.4</v>
      </c>
      <c r="I1596" s="153"/>
      <c r="L1596" s="148"/>
      <c r="M1596" s="154"/>
      <c r="T1596" s="155"/>
      <c r="AT1596" s="150" t="s">
        <v>192</v>
      </c>
      <c r="AU1596" s="150" t="s">
        <v>82</v>
      </c>
      <c r="AV1596" s="12" t="s">
        <v>82</v>
      </c>
      <c r="AW1596" s="12" t="s">
        <v>33</v>
      </c>
      <c r="AX1596" s="12" t="s">
        <v>72</v>
      </c>
      <c r="AY1596" s="150" t="s">
        <v>181</v>
      </c>
    </row>
    <row r="1597" spans="2:51" s="13" customFormat="1" ht="12">
      <c r="B1597" s="156"/>
      <c r="D1597" s="149" t="s">
        <v>192</v>
      </c>
      <c r="E1597" s="157" t="s">
        <v>19</v>
      </c>
      <c r="F1597" s="158" t="s">
        <v>196</v>
      </c>
      <c r="H1597" s="159">
        <v>20</v>
      </c>
      <c r="I1597" s="160"/>
      <c r="L1597" s="156"/>
      <c r="M1597" s="161"/>
      <c r="T1597" s="162"/>
      <c r="AT1597" s="157" t="s">
        <v>192</v>
      </c>
      <c r="AU1597" s="157" t="s">
        <v>82</v>
      </c>
      <c r="AV1597" s="13" t="s">
        <v>188</v>
      </c>
      <c r="AW1597" s="13" t="s">
        <v>33</v>
      </c>
      <c r="AX1597" s="13" t="s">
        <v>80</v>
      </c>
      <c r="AY1597" s="157" t="s">
        <v>181</v>
      </c>
    </row>
    <row r="1598" spans="2:65" s="1" customFormat="1" ht="16.5" customHeight="1">
      <c r="B1598" s="32"/>
      <c r="C1598" s="180" t="s">
        <v>2752</v>
      </c>
      <c r="D1598" s="180" t="s">
        <v>561</v>
      </c>
      <c r="E1598" s="181" t="s">
        <v>2753</v>
      </c>
      <c r="F1598" s="182" t="s">
        <v>2754</v>
      </c>
      <c r="G1598" s="183" t="s">
        <v>305</v>
      </c>
      <c r="H1598" s="184">
        <v>22</v>
      </c>
      <c r="I1598" s="185"/>
      <c r="J1598" s="186">
        <f>ROUND(I1598*H1598,2)</f>
        <v>0</v>
      </c>
      <c r="K1598" s="182" t="s">
        <v>187</v>
      </c>
      <c r="L1598" s="187"/>
      <c r="M1598" s="188" t="s">
        <v>19</v>
      </c>
      <c r="N1598" s="189" t="s">
        <v>43</v>
      </c>
      <c r="P1598" s="140">
        <f>O1598*H1598</f>
        <v>0</v>
      </c>
      <c r="Q1598" s="140">
        <v>0.00026</v>
      </c>
      <c r="R1598" s="140">
        <f>Q1598*H1598</f>
        <v>0.005719999999999999</v>
      </c>
      <c r="S1598" s="140">
        <v>0</v>
      </c>
      <c r="T1598" s="141">
        <f>S1598*H1598</f>
        <v>0</v>
      </c>
      <c r="AR1598" s="142" t="s">
        <v>394</v>
      </c>
      <c r="AT1598" s="142" t="s">
        <v>561</v>
      </c>
      <c r="AU1598" s="142" t="s">
        <v>82</v>
      </c>
      <c r="AY1598" s="17" t="s">
        <v>181</v>
      </c>
      <c r="BE1598" s="143">
        <f>IF(N1598="základní",J1598,0)</f>
        <v>0</v>
      </c>
      <c r="BF1598" s="143">
        <f>IF(N1598="snížená",J1598,0)</f>
        <v>0</v>
      </c>
      <c r="BG1598" s="143">
        <f>IF(N1598="zákl. přenesená",J1598,0)</f>
        <v>0</v>
      </c>
      <c r="BH1598" s="143">
        <f>IF(N1598="sníž. přenesená",J1598,0)</f>
        <v>0</v>
      </c>
      <c r="BI1598" s="143">
        <f>IF(N1598="nulová",J1598,0)</f>
        <v>0</v>
      </c>
      <c r="BJ1598" s="17" t="s">
        <v>80</v>
      </c>
      <c r="BK1598" s="143">
        <f>ROUND(I1598*H1598,2)</f>
        <v>0</v>
      </c>
      <c r="BL1598" s="17" t="s">
        <v>286</v>
      </c>
      <c r="BM1598" s="142" t="s">
        <v>2755</v>
      </c>
    </row>
    <row r="1599" spans="2:51" s="12" customFormat="1" ht="12">
      <c r="B1599" s="148"/>
      <c r="D1599" s="149" t="s">
        <v>192</v>
      </c>
      <c r="F1599" s="151" t="s">
        <v>2756</v>
      </c>
      <c r="H1599" s="152">
        <v>22</v>
      </c>
      <c r="I1599" s="153"/>
      <c r="L1599" s="148"/>
      <c r="M1599" s="154"/>
      <c r="T1599" s="155"/>
      <c r="AT1599" s="150" t="s">
        <v>192</v>
      </c>
      <c r="AU1599" s="150" t="s">
        <v>82</v>
      </c>
      <c r="AV1599" s="12" t="s">
        <v>82</v>
      </c>
      <c r="AW1599" s="12" t="s">
        <v>4</v>
      </c>
      <c r="AX1599" s="12" t="s">
        <v>80</v>
      </c>
      <c r="AY1599" s="150" t="s">
        <v>181</v>
      </c>
    </row>
    <row r="1600" spans="2:65" s="1" customFormat="1" ht="24.1" customHeight="1">
      <c r="B1600" s="32"/>
      <c r="C1600" s="131" t="s">
        <v>2757</v>
      </c>
      <c r="D1600" s="131" t="s">
        <v>183</v>
      </c>
      <c r="E1600" s="132" t="s">
        <v>2758</v>
      </c>
      <c r="F1600" s="133" t="s">
        <v>2759</v>
      </c>
      <c r="G1600" s="134" t="s">
        <v>305</v>
      </c>
      <c r="H1600" s="135">
        <v>24</v>
      </c>
      <c r="I1600" s="136"/>
      <c r="J1600" s="137">
        <f>ROUND(I1600*H1600,2)</f>
        <v>0</v>
      </c>
      <c r="K1600" s="133" t="s">
        <v>187</v>
      </c>
      <c r="L1600" s="32"/>
      <c r="M1600" s="138" t="s">
        <v>19</v>
      </c>
      <c r="N1600" s="139" t="s">
        <v>43</v>
      </c>
      <c r="P1600" s="140">
        <f>O1600*H1600</f>
        <v>0</v>
      </c>
      <c r="Q1600" s="140">
        <v>0.00102</v>
      </c>
      <c r="R1600" s="140">
        <f>Q1600*H1600</f>
        <v>0.024480000000000002</v>
      </c>
      <c r="S1600" s="140">
        <v>0</v>
      </c>
      <c r="T1600" s="141">
        <f>S1600*H1600</f>
        <v>0</v>
      </c>
      <c r="AR1600" s="142" t="s">
        <v>286</v>
      </c>
      <c r="AT1600" s="142" t="s">
        <v>183</v>
      </c>
      <c r="AU1600" s="142" t="s">
        <v>82</v>
      </c>
      <c r="AY1600" s="17" t="s">
        <v>181</v>
      </c>
      <c r="BE1600" s="143">
        <f>IF(N1600="základní",J1600,0)</f>
        <v>0</v>
      </c>
      <c r="BF1600" s="143">
        <f>IF(N1600="snížená",J1600,0)</f>
        <v>0</v>
      </c>
      <c r="BG1600" s="143">
        <f>IF(N1600="zákl. přenesená",J1600,0)</f>
        <v>0</v>
      </c>
      <c r="BH1600" s="143">
        <f>IF(N1600="sníž. přenesená",J1600,0)</f>
        <v>0</v>
      </c>
      <c r="BI1600" s="143">
        <f>IF(N1600="nulová",J1600,0)</f>
        <v>0</v>
      </c>
      <c r="BJ1600" s="17" t="s">
        <v>80</v>
      </c>
      <c r="BK1600" s="143">
        <f>ROUND(I1600*H1600,2)</f>
        <v>0</v>
      </c>
      <c r="BL1600" s="17" t="s">
        <v>286</v>
      </c>
      <c r="BM1600" s="142" t="s">
        <v>2760</v>
      </c>
    </row>
    <row r="1601" spans="2:47" s="1" customFormat="1" ht="12">
      <c r="B1601" s="32"/>
      <c r="D1601" s="144" t="s">
        <v>190</v>
      </c>
      <c r="F1601" s="145" t="s">
        <v>2761</v>
      </c>
      <c r="I1601" s="146"/>
      <c r="L1601" s="32"/>
      <c r="M1601" s="147"/>
      <c r="T1601" s="53"/>
      <c r="AT1601" s="17" t="s">
        <v>190</v>
      </c>
      <c r="AU1601" s="17" t="s">
        <v>82</v>
      </c>
    </row>
    <row r="1602" spans="2:65" s="1" customFormat="1" ht="24.1" customHeight="1">
      <c r="B1602" s="32"/>
      <c r="C1602" s="131" t="s">
        <v>2762</v>
      </c>
      <c r="D1602" s="131" t="s">
        <v>183</v>
      </c>
      <c r="E1602" s="132" t="s">
        <v>2763</v>
      </c>
      <c r="F1602" s="133" t="s">
        <v>2764</v>
      </c>
      <c r="G1602" s="134" t="s">
        <v>305</v>
      </c>
      <c r="H1602" s="135">
        <v>24</v>
      </c>
      <c r="I1602" s="136"/>
      <c r="J1602" s="137">
        <f>ROUND(I1602*H1602,2)</f>
        <v>0</v>
      </c>
      <c r="K1602" s="133" t="s">
        <v>187</v>
      </c>
      <c r="L1602" s="32"/>
      <c r="M1602" s="138" t="s">
        <v>19</v>
      </c>
      <c r="N1602" s="139" t="s">
        <v>43</v>
      </c>
      <c r="P1602" s="140">
        <f>O1602*H1602</f>
        <v>0</v>
      </c>
      <c r="Q1602" s="140">
        <v>0.00153</v>
      </c>
      <c r="R1602" s="140">
        <f>Q1602*H1602</f>
        <v>0.036719999999999996</v>
      </c>
      <c r="S1602" s="140">
        <v>0</v>
      </c>
      <c r="T1602" s="141">
        <f>S1602*H1602</f>
        <v>0</v>
      </c>
      <c r="AR1602" s="142" t="s">
        <v>286</v>
      </c>
      <c r="AT1602" s="142" t="s">
        <v>183</v>
      </c>
      <c r="AU1602" s="142" t="s">
        <v>82</v>
      </c>
      <c r="AY1602" s="17" t="s">
        <v>181</v>
      </c>
      <c r="BE1602" s="143">
        <f>IF(N1602="základní",J1602,0)</f>
        <v>0</v>
      </c>
      <c r="BF1602" s="143">
        <f>IF(N1602="snížená",J1602,0)</f>
        <v>0</v>
      </c>
      <c r="BG1602" s="143">
        <f>IF(N1602="zákl. přenesená",J1602,0)</f>
        <v>0</v>
      </c>
      <c r="BH1602" s="143">
        <f>IF(N1602="sníž. přenesená",J1602,0)</f>
        <v>0</v>
      </c>
      <c r="BI1602" s="143">
        <f>IF(N1602="nulová",J1602,0)</f>
        <v>0</v>
      </c>
      <c r="BJ1602" s="17" t="s">
        <v>80</v>
      </c>
      <c r="BK1602" s="143">
        <f>ROUND(I1602*H1602,2)</f>
        <v>0</v>
      </c>
      <c r="BL1602" s="17" t="s">
        <v>286</v>
      </c>
      <c r="BM1602" s="142" t="s">
        <v>2765</v>
      </c>
    </row>
    <row r="1603" spans="2:47" s="1" customFormat="1" ht="12">
      <c r="B1603" s="32"/>
      <c r="D1603" s="144" t="s">
        <v>190</v>
      </c>
      <c r="F1603" s="145" t="s">
        <v>2766</v>
      </c>
      <c r="I1603" s="146"/>
      <c r="L1603" s="32"/>
      <c r="M1603" s="147"/>
      <c r="T1603" s="53"/>
      <c r="AT1603" s="17" t="s">
        <v>190</v>
      </c>
      <c r="AU1603" s="17" t="s">
        <v>82</v>
      </c>
    </row>
    <row r="1604" spans="2:51" s="12" customFormat="1" ht="12">
      <c r="B1604" s="148"/>
      <c r="D1604" s="149" t="s">
        <v>192</v>
      </c>
      <c r="E1604" s="150" t="s">
        <v>19</v>
      </c>
      <c r="F1604" s="151" t="s">
        <v>2767</v>
      </c>
      <c r="H1604" s="152">
        <v>24</v>
      </c>
      <c r="I1604" s="153"/>
      <c r="L1604" s="148"/>
      <c r="M1604" s="154"/>
      <c r="T1604" s="155"/>
      <c r="AT1604" s="150" t="s">
        <v>192</v>
      </c>
      <c r="AU1604" s="150" t="s">
        <v>82</v>
      </c>
      <c r="AV1604" s="12" t="s">
        <v>82</v>
      </c>
      <c r="AW1604" s="12" t="s">
        <v>33</v>
      </c>
      <c r="AX1604" s="12" t="s">
        <v>80</v>
      </c>
      <c r="AY1604" s="150" t="s">
        <v>181</v>
      </c>
    </row>
    <row r="1605" spans="2:65" s="1" customFormat="1" ht="24.1" customHeight="1">
      <c r="B1605" s="32"/>
      <c r="C1605" s="180" t="s">
        <v>2768</v>
      </c>
      <c r="D1605" s="180" t="s">
        <v>561</v>
      </c>
      <c r="E1605" s="181" t="s">
        <v>2769</v>
      </c>
      <c r="F1605" s="182" t="s">
        <v>2770</v>
      </c>
      <c r="G1605" s="183" t="s">
        <v>305</v>
      </c>
      <c r="H1605" s="184">
        <v>26.4</v>
      </c>
      <c r="I1605" s="185"/>
      <c r="J1605" s="186">
        <f>ROUND(I1605*H1605,2)</f>
        <v>0</v>
      </c>
      <c r="K1605" s="182" t="s">
        <v>187</v>
      </c>
      <c r="L1605" s="187"/>
      <c r="M1605" s="188" t="s">
        <v>19</v>
      </c>
      <c r="N1605" s="189" t="s">
        <v>43</v>
      </c>
      <c r="P1605" s="140">
        <f>O1605*H1605</f>
        <v>0</v>
      </c>
      <c r="Q1605" s="140">
        <v>0.0066</v>
      </c>
      <c r="R1605" s="140">
        <f>Q1605*H1605</f>
        <v>0.17423999999999998</v>
      </c>
      <c r="S1605" s="140">
        <v>0</v>
      </c>
      <c r="T1605" s="141">
        <f>S1605*H1605</f>
        <v>0</v>
      </c>
      <c r="AR1605" s="142" t="s">
        <v>394</v>
      </c>
      <c r="AT1605" s="142" t="s">
        <v>561</v>
      </c>
      <c r="AU1605" s="142" t="s">
        <v>82</v>
      </c>
      <c r="AY1605" s="17" t="s">
        <v>181</v>
      </c>
      <c r="BE1605" s="143">
        <f>IF(N1605="základní",J1605,0)</f>
        <v>0</v>
      </c>
      <c r="BF1605" s="143">
        <f>IF(N1605="snížená",J1605,0)</f>
        <v>0</v>
      </c>
      <c r="BG1605" s="143">
        <f>IF(N1605="zákl. přenesená",J1605,0)</f>
        <v>0</v>
      </c>
      <c r="BH1605" s="143">
        <f>IF(N1605="sníž. přenesená",J1605,0)</f>
        <v>0</v>
      </c>
      <c r="BI1605" s="143">
        <f>IF(N1605="nulová",J1605,0)</f>
        <v>0</v>
      </c>
      <c r="BJ1605" s="17" t="s">
        <v>80</v>
      </c>
      <c r="BK1605" s="143">
        <f>ROUND(I1605*H1605,2)</f>
        <v>0</v>
      </c>
      <c r="BL1605" s="17" t="s">
        <v>286</v>
      </c>
      <c r="BM1605" s="142" t="s">
        <v>2771</v>
      </c>
    </row>
    <row r="1606" spans="2:51" s="12" customFormat="1" ht="12">
      <c r="B1606" s="148"/>
      <c r="D1606" s="149" t="s">
        <v>192</v>
      </c>
      <c r="F1606" s="151" t="s">
        <v>2772</v>
      </c>
      <c r="H1606" s="152">
        <v>26.4</v>
      </c>
      <c r="I1606" s="153"/>
      <c r="L1606" s="148"/>
      <c r="M1606" s="154"/>
      <c r="T1606" s="155"/>
      <c r="AT1606" s="150" t="s">
        <v>192</v>
      </c>
      <c r="AU1606" s="150" t="s">
        <v>82</v>
      </c>
      <c r="AV1606" s="12" t="s">
        <v>82</v>
      </c>
      <c r="AW1606" s="12" t="s">
        <v>4</v>
      </c>
      <c r="AX1606" s="12" t="s">
        <v>80</v>
      </c>
      <c r="AY1606" s="150" t="s">
        <v>181</v>
      </c>
    </row>
    <row r="1607" spans="2:65" s="1" customFormat="1" ht="24.1" customHeight="1">
      <c r="B1607" s="32"/>
      <c r="C1607" s="131" t="s">
        <v>2773</v>
      </c>
      <c r="D1607" s="131" t="s">
        <v>183</v>
      </c>
      <c r="E1607" s="132" t="s">
        <v>2774</v>
      </c>
      <c r="F1607" s="133" t="s">
        <v>2775</v>
      </c>
      <c r="G1607" s="134" t="s">
        <v>305</v>
      </c>
      <c r="H1607" s="135">
        <v>75.76</v>
      </c>
      <c r="I1607" s="136"/>
      <c r="J1607" s="137">
        <f>ROUND(I1607*H1607,2)</f>
        <v>0</v>
      </c>
      <c r="K1607" s="133" t="s">
        <v>187</v>
      </c>
      <c r="L1607" s="32"/>
      <c r="M1607" s="138" t="s">
        <v>19</v>
      </c>
      <c r="N1607" s="139" t="s">
        <v>43</v>
      </c>
      <c r="P1607" s="140">
        <f>O1607*H1607</f>
        <v>0</v>
      </c>
      <c r="Q1607" s="140">
        <v>0.00043</v>
      </c>
      <c r="R1607" s="140">
        <f>Q1607*H1607</f>
        <v>0.0325768</v>
      </c>
      <c r="S1607" s="140">
        <v>0</v>
      </c>
      <c r="T1607" s="141">
        <f>S1607*H1607</f>
        <v>0</v>
      </c>
      <c r="AR1607" s="142" t="s">
        <v>286</v>
      </c>
      <c r="AT1607" s="142" t="s">
        <v>183</v>
      </c>
      <c r="AU1607" s="142" t="s">
        <v>82</v>
      </c>
      <c r="AY1607" s="17" t="s">
        <v>181</v>
      </c>
      <c r="BE1607" s="143">
        <f>IF(N1607="základní",J1607,0)</f>
        <v>0</v>
      </c>
      <c r="BF1607" s="143">
        <f>IF(N1607="snížená",J1607,0)</f>
        <v>0</v>
      </c>
      <c r="BG1607" s="143">
        <f>IF(N1607="zákl. přenesená",J1607,0)</f>
        <v>0</v>
      </c>
      <c r="BH1607" s="143">
        <f>IF(N1607="sníž. přenesená",J1607,0)</f>
        <v>0</v>
      </c>
      <c r="BI1607" s="143">
        <f>IF(N1607="nulová",J1607,0)</f>
        <v>0</v>
      </c>
      <c r="BJ1607" s="17" t="s">
        <v>80</v>
      </c>
      <c r="BK1607" s="143">
        <f>ROUND(I1607*H1607,2)</f>
        <v>0</v>
      </c>
      <c r="BL1607" s="17" t="s">
        <v>286</v>
      </c>
      <c r="BM1607" s="142" t="s">
        <v>2776</v>
      </c>
    </row>
    <row r="1608" spans="2:47" s="1" customFormat="1" ht="12">
      <c r="B1608" s="32"/>
      <c r="D1608" s="144" t="s">
        <v>190</v>
      </c>
      <c r="F1608" s="145" t="s">
        <v>2777</v>
      </c>
      <c r="I1608" s="146"/>
      <c r="L1608" s="32"/>
      <c r="M1608" s="147"/>
      <c r="T1608" s="53"/>
      <c r="AT1608" s="17" t="s">
        <v>190</v>
      </c>
      <c r="AU1608" s="17" t="s">
        <v>82</v>
      </c>
    </row>
    <row r="1609" spans="2:51" s="12" customFormat="1" ht="12">
      <c r="B1609" s="148"/>
      <c r="D1609" s="149" t="s">
        <v>192</v>
      </c>
      <c r="E1609" s="150" t="s">
        <v>19</v>
      </c>
      <c r="F1609" s="151" t="s">
        <v>2778</v>
      </c>
      <c r="H1609" s="152">
        <v>37.6</v>
      </c>
      <c r="I1609" s="153"/>
      <c r="L1609" s="148"/>
      <c r="M1609" s="154"/>
      <c r="T1609" s="155"/>
      <c r="AT1609" s="150" t="s">
        <v>192</v>
      </c>
      <c r="AU1609" s="150" t="s">
        <v>82</v>
      </c>
      <c r="AV1609" s="12" t="s">
        <v>82</v>
      </c>
      <c r="AW1609" s="12" t="s">
        <v>33</v>
      </c>
      <c r="AX1609" s="12" t="s">
        <v>72</v>
      </c>
      <c r="AY1609" s="150" t="s">
        <v>181</v>
      </c>
    </row>
    <row r="1610" spans="2:51" s="12" customFormat="1" ht="12">
      <c r="B1610" s="148"/>
      <c r="D1610" s="149" t="s">
        <v>192</v>
      </c>
      <c r="E1610" s="150" t="s">
        <v>19</v>
      </c>
      <c r="F1610" s="151" t="s">
        <v>2779</v>
      </c>
      <c r="H1610" s="152">
        <v>38.16</v>
      </c>
      <c r="I1610" s="153"/>
      <c r="L1610" s="148"/>
      <c r="M1610" s="154"/>
      <c r="T1610" s="155"/>
      <c r="AT1610" s="150" t="s">
        <v>192</v>
      </c>
      <c r="AU1610" s="150" t="s">
        <v>82</v>
      </c>
      <c r="AV1610" s="12" t="s">
        <v>82</v>
      </c>
      <c r="AW1610" s="12" t="s">
        <v>33</v>
      </c>
      <c r="AX1610" s="12" t="s">
        <v>72</v>
      </c>
      <c r="AY1610" s="150" t="s">
        <v>181</v>
      </c>
    </row>
    <row r="1611" spans="2:51" s="13" customFormat="1" ht="12">
      <c r="B1611" s="156"/>
      <c r="D1611" s="149" t="s">
        <v>192</v>
      </c>
      <c r="E1611" s="157" t="s">
        <v>19</v>
      </c>
      <c r="F1611" s="158" t="s">
        <v>196</v>
      </c>
      <c r="H1611" s="159">
        <v>75.76</v>
      </c>
      <c r="I1611" s="160"/>
      <c r="L1611" s="156"/>
      <c r="M1611" s="161"/>
      <c r="T1611" s="162"/>
      <c r="AT1611" s="157" t="s">
        <v>192</v>
      </c>
      <c r="AU1611" s="157" t="s">
        <v>82</v>
      </c>
      <c r="AV1611" s="13" t="s">
        <v>188</v>
      </c>
      <c r="AW1611" s="13" t="s">
        <v>33</v>
      </c>
      <c r="AX1611" s="13" t="s">
        <v>80</v>
      </c>
      <c r="AY1611" s="157" t="s">
        <v>181</v>
      </c>
    </row>
    <row r="1612" spans="2:65" s="1" customFormat="1" ht="24.1" customHeight="1">
      <c r="B1612" s="32"/>
      <c r="C1612" s="131" t="s">
        <v>2780</v>
      </c>
      <c r="D1612" s="131" t="s">
        <v>183</v>
      </c>
      <c r="E1612" s="132" t="s">
        <v>2781</v>
      </c>
      <c r="F1612" s="133" t="s">
        <v>2782</v>
      </c>
      <c r="G1612" s="134" t="s">
        <v>305</v>
      </c>
      <c r="H1612" s="135">
        <v>6.4</v>
      </c>
      <c r="I1612" s="136"/>
      <c r="J1612" s="137">
        <f>ROUND(I1612*H1612,2)</f>
        <v>0</v>
      </c>
      <c r="K1612" s="133" t="s">
        <v>187</v>
      </c>
      <c r="L1612" s="32"/>
      <c r="M1612" s="138" t="s">
        <v>19</v>
      </c>
      <c r="N1612" s="139" t="s">
        <v>43</v>
      </c>
      <c r="P1612" s="140">
        <f>O1612*H1612</f>
        <v>0</v>
      </c>
      <c r="Q1612" s="140">
        <v>0.00043</v>
      </c>
      <c r="R1612" s="140">
        <f>Q1612*H1612</f>
        <v>0.002752</v>
      </c>
      <c r="S1612" s="140">
        <v>0</v>
      </c>
      <c r="T1612" s="141">
        <f>S1612*H1612</f>
        <v>0</v>
      </c>
      <c r="AR1612" s="142" t="s">
        <v>286</v>
      </c>
      <c r="AT1612" s="142" t="s">
        <v>183</v>
      </c>
      <c r="AU1612" s="142" t="s">
        <v>82</v>
      </c>
      <c r="AY1612" s="17" t="s">
        <v>181</v>
      </c>
      <c r="BE1612" s="143">
        <f>IF(N1612="základní",J1612,0)</f>
        <v>0</v>
      </c>
      <c r="BF1612" s="143">
        <f>IF(N1612="snížená",J1612,0)</f>
        <v>0</v>
      </c>
      <c r="BG1612" s="143">
        <f>IF(N1612="zákl. přenesená",J1612,0)</f>
        <v>0</v>
      </c>
      <c r="BH1612" s="143">
        <f>IF(N1612="sníž. přenesená",J1612,0)</f>
        <v>0</v>
      </c>
      <c r="BI1612" s="143">
        <f>IF(N1612="nulová",J1612,0)</f>
        <v>0</v>
      </c>
      <c r="BJ1612" s="17" t="s">
        <v>80</v>
      </c>
      <c r="BK1612" s="143">
        <f>ROUND(I1612*H1612,2)</f>
        <v>0</v>
      </c>
      <c r="BL1612" s="17" t="s">
        <v>286</v>
      </c>
      <c r="BM1612" s="142" t="s">
        <v>2783</v>
      </c>
    </row>
    <row r="1613" spans="2:47" s="1" customFormat="1" ht="12">
      <c r="B1613" s="32"/>
      <c r="D1613" s="144" t="s">
        <v>190</v>
      </c>
      <c r="F1613" s="145" t="s">
        <v>2784</v>
      </c>
      <c r="I1613" s="146"/>
      <c r="L1613" s="32"/>
      <c r="M1613" s="147"/>
      <c r="T1613" s="53"/>
      <c r="AT1613" s="17" t="s">
        <v>190</v>
      </c>
      <c r="AU1613" s="17" t="s">
        <v>82</v>
      </c>
    </row>
    <row r="1614" spans="2:51" s="12" customFormat="1" ht="12">
      <c r="B1614" s="148"/>
      <c r="D1614" s="149" t="s">
        <v>192</v>
      </c>
      <c r="E1614" s="150" t="s">
        <v>19</v>
      </c>
      <c r="F1614" s="151" t="s">
        <v>2785</v>
      </c>
      <c r="H1614" s="152">
        <v>6.4</v>
      </c>
      <c r="I1614" s="153"/>
      <c r="L1614" s="148"/>
      <c r="M1614" s="154"/>
      <c r="T1614" s="155"/>
      <c r="AT1614" s="150" t="s">
        <v>192</v>
      </c>
      <c r="AU1614" s="150" t="s">
        <v>82</v>
      </c>
      <c r="AV1614" s="12" t="s">
        <v>82</v>
      </c>
      <c r="AW1614" s="12" t="s">
        <v>33</v>
      </c>
      <c r="AX1614" s="12" t="s">
        <v>80</v>
      </c>
      <c r="AY1614" s="150" t="s">
        <v>181</v>
      </c>
    </row>
    <row r="1615" spans="2:65" s="1" customFormat="1" ht="24.1" customHeight="1">
      <c r="B1615" s="32"/>
      <c r="C1615" s="180" t="s">
        <v>2786</v>
      </c>
      <c r="D1615" s="180" t="s">
        <v>561</v>
      </c>
      <c r="E1615" s="181" t="s">
        <v>2787</v>
      </c>
      <c r="F1615" s="182" t="s">
        <v>2788</v>
      </c>
      <c r="G1615" s="183" t="s">
        <v>305</v>
      </c>
      <c r="H1615" s="184">
        <v>91.67</v>
      </c>
      <c r="I1615" s="185"/>
      <c r="J1615" s="186">
        <f>ROUND(I1615*H1615,2)</f>
        <v>0</v>
      </c>
      <c r="K1615" s="182" t="s">
        <v>19</v>
      </c>
      <c r="L1615" s="187"/>
      <c r="M1615" s="188" t="s">
        <v>19</v>
      </c>
      <c r="N1615" s="189" t="s">
        <v>43</v>
      </c>
      <c r="P1615" s="140">
        <f>O1615*H1615</f>
        <v>0</v>
      </c>
      <c r="Q1615" s="140">
        <v>0.00198</v>
      </c>
      <c r="R1615" s="140">
        <f>Q1615*H1615</f>
        <v>0.1815066</v>
      </c>
      <c r="S1615" s="140">
        <v>0</v>
      </c>
      <c r="T1615" s="141">
        <f>S1615*H1615</f>
        <v>0</v>
      </c>
      <c r="AR1615" s="142" t="s">
        <v>394</v>
      </c>
      <c r="AT1615" s="142" t="s">
        <v>561</v>
      </c>
      <c r="AU1615" s="142" t="s">
        <v>82</v>
      </c>
      <c r="AY1615" s="17" t="s">
        <v>181</v>
      </c>
      <c r="BE1615" s="143">
        <f>IF(N1615="základní",J1615,0)</f>
        <v>0</v>
      </c>
      <c r="BF1615" s="143">
        <f>IF(N1615="snížená",J1615,0)</f>
        <v>0</v>
      </c>
      <c r="BG1615" s="143">
        <f>IF(N1615="zákl. přenesená",J1615,0)</f>
        <v>0</v>
      </c>
      <c r="BH1615" s="143">
        <f>IF(N1615="sníž. přenesená",J1615,0)</f>
        <v>0</v>
      </c>
      <c r="BI1615" s="143">
        <f>IF(N1615="nulová",J1615,0)</f>
        <v>0</v>
      </c>
      <c r="BJ1615" s="17" t="s">
        <v>80</v>
      </c>
      <c r="BK1615" s="143">
        <f>ROUND(I1615*H1615,2)</f>
        <v>0</v>
      </c>
      <c r="BL1615" s="17" t="s">
        <v>286</v>
      </c>
      <c r="BM1615" s="142" t="s">
        <v>2789</v>
      </c>
    </row>
    <row r="1616" spans="2:51" s="12" customFormat="1" ht="12">
      <c r="B1616" s="148"/>
      <c r="D1616" s="149" t="s">
        <v>192</v>
      </c>
      <c r="E1616" s="150" t="s">
        <v>19</v>
      </c>
      <c r="F1616" s="151" t="s">
        <v>2790</v>
      </c>
      <c r="H1616" s="152">
        <v>83.336</v>
      </c>
      <c r="I1616" s="153"/>
      <c r="L1616" s="148"/>
      <c r="M1616" s="154"/>
      <c r="T1616" s="155"/>
      <c r="AT1616" s="150" t="s">
        <v>192</v>
      </c>
      <c r="AU1616" s="150" t="s">
        <v>82</v>
      </c>
      <c r="AV1616" s="12" t="s">
        <v>82</v>
      </c>
      <c r="AW1616" s="12" t="s">
        <v>33</v>
      </c>
      <c r="AX1616" s="12" t="s">
        <v>80</v>
      </c>
      <c r="AY1616" s="150" t="s">
        <v>181</v>
      </c>
    </row>
    <row r="1617" spans="2:51" s="12" customFormat="1" ht="12">
      <c r="B1617" s="148"/>
      <c r="D1617" s="149" t="s">
        <v>192</v>
      </c>
      <c r="F1617" s="151" t="s">
        <v>2791</v>
      </c>
      <c r="H1617" s="152">
        <v>91.67</v>
      </c>
      <c r="I1617" s="153"/>
      <c r="L1617" s="148"/>
      <c r="M1617" s="154"/>
      <c r="T1617" s="155"/>
      <c r="AT1617" s="150" t="s">
        <v>192</v>
      </c>
      <c r="AU1617" s="150" t="s">
        <v>82</v>
      </c>
      <c r="AV1617" s="12" t="s">
        <v>82</v>
      </c>
      <c r="AW1617" s="12" t="s">
        <v>4</v>
      </c>
      <c r="AX1617" s="12" t="s">
        <v>80</v>
      </c>
      <c r="AY1617" s="150" t="s">
        <v>181</v>
      </c>
    </row>
    <row r="1618" spans="2:65" s="1" customFormat="1" ht="24.1" customHeight="1">
      <c r="B1618" s="32"/>
      <c r="C1618" s="131" t="s">
        <v>2792</v>
      </c>
      <c r="D1618" s="131" t="s">
        <v>183</v>
      </c>
      <c r="E1618" s="132" t="s">
        <v>2793</v>
      </c>
      <c r="F1618" s="133" t="s">
        <v>2794</v>
      </c>
      <c r="G1618" s="134" t="s">
        <v>186</v>
      </c>
      <c r="H1618" s="135">
        <v>165.49</v>
      </c>
      <c r="I1618" s="136"/>
      <c r="J1618" s="137">
        <f>ROUND(I1618*H1618,2)</f>
        <v>0</v>
      </c>
      <c r="K1618" s="133" t="s">
        <v>187</v>
      </c>
      <c r="L1618" s="32"/>
      <c r="M1618" s="138" t="s">
        <v>19</v>
      </c>
      <c r="N1618" s="139" t="s">
        <v>43</v>
      </c>
      <c r="P1618" s="140">
        <f>O1618*H1618</f>
        <v>0</v>
      </c>
      <c r="Q1618" s="140">
        <v>0.00903</v>
      </c>
      <c r="R1618" s="140">
        <f>Q1618*H1618</f>
        <v>1.4943747</v>
      </c>
      <c r="S1618" s="140">
        <v>0</v>
      </c>
      <c r="T1618" s="141">
        <f>S1618*H1618</f>
        <v>0</v>
      </c>
      <c r="AR1618" s="142" t="s">
        <v>286</v>
      </c>
      <c r="AT1618" s="142" t="s">
        <v>183</v>
      </c>
      <c r="AU1618" s="142" t="s">
        <v>82</v>
      </c>
      <c r="AY1618" s="17" t="s">
        <v>181</v>
      </c>
      <c r="BE1618" s="143">
        <f>IF(N1618="základní",J1618,0)</f>
        <v>0</v>
      </c>
      <c r="BF1618" s="143">
        <f>IF(N1618="snížená",J1618,0)</f>
        <v>0</v>
      </c>
      <c r="BG1618" s="143">
        <f>IF(N1618="zákl. přenesená",J1618,0)</f>
        <v>0</v>
      </c>
      <c r="BH1618" s="143">
        <f>IF(N1618="sníž. přenesená",J1618,0)</f>
        <v>0</v>
      </c>
      <c r="BI1618" s="143">
        <f>IF(N1618="nulová",J1618,0)</f>
        <v>0</v>
      </c>
      <c r="BJ1618" s="17" t="s">
        <v>80</v>
      </c>
      <c r="BK1618" s="143">
        <f>ROUND(I1618*H1618,2)</f>
        <v>0</v>
      </c>
      <c r="BL1618" s="17" t="s">
        <v>286</v>
      </c>
      <c r="BM1618" s="142" t="s">
        <v>2795</v>
      </c>
    </row>
    <row r="1619" spans="2:47" s="1" customFormat="1" ht="12">
      <c r="B1619" s="32"/>
      <c r="D1619" s="144" t="s">
        <v>190</v>
      </c>
      <c r="F1619" s="145" t="s">
        <v>2796</v>
      </c>
      <c r="I1619" s="146"/>
      <c r="L1619" s="32"/>
      <c r="M1619" s="147"/>
      <c r="T1619" s="53"/>
      <c r="AT1619" s="17" t="s">
        <v>190</v>
      </c>
      <c r="AU1619" s="17" t="s">
        <v>82</v>
      </c>
    </row>
    <row r="1620" spans="2:51" s="12" customFormat="1" ht="12">
      <c r="B1620" s="148"/>
      <c r="D1620" s="149" t="s">
        <v>192</v>
      </c>
      <c r="E1620" s="150" t="s">
        <v>19</v>
      </c>
      <c r="F1620" s="151" t="s">
        <v>1313</v>
      </c>
      <c r="H1620" s="152">
        <v>112.65</v>
      </c>
      <c r="I1620" s="153"/>
      <c r="L1620" s="148"/>
      <c r="M1620" s="154"/>
      <c r="T1620" s="155"/>
      <c r="AT1620" s="150" t="s">
        <v>192</v>
      </c>
      <c r="AU1620" s="150" t="s">
        <v>82</v>
      </c>
      <c r="AV1620" s="12" t="s">
        <v>82</v>
      </c>
      <c r="AW1620" s="12" t="s">
        <v>33</v>
      </c>
      <c r="AX1620" s="12" t="s">
        <v>72</v>
      </c>
      <c r="AY1620" s="150" t="s">
        <v>181</v>
      </c>
    </row>
    <row r="1621" spans="2:51" s="12" customFormat="1" ht="12">
      <c r="B1621" s="148"/>
      <c r="D1621" s="149" t="s">
        <v>192</v>
      </c>
      <c r="E1621" s="150" t="s">
        <v>19</v>
      </c>
      <c r="F1621" s="151" t="s">
        <v>1314</v>
      </c>
      <c r="H1621" s="152">
        <v>3.24</v>
      </c>
      <c r="I1621" s="153"/>
      <c r="L1621" s="148"/>
      <c r="M1621" s="154"/>
      <c r="T1621" s="155"/>
      <c r="AT1621" s="150" t="s">
        <v>192</v>
      </c>
      <c r="AU1621" s="150" t="s">
        <v>82</v>
      </c>
      <c r="AV1621" s="12" t="s">
        <v>82</v>
      </c>
      <c r="AW1621" s="12" t="s">
        <v>33</v>
      </c>
      <c r="AX1621" s="12" t="s">
        <v>72</v>
      </c>
      <c r="AY1621" s="150" t="s">
        <v>181</v>
      </c>
    </row>
    <row r="1622" spans="2:51" s="12" customFormat="1" ht="12">
      <c r="B1622" s="148"/>
      <c r="D1622" s="149" t="s">
        <v>192</v>
      </c>
      <c r="E1622" s="150" t="s">
        <v>19</v>
      </c>
      <c r="F1622" s="151" t="s">
        <v>1315</v>
      </c>
      <c r="H1622" s="152">
        <v>49.6</v>
      </c>
      <c r="I1622" s="153"/>
      <c r="L1622" s="148"/>
      <c r="M1622" s="154"/>
      <c r="T1622" s="155"/>
      <c r="AT1622" s="150" t="s">
        <v>192</v>
      </c>
      <c r="AU1622" s="150" t="s">
        <v>82</v>
      </c>
      <c r="AV1622" s="12" t="s">
        <v>82</v>
      </c>
      <c r="AW1622" s="12" t="s">
        <v>33</v>
      </c>
      <c r="AX1622" s="12" t="s">
        <v>72</v>
      </c>
      <c r="AY1622" s="150" t="s">
        <v>181</v>
      </c>
    </row>
    <row r="1623" spans="2:51" s="13" customFormat="1" ht="12">
      <c r="B1623" s="156"/>
      <c r="D1623" s="149" t="s">
        <v>192</v>
      </c>
      <c r="E1623" s="157" t="s">
        <v>19</v>
      </c>
      <c r="F1623" s="158" t="s">
        <v>196</v>
      </c>
      <c r="H1623" s="159">
        <v>165.49</v>
      </c>
      <c r="I1623" s="160"/>
      <c r="L1623" s="156"/>
      <c r="M1623" s="161"/>
      <c r="T1623" s="162"/>
      <c r="AT1623" s="157" t="s">
        <v>192</v>
      </c>
      <c r="AU1623" s="157" t="s">
        <v>82</v>
      </c>
      <c r="AV1623" s="13" t="s">
        <v>188</v>
      </c>
      <c r="AW1623" s="13" t="s">
        <v>33</v>
      </c>
      <c r="AX1623" s="13" t="s">
        <v>80</v>
      </c>
      <c r="AY1623" s="157" t="s">
        <v>181</v>
      </c>
    </row>
    <row r="1624" spans="2:65" s="1" customFormat="1" ht="33.05" customHeight="1">
      <c r="B1624" s="32"/>
      <c r="C1624" s="180" t="s">
        <v>2797</v>
      </c>
      <c r="D1624" s="180" t="s">
        <v>561</v>
      </c>
      <c r="E1624" s="181" t="s">
        <v>2798</v>
      </c>
      <c r="F1624" s="182" t="s">
        <v>2799</v>
      </c>
      <c r="G1624" s="183" t="s">
        <v>186</v>
      </c>
      <c r="H1624" s="184">
        <v>188.759</v>
      </c>
      <c r="I1624" s="185"/>
      <c r="J1624" s="186">
        <f>ROUND(I1624*H1624,2)</f>
        <v>0</v>
      </c>
      <c r="K1624" s="182" t="s">
        <v>19</v>
      </c>
      <c r="L1624" s="187"/>
      <c r="M1624" s="188" t="s">
        <v>19</v>
      </c>
      <c r="N1624" s="189" t="s">
        <v>43</v>
      </c>
      <c r="P1624" s="140">
        <f>O1624*H1624</f>
        <v>0</v>
      </c>
      <c r="Q1624" s="140">
        <v>0.022</v>
      </c>
      <c r="R1624" s="140">
        <f>Q1624*H1624</f>
        <v>4.152697999999999</v>
      </c>
      <c r="S1624" s="140">
        <v>0</v>
      </c>
      <c r="T1624" s="141">
        <f>S1624*H1624</f>
        <v>0</v>
      </c>
      <c r="AR1624" s="142" t="s">
        <v>394</v>
      </c>
      <c r="AT1624" s="142" t="s">
        <v>561</v>
      </c>
      <c r="AU1624" s="142" t="s">
        <v>82</v>
      </c>
      <c r="AY1624" s="17" t="s">
        <v>181</v>
      </c>
      <c r="BE1624" s="143">
        <f>IF(N1624="základní",J1624,0)</f>
        <v>0</v>
      </c>
      <c r="BF1624" s="143">
        <f>IF(N1624="snížená",J1624,0)</f>
        <v>0</v>
      </c>
      <c r="BG1624" s="143">
        <f>IF(N1624="zákl. přenesená",J1624,0)</f>
        <v>0</v>
      </c>
      <c r="BH1624" s="143">
        <f>IF(N1624="sníž. přenesená",J1624,0)</f>
        <v>0</v>
      </c>
      <c r="BI1624" s="143">
        <f>IF(N1624="nulová",J1624,0)</f>
        <v>0</v>
      </c>
      <c r="BJ1624" s="17" t="s">
        <v>80</v>
      </c>
      <c r="BK1624" s="143">
        <f>ROUND(I1624*H1624,2)</f>
        <v>0</v>
      </c>
      <c r="BL1624" s="17" t="s">
        <v>286</v>
      </c>
      <c r="BM1624" s="142" t="s">
        <v>2800</v>
      </c>
    </row>
    <row r="1625" spans="2:51" s="12" customFormat="1" ht="12">
      <c r="B1625" s="148"/>
      <c r="D1625" s="149" t="s">
        <v>192</v>
      </c>
      <c r="E1625" s="150" t="s">
        <v>19</v>
      </c>
      <c r="F1625" s="151" t="s">
        <v>2801</v>
      </c>
      <c r="H1625" s="152">
        <v>182.039</v>
      </c>
      <c r="I1625" s="153"/>
      <c r="L1625" s="148"/>
      <c r="M1625" s="154"/>
      <c r="T1625" s="155"/>
      <c r="AT1625" s="150" t="s">
        <v>192</v>
      </c>
      <c r="AU1625" s="150" t="s">
        <v>82</v>
      </c>
      <c r="AV1625" s="12" t="s">
        <v>82</v>
      </c>
      <c r="AW1625" s="12" t="s">
        <v>33</v>
      </c>
      <c r="AX1625" s="12" t="s">
        <v>72</v>
      </c>
      <c r="AY1625" s="150" t="s">
        <v>181</v>
      </c>
    </row>
    <row r="1626" spans="2:51" s="12" customFormat="1" ht="12">
      <c r="B1626" s="148"/>
      <c r="D1626" s="149" t="s">
        <v>192</v>
      </c>
      <c r="E1626" s="150" t="s">
        <v>19</v>
      </c>
      <c r="F1626" s="151" t="s">
        <v>2802</v>
      </c>
      <c r="H1626" s="152">
        <v>6.72</v>
      </c>
      <c r="I1626" s="153"/>
      <c r="L1626" s="148"/>
      <c r="M1626" s="154"/>
      <c r="T1626" s="155"/>
      <c r="AT1626" s="150" t="s">
        <v>192</v>
      </c>
      <c r="AU1626" s="150" t="s">
        <v>82</v>
      </c>
      <c r="AV1626" s="12" t="s">
        <v>82</v>
      </c>
      <c r="AW1626" s="12" t="s">
        <v>33</v>
      </c>
      <c r="AX1626" s="12" t="s">
        <v>72</v>
      </c>
      <c r="AY1626" s="150" t="s">
        <v>181</v>
      </c>
    </row>
    <row r="1627" spans="2:51" s="13" customFormat="1" ht="12">
      <c r="B1627" s="156"/>
      <c r="D1627" s="149" t="s">
        <v>192</v>
      </c>
      <c r="E1627" s="157" t="s">
        <v>19</v>
      </c>
      <c r="F1627" s="158" t="s">
        <v>196</v>
      </c>
      <c r="H1627" s="159">
        <v>188.759</v>
      </c>
      <c r="I1627" s="160"/>
      <c r="L1627" s="156"/>
      <c r="M1627" s="161"/>
      <c r="T1627" s="162"/>
      <c r="AT1627" s="157" t="s">
        <v>192</v>
      </c>
      <c r="AU1627" s="157" t="s">
        <v>82</v>
      </c>
      <c r="AV1627" s="13" t="s">
        <v>188</v>
      </c>
      <c r="AW1627" s="13" t="s">
        <v>33</v>
      </c>
      <c r="AX1627" s="13" t="s">
        <v>80</v>
      </c>
      <c r="AY1627" s="157" t="s">
        <v>181</v>
      </c>
    </row>
    <row r="1628" spans="2:65" s="1" customFormat="1" ht="24.1" customHeight="1">
      <c r="B1628" s="32"/>
      <c r="C1628" s="131" t="s">
        <v>2803</v>
      </c>
      <c r="D1628" s="131" t="s">
        <v>183</v>
      </c>
      <c r="E1628" s="132" t="s">
        <v>2804</v>
      </c>
      <c r="F1628" s="133" t="s">
        <v>2805</v>
      </c>
      <c r="G1628" s="134" t="s">
        <v>186</v>
      </c>
      <c r="H1628" s="135">
        <v>27.61</v>
      </c>
      <c r="I1628" s="136"/>
      <c r="J1628" s="137">
        <f>ROUND(I1628*H1628,2)</f>
        <v>0</v>
      </c>
      <c r="K1628" s="133" t="s">
        <v>187</v>
      </c>
      <c r="L1628" s="32"/>
      <c r="M1628" s="138" t="s">
        <v>19</v>
      </c>
      <c r="N1628" s="139" t="s">
        <v>43</v>
      </c>
      <c r="P1628" s="140">
        <f>O1628*H1628</f>
        <v>0</v>
      </c>
      <c r="Q1628" s="140">
        <v>0</v>
      </c>
      <c r="R1628" s="140">
        <f>Q1628*H1628</f>
        <v>0</v>
      </c>
      <c r="S1628" s="140">
        <v>0</v>
      </c>
      <c r="T1628" s="141">
        <f>S1628*H1628</f>
        <v>0</v>
      </c>
      <c r="AR1628" s="142" t="s">
        <v>286</v>
      </c>
      <c r="AT1628" s="142" t="s">
        <v>183</v>
      </c>
      <c r="AU1628" s="142" t="s">
        <v>82</v>
      </c>
      <c r="AY1628" s="17" t="s">
        <v>181</v>
      </c>
      <c r="BE1628" s="143">
        <f>IF(N1628="základní",J1628,0)</f>
        <v>0</v>
      </c>
      <c r="BF1628" s="143">
        <f>IF(N1628="snížená",J1628,0)</f>
        <v>0</v>
      </c>
      <c r="BG1628" s="143">
        <f>IF(N1628="zákl. přenesená",J1628,0)</f>
        <v>0</v>
      </c>
      <c r="BH1628" s="143">
        <f>IF(N1628="sníž. přenesená",J1628,0)</f>
        <v>0</v>
      </c>
      <c r="BI1628" s="143">
        <f>IF(N1628="nulová",J1628,0)</f>
        <v>0</v>
      </c>
      <c r="BJ1628" s="17" t="s">
        <v>80</v>
      </c>
      <c r="BK1628" s="143">
        <f>ROUND(I1628*H1628,2)</f>
        <v>0</v>
      </c>
      <c r="BL1628" s="17" t="s">
        <v>286</v>
      </c>
      <c r="BM1628" s="142" t="s">
        <v>2806</v>
      </c>
    </row>
    <row r="1629" spans="2:47" s="1" customFormat="1" ht="12">
      <c r="B1629" s="32"/>
      <c r="D1629" s="144" t="s">
        <v>190</v>
      </c>
      <c r="F1629" s="145" t="s">
        <v>2807</v>
      </c>
      <c r="I1629" s="146"/>
      <c r="L1629" s="32"/>
      <c r="M1629" s="147"/>
      <c r="T1629" s="53"/>
      <c r="AT1629" s="17" t="s">
        <v>190</v>
      </c>
      <c r="AU1629" s="17" t="s">
        <v>82</v>
      </c>
    </row>
    <row r="1630" spans="2:51" s="12" customFormat="1" ht="12">
      <c r="B1630" s="148"/>
      <c r="D1630" s="149" t="s">
        <v>192</v>
      </c>
      <c r="E1630" s="150" t="s">
        <v>19</v>
      </c>
      <c r="F1630" s="151" t="s">
        <v>2808</v>
      </c>
      <c r="H1630" s="152">
        <v>7.83</v>
      </c>
      <c r="I1630" s="153"/>
      <c r="L1630" s="148"/>
      <c r="M1630" s="154"/>
      <c r="T1630" s="155"/>
      <c r="AT1630" s="150" t="s">
        <v>192</v>
      </c>
      <c r="AU1630" s="150" t="s">
        <v>82</v>
      </c>
      <c r="AV1630" s="12" t="s">
        <v>82</v>
      </c>
      <c r="AW1630" s="12" t="s">
        <v>33</v>
      </c>
      <c r="AX1630" s="12" t="s">
        <v>72</v>
      </c>
      <c r="AY1630" s="150" t="s">
        <v>181</v>
      </c>
    </row>
    <row r="1631" spans="2:51" s="12" customFormat="1" ht="12">
      <c r="B1631" s="148"/>
      <c r="D1631" s="149" t="s">
        <v>192</v>
      </c>
      <c r="E1631" s="150" t="s">
        <v>19</v>
      </c>
      <c r="F1631" s="151" t="s">
        <v>1314</v>
      </c>
      <c r="H1631" s="152">
        <v>3.24</v>
      </c>
      <c r="I1631" s="153"/>
      <c r="L1631" s="148"/>
      <c r="M1631" s="154"/>
      <c r="T1631" s="155"/>
      <c r="AT1631" s="150" t="s">
        <v>192</v>
      </c>
      <c r="AU1631" s="150" t="s">
        <v>82</v>
      </c>
      <c r="AV1631" s="12" t="s">
        <v>82</v>
      </c>
      <c r="AW1631" s="12" t="s">
        <v>33</v>
      </c>
      <c r="AX1631" s="12" t="s">
        <v>72</v>
      </c>
      <c r="AY1631" s="150" t="s">
        <v>181</v>
      </c>
    </row>
    <row r="1632" spans="2:51" s="12" customFormat="1" ht="12">
      <c r="B1632" s="148"/>
      <c r="D1632" s="149" t="s">
        <v>192</v>
      </c>
      <c r="E1632" s="150" t="s">
        <v>19</v>
      </c>
      <c r="F1632" s="151" t="s">
        <v>2809</v>
      </c>
      <c r="H1632" s="152">
        <v>16.54</v>
      </c>
      <c r="I1632" s="153"/>
      <c r="L1632" s="148"/>
      <c r="M1632" s="154"/>
      <c r="T1632" s="155"/>
      <c r="AT1632" s="150" t="s">
        <v>192</v>
      </c>
      <c r="AU1632" s="150" t="s">
        <v>82</v>
      </c>
      <c r="AV1632" s="12" t="s">
        <v>82</v>
      </c>
      <c r="AW1632" s="12" t="s">
        <v>33</v>
      </c>
      <c r="AX1632" s="12" t="s">
        <v>72</v>
      </c>
      <c r="AY1632" s="150" t="s">
        <v>181</v>
      </c>
    </row>
    <row r="1633" spans="2:51" s="13" customFormat="1" ht="12">
      <c r="B1633" s="156"/>
      <c r="D1633" s="149" t="s">
        <v>192</v>
      </c>
      <c r="E1633" s="157" t="s">
        <v>19</v>
      </c>
      <c r="F1633" s="158" t="s">
        <v>196</v>
      </c>
      <c r="H1633" s="159">
        <v>27.61</v>
      </c>
      <c r="I1633" s="160"/>
      <c r="L1633" s="156"/>
      <c r="M1633" s="161"/>
      <c r="T1633" s="162"/>
      <c r="AT1633" s="157" t="s">
        <v>192</v>
      </c>
      <c r="AU1633" s="157" t="s">
        <v>82</v>
      </c>
      <c r="AV1633" s="13" t="s">
        <v>188</v>
      </c>
      <c r="AW1633" s="13" t="s">
        <v>33</v>
      </c>
      <c r="AX1633" s="13" t="s">
        <v>80</v>
      </c>
      <c r="AY1633" s="157" t="s">
        <v>181</v>
      </c>
    </row>
    <row r="1634" spans="2:65" s="1" customFormat="1" ht="16.5" customHeight="1">
      <c r="B1634" s="32"/>
      <c r="C1634" s="131" t="s">
        <v>2810</v>
      </c>
      <c r="D1634" s="131" t="s">
        <v>183</v>
      </c>
      <c r="E1634" s="132" t="s">
        <v>2811</v>
      </c>
      <c r="F1634" s="133" t="s">
        <v>2812</v>
      </c>
      <c r="G1634" s="134" t="s">
        <v>186</v>
      </c>
      <c r="H1634" s="135">
        <v>165.49</v>
      </c>
      <c r="I1634" s="136"/>
      <c r="J1634" s="137">
        <f>ROUND(I1634*H1634,2)</f>
        <v>0</v>
      </c>
      <c r="K1634" s="133" t="s">
        <v>19</v>
      </c>
      <c r="L1634" s="32"/>
      <c r="M1634" s="138" t="s">
        <v>19</v>
      </c>
      <c r="N1634" s="139" t="s">
        <v>43</v>
      </c>
      <c r="P1634" s="140">
        <f>O1634*H1634</f>
        <v>0</v>
      </c>
      <c r="Q1634" s="140">
        <v>0</v>
      </c>
      <c r="R1634" s="140">
        <f>Q1634*H1634</f>
        <v>0</v>
      </c>
      <c r="S1634" s="140">
        <v>0</v>
      </c>
      <c r="T1634" s="141">
        <f>S1634*H1634</f>
        <v>0</v>
      </c>
      <c r="AR1634" s="142" t="s">
        <v>286</v>
      </c>
      <c r="AT1634" s="142" t="s">
        <v>183</v>
      </c>
      <c r="AU1634" s="142" t="s">
        <v>82</v>
      </c>
      <c r="AY1634" s="17" t="s">
        <v>181</v>
      </c>
      <c r="BE1634" s="143">
        <f>IF(N1634="základní",J1634,0)</f>
        <v>0</v>
      </c>
      <c r="BF1634" s="143">
        <f>IF(N1634="snížená",J1634,0)</f>
        <v>0</v>
      </c>
      <c r="BG1634" s="143">
        <f>IF(N1634="zákl. přenesená",J1634,0)</f>
        <v>0</v>
      </c>
      <c r="BH1634" s="143">
        <f>IF(N1634="sníž. přenesená",J1634,0)</f>
        <v>0</v>
      </c>
      <c r="BI1634" s="143">
        <f>IF(N1634="nulová",J1634,0)</f>
        <v>0</v>
      </c>
      <c r="BJ1634" s="17" t="s">
        <v>80</v>
      </c>
      <c r="BK1634" s="143">
        <f>ROUND(I1634*H1634,2)</f>
        <v>0</v>
      </c>
      <c r="BL1634" s="17" t="s">
        <v>286</v>
      </c>
      <c r="BM1634" s="142" t="s">
        <v>2813</v>
      </c>
    </row>
    <row r="1635" spans="2:65" s="1" customFormat="1" ht="16.5" customHeight="1">
      <c r="B1635" s="32"/>
      <c r="C1635" s="131" t="s">
        <v>2814</v>
      </c>
      <c r="D1635" s="131" t="s">
        <v>183</v>
      </c>
      <c r="E1635" s="132" t="s">
        <v>2815</v>
      </c>
      <c r="F1635" s="133" t="s">
        <v>2816</v>
      </c>
      <c r="G1635" s="134" t="s">
        <v>186</v>
      </c>
      <c r="H1635" s="135">
        <v>45.1</v>
      </c>
      <c r="I1635" s="136"/>
      <c r="J1635" s="137">
        <f>ROUND(I1635*H1635,2)</f>
        <v>0</v>
      </c>
      <c r="K1635" s="133" t="s">
        <v>187</v>
      </c>
      <c r="L1635" s="32"/>
      <c r="M1635" s="138" t="s">
        <v>19</v>
      </c>
      <c r="N1635" s="139" t="s">
        <v>43</v>
      </c>
      <c r="P1635" s="140">
        <f>O1635*H1635</f>
        <v>0</v>
      </c>
      <c r="Q1635" s="140">
        <v>0</v>
      </c>
      <c r="R1635" s="140">
        <f>Q1635*H1635</f>
        <v>0</v>
      </c>
      <c r="S1635" s="140">
        <v>0</v>
      </c>
      <c r="T1635" s="141">
        <f>S1635*H1635</f>
        <v>0</v>
      </c>
      <c r="AR1635" s="142" t="s">
        <v>286</v>
      </c>
      <c r="AT1635" s="142" t="s">
        <v>183</v>
      </c>
      <c r="AU1635" s="142" t="s">
        <v>82</v>
      </c>
      <c r="AY1635" s="17" t="s">
        <v>181</v>
      </c>
      <c r="BE1635" s="143">
        <f>IF(N1635="základní",J1635,0)</f>
        <v>0</v>
      </c>
      <c r="BF1635" s="143">
        <f>IF(N1635="snížená",J1635,0)</f>
        <v>0</v>
      </c>
      <c r="BG1635" s="143">
        <f>IF(N1635="zákl. přenesená",J1635,0)</f>
        <v>0</v>
      </c>
      <c r="BH1635" s="143">
        <f>IF(N1635="sníž. přenesená",J1635,0)</f>
        <v>0</v>
      </c>
      <c r="BI1635" s="143">
        <f>IF(N1635="nulová",J1635,0)</f>
        <v>0</v>
      </c>
      <c r="BJ1635" s="17" t="s">
        <v>80</v>
      </c>
      <c r="BK1635" s="143">
        <f>ROUND(I1635*H1635,2)</f>
        <v>0</v>
      </c>
      <c r="BL1635" s="17" t="s">
        <v>286</v>
      </c>
      <c r="BM1635" s="142" t="s">
        <v>2817</v>
      </c>
    </row>
    <row r="1636" spans="2:47" s="1" customFormat="1" ht="12">
      <c r="B1636" s="32"/>
      <c r="D1636" s="144" t="s">
        <v>190</v>
      </c>
      <c r="F1636" s="145" t="s">
        <v>2818</v>
      </c>
      <c r="I1636" s="146"/>
      <c r="L1636" s="32"/>
      <c r="M1636" s="147"/>
      <c r="T1636" s="53"/>
      <c r="AT1636" s="17" t="s">
        <v>190</v>
      </c>
      <c r="AU1636" s="17" t="s">
        <v>82</v>
      </c>
    </row>
    <row r="1637" spans="2:51" s="12" customFormat="1" ht="12">
      <c r="B1637" s="148"/>
      <c r="D1637" s="149" t="s">
        <v>192</v>
      </c>
      <c r="E1637" s="150" t="s">
        <v>19</v>
      </c>
      <c r="F1637" s="151" t="s">
        <v>2819</v>
      </c>
      <c r="H1637" s="152">
        <v>28.56</v>
      </c>
      <c r="I1637" s="153"/>
      <c r="L1637" s="148"/>
      <c r="M1637" s="154"/>
      <c r="T1637" s="155"/>
      <c r="AT1637" s="150" t="s">
        <v>192</v>
      </c>
      <c r="AU1637" s="150" t="s">
        <v>82</v>
      </c>
      <c r="AV1637" s="12" t="s">
        <v>82</v>
      </c>
      <c r="AW1637" s="12" t="s">
        <v>33</v>
      </c>
      <c r="AX1637" s="12" t="s">
        <v>72</v>
      </c>
      <c r="AY1637" s="150" t="s">
        <v>181</v>
      </c>
    </row>
    <row r="1638" spans="2:51" s="12" customFormat="1" ht="12">
      <c r="B1638" s="148"/>
      <c r="D1638" s="149" t="s">
        <v>192</v>
      </c>
      <c r="E1638" s="150" t="s">
        <v>19</v>
      </c>
      <c r="F1638" s="151" t="s">
        <v>2809</v>
      </c>
      <c r="H1638" s="152">
        <v>16.54</v>
      </c>
      <c r="I1638" s="153"/>
      <c r="L1638" s="148"/>
      <c r="M1638" s="154"/>
      <c r="T1638" s="155"/>
      <c r="AT1638" s="150" t="s">
        <v>192</v>
      </c>
      <c r="AU1638" s="150" t="s">
        <v>82</v>
      </c>
      <c r="AV1638" s="12" t="s">
        <v>82</v>
      </c>
      <c r="AW1638" s="12" t="s">
        <v>33</v>
      </c>
      <c r="AX1638" s="12" t="s">
        <v>72</v>
      </c>
      <c r="AY1638" s="150" t="s">
        <v>181</v>
      </c>
    </row>
    <row r="1639" spans="2:51" s="13" customFormat="1" ht="12">
      <c r="B1639" s="156"/>
      <c r="D1639" s="149" t="s">
        <v>192</v>
      </c>
      <c r="E1639" s="157" t="s">
        <v>19</v>
      </c>
      <c r="F1639" s="158" t="s">
        <v>196</v>
      </c>
      <c r="H1639" s="159">
        <v>45.1</v>
      </c>
      <c r="I1639" s="160"/>
      <c r="L1639" s="156"/>
      <c r="M1639" s="161"/>
      <c r="T1639" s="162"/>
      <c r="AT1639" s="157" t="s">
        <v>192</v>
      </c>
      <c r="AU1639" s="157" t="s">
        <v>82</v>
      </c>
      <c r="AV1639" s="13" t="s">
        <v>188</v>
      </c>
      <c r="AW1639" s="13" t="s">
        <v>33</v>
      </c>
      <c r="AX1639" s="13" t="s">
        <v>80</v>
      </c>
      <c r="AY1639" s="157" t="s">
        <v>181</v>
      </c>
    </row>
    <row r="1640" spans="2:65" s="1" customFormat="1" ht="16.5" customHeight="1">
      <c r="B1640" s="32"/>
      <c r="C1640" s="180" t="s">
        <v>2820</v>
      </c>
      <c r="D1640" s="180" t="s">
        <v>561</v>
      </c>
      <c r="E1640" s="181" t="s">
        <v>2821</v>
      </c>
      <c r="F1640" s="182" t="s">
        <v>2822</v>
      </c>
      <c r="G1640" s="183" t="s">
        <v>2716</v>
      </c>
      <c r="H1640" s="184">
        <v>71.033</v>
      </c>
      <c r="I1640" s="185"/>
      <c r="J1640" s="186">
        <f>ROUND(I1640*H1640,2)</f>
        <v>0</v>
      </c>
      <c r="K1640" s="182" t="s">
        <v>187</v>
      </c>
      <c r="L1640" s="187"/>
      <c r="M1640" s="188" t="s">
        <v>19</v>
      </c>
      <c r="N1640" s="189" t="s">
        <v>43</v>
      </c>
      <c r="P1640" s="140">
        <f>O1640*H1640</f>
        <v>0</v>
      </c>
      <c r="Q1640" s="140">
        <v>0.001</v>
      </c>
      <c r="R1640" s="140">
        <f>Q1640*H1640</f>
        <v>0.071033</v>
      </c>
      <c r="S1640" s="140">
        <v>0</v>
      </c>
      <c r="T1640" s="141">
        <f>S1640*H1640</f>
        <v>0</v>
      </c>
      <c r="AR1640" s="142" t="s">
        <v>394</v>
      </c>
      <c r="AT1640" s="142" t="s">
        <v>561</v>
      </c>
      <c r="AU1640" s="142" t="s">
        <v>82</v>
      </c>
      <c r="AY1640" s="17" t="s">
        <v>181</v>
      </c>
      <c r="BE1640" s="143">
        <f>IF(N1640="základní",J1640,0)</f>
        <v>0</v>
      </c>
      <c r="BF1640" s="143">
        <f>IF(N1640="snížená",J1640,0)</f>
        <v>0</v>
      </c>
      <c r="BG1640" s="143">
        <f>IF(N1640="zákl. přenesená",J1640,0)</f>
        <v>0</v>
      </c>
      <c r="BH1640" s="143">
        <f>IF(N1640="sníž. přenesená",J1640,0)</f>
        <v>0</v>
      </c>
      <c r="BI1640" s="143">
        <f>IF(N1640="nulová",J1640,0)</f>
        <v>0</v>
      </c>
      <c r="BJ1640" s="17" t="s">
        <v>80</v>
      </c>
      <c r="BK1640" s="143">
        <f>ROUND(I1640*H1640,2)</f>
        <v>0</v>
      </c>
      <c r="BL1640" s="17" t="s">
        <v>286</v>
      </c>
      <c r="BM1640" s="142" t="s">
        <v>2823</v>
      </c>
    </row>
    <row r="1641" spans="2:51" s="12" customFormat="1" ht="12">
      <c r="B1641" s="148"/>
      <c r="D1641" s="149" t="s">
        <v>192</v>
      </c>
      <c r="F1641" s="151" t="s">
        <v>2824</v>
      </c>
      <c r="H1641" s="152">
        <v>71.033</v>
      </c>
      <c r="I1641" s="153"/>
      <c r="L1641" s="148"/>
      <c r="M1641" s="154"/>
      <c r="T1641" s="155"/>
      <c r="AT1641" s="150" t="s">
        <v>192</v>
      </c>
      <c r="AU1641" s="150" t="s">
        <v>82</v>
      </c>
      <c r="AV1641" s="12" t="s">
        <v>82</v>
      </c>
      <c r="AW1641" s="12" t="s">
        <v>4</v>
      </c>
      <c r="AX1641" s="12" t="s">
        <v>80</v>
      </c>
      <c r="AY1641" s="150" t="s">
        <v>181</v>
      </c>
    </row>
    <row r="1642" spans="2:65" s="1" customFormat="1" ht="24.1" customHeight="1">
      <c r="B1642" s="32"/>
      <c r="C1642" s="131" t="s">
        <v>2825</v>
      </c>
      <c r="D1642" s="131" t="s">
        <v>183</v>
      </c>
      <c r="E1642" s="132" t="s">
        <v>2826</v>
      </c>
      <c r="F1642" s="133" t="s">
        <v>2827</v>
      </c>
      <c r="G1642" s="134" t="s">
        <v>344</v>
      </c>
      <c r="H1642" s="135">
        <v>6.234</v>
      </c>
      <c r="I1642" s="136"/>
      <c r="J1642" s="137">
        <f>ROUND(I1642*H1642,2)</f>
        <v>0</v>
      </c>
      <c r="K1642" s="133" t="s">
        <v>187</v>
      </c>
      <c r="L1642" s="32"/>
      <c r="M1642" s="138" t="s">
        <v>19</v>
      </c>
      <c r="N1642" s="139" t="s">
        <v>43</v>
      </c>
      <c r="P1642" s="140">
        <f>O1642*H1642</f>
        <v>0</v>
      </c>
      <c r="Q1642" s="140">
        <v>0</v>
      </c>
      <c r="R1642" s="140">
        <f>Q1642*H1642</f>
        <v>0</v>
      </c>
      <c r="S1642" s="140">
        <v>0</v>
      </c>
      <c r="T1642" s="141">
        <f>S1642*H1642</f>
        <v>0</v>
      </c>
      <c r="AR1642" s="142" t="s">
        <v>286</v>
      </c>
      <c r="AT1642" s="142" t="s">
        <v>183</v>
      </c>
      <c r="AU1642" s="142" t="s">
        <v>82</v>
      </c>
      <c r="AY1642" s="17" t="s">
        <v>181</v>
      </c>
      <c r="BE1642" s="143">
        <f>IF(N1642="základní",J1642,0)</f>
        <v>0</v>
      </c>
      <c r="BF1642" s="143">
        <f>IF(N1642="snížená",J1642,0)</f>
        <v>0</v>
      </c>
      <c r="BG1642" s="143">
        <f>IF(N1642="zákl. přenesená",J1642,0)</f>
        <v>0</v>
      </c>
      <c r="BH1642" s="143">
        <f>IF(N1642="sníž. přenesená",J1642,0)</f>
        <v>0</v>
      </c>
      <c r="BI1642" s="143">
        <f>IF(N1642="nulová",J1642,0)</f>
        <v>0</v>
      </c>
      <c r="BJ1642" s="17" t="s">
        <v>80</v>
      </c>
      <c r="BK1642" s="143">
        <f>ROUND(I1642*H1642,2)</f>
        <v>0</v>
      </c>
      <c r="BL1642" s="17" t="s">
        <v>286</v>
      </c>
      <c r="BM1642" s="142" t="s">
        <v>2828</v>
      </c>
    </row>
    <row r="1643" spans="2:47" s="1" customFormat="1" ht="12">
      <c r="B1643" s="32"/>
      <c r="D1643" s="144" t="s">
        <v>190</v>
      </c>
      <c r="F1643" s="145" t="s">
        <v>2829</v>
      </c>
      <c r="I1643" s="146"/>
      <c r="L1643" s="32"/>
      <c r="M1643" s="147"/>
      <c r="T1643" s="53"/>
      <c r="AT1643" s="17" t="s">
        <v>190</v>
      </c>
      <c r="AU1643" s="17" t="s">
        <v>82</v>
      </c>
    </row>
    <row r="1644" spans="2:63" s="11" customFormat="1" ht="22.8" customHeight="1">
      <c r="B1644" s="119"/>
      <c r="D1644" s="120" t="s">
        <v>71</v>
      </c>
      <c r="E1644" s="129" t="s">
        <v>2830</v>
      </c>
      <c r="F1644" s="129" t="s">
        <v>2831</v>
      </c>
      <c r="I1644" s="122"/>
      <c r="J1644" s="130">
        <f>BK1644</f>
        <v>0</v>
      </c>
      <c r="L1644" s="119"/>
      <c r="M1644" s="124"/>
      <c r="P1644" s="125">
        <f>SUM(P1645:P1687)</f>
        <v>0</v>
      </c>
      <c r="R1644" s="125">
        <f>SUM(R1645:R1687)</f>
        <v>8.096213440000001</v>
      </c>
      <c r="T1644" s="126">
        <f>SUM(T1645:T1687)</f>
        <v>0</v>
      </c>
      <c r="AR1644" s="120" t="s">
        <v>82</v>
      </c>
      <c r="AT1644" s="127" t="s">
        <v>71</v>
      </c>
      <c r="AU1644" s="127" t="s">
        <v>80</v>
      </c>
      <c r="AY1644" s="120" t="s">
        <v>181</v>
      </c>
      <c r="BK1644" s="128">
        <f>SUM(BK1645:BK1687)</f>
        <v>0</v>
      </c>
    </row>
    <row r="1645" spans="2:65" s="1" customFormat="1" ht="16.5" customHeight="1">
      <c r="B1645" s="32"/>
      <c r="C1645" s="131" t="s">
        <v>2832</v>
      </c>
      <c r="D1645" s="131" t="s">
        <v>183</v>
      </c>
      <c r="E1645" s="132" t="s">
        <v>2833</v>
      </c>
      <c r="F1645" s="133" t="s">
        <v>2834</v>
      </c>
      <c r="G1645" s="134" t="s">
        <v>186</v>
      </c>
      <c r="H1645" s="135">
        <v>637.87</v>
      </c>
      <c r="I1645" s="136"/>
      <c r="J1645" s="137">
        <f>ROUND(I1645*H1645,2)</f>
        <v>0</v>
      </c>
      <c r="K1645" s="133" t="s">
        <v>187</v>
      </c>
      <c r="L1645" s="32"/>
      <c r="M1645" s="138" t="s">
        <v>19</v>
      </c>
      <c r="N1645" s="139" t="s">
        <v>43</v>
      </c>
      <c r="P1645" s="140">
        <f>O1645*H1645</f>
        <v>0</v>
      </c>
      <c r="Q1645" s="140">
        <v>3E-05</v>
      </c>
      <c r="R1645" s="140">
        <f>Q1645*H1645</f>
        <v>0.0191361</v>
      </c>
      <c r="S1645" s="140">
        <v>0</v>
      </c>
      <c r="T1645" s="141">
        <f>S1645*H1645</f>
        <v>0</v>
      </c>
      <c r="AR1645" s="142" t="s">
        <v>286</v>
      </c>
      <c r="AT1645" s="142" t="s">
        <v>183</v>
      </c>
      <c r="AU1645" s="142" t="s">
        <v>82</v>
      </c>
      <c r="AY1645" s="17" t="s">
        <v>181</v>
      </c>
      <c r="BE1645" s="143">
        <f>IF(N1645="základní",J1645,0)</f>
        <v>0</v>
      </c>
      <c r="BF1645" s="143">
        <f>IF(N1645="snížená",J1645,0)</f>
        <v>0</v>
      </c>
      <c r="BG1645" s="143">
        <f>IF(N1645="zákl. přenesená",J1645,0)</f>
        <v>0</v>
      </c>
      <c r="BH1645" s="143">
        <f>IF(N1645="sníž. přenesená",J1645,0)</f>
        <v>0</v>
      </c>
      <c r="BI1645" s="143">
        <f>IF(N1645="nulová",J1645,0)</f>
        <v>0</v>
      </c>
      <c r="BJ1645" s="17" t="s">
        <v>80</v>
      </c>
      <c r="BK1645" s="143">
        <f>ROUND(I1645*H1645,2)</f>
        <v>0</v>
      </c>
      <c r="BL1645" s="17" t="s">
        <v>286</v>
      </c>
      <c r="BM1645" s="142" t="s">
        <v>2835</v>
      </c>
    </row>
    <row r="1646" spans="2:47" s="1" customFormat="1" ht="12">
      <c r="B1646" s="32"/>
      <c r="D1646" s="144" t="s">
        <v>190</v>
      </c>
      <c r="F1646" s="145" t="s">
        <v>2836</v>
      </c>
      <c r="I1646" s="146"/>
      <c r="L1646" s="32"/>
      <c r="M1646" s="147"/>
      <c r="T1646" s="53"/>
      <c r="AT1646" s="17" t="s">
        <v>190</v>
      </c>
      <c r="AU1646" s="17" t="s">
        <v>82</v>
      </c>
    </row>
    <row r="1647" spans="2:51" s="12" customFormat="1" ht="12">
      <c r="B1647" s="148"/>
      <c r="D1647" s="149" t="s">
        <v>192</v>
      </c>
      <c r="E1647" s="150" t="s">
        <v>19</v>
      </c>
      <c r="F1647" s="151" t="s">
        <v>1310</v>
      </c>
      <c r="H1647" s="152">
        <v>424.64</v>
      </c>
      <c r="I1647" s="153"/>
      <c r="L1647" s="148"/>
      <c r="M1647" s="154"/>
      <c r="T1647" s="155"/>
      <c r="AT1647" s="150" t="s">
        <v>192</v>
      </c>
      <c r="AU1647" s="150" t="s">
        <v>82</v>
      </c>
      <c r="AV1647" s="12" t="s">
        <v>82</v>
      </c>
      <c r="AW1647" s="12" t="s">
        <v>33</v>
      </c>
      <c r="AX1647" s="12" t="s">
        <v>72</v>
      </c>
      <c r="AY1647" s="150" t="s">
        <v>181</v>
      </c>
    </row>
    <row r="1648" spans="2:51" s="12" customFormat="1" ht="12">
      <c r="B1648" s="148"/>
      <c r="D1648" s="149" t="s">
        <v>192</v>
      </c>
      <c r="E1648" s="150" t="s">
        <v>19</v>
      </c>
      <c r="F1648" s="151" t="s">
        <v>1311</v>
      </c>
      <c r="H1648" s="152">
        <v>213.23</v>
      </c>
      <c r="I1648" s="153"/>
      <c r="L1648" s="148"/>
      <c r="M1648" s="154"/>
      <c r="T1648" s="155"/>
      <c r="AT1648" s="150" t="s">
        <v>192</v>
      </c>
      <c r="AU1648" s="150" t="s">
        <v>82</v>
      </c>
      <c r="AV1648" s="12" t="s">
        <v>82</v>
      </c>
      <c r="AW1648" s="12" t="s">
        <v>33</v>
      </c>
      <c r="AX1648" s="12" t="s">
        <v>72</v>
      </c>
      <c r="AY1648" s="150" t="s">
        <v>181</v>
      </c>
    </row>
    <row r="1649" spans="2:51" s="13" customFormat="1" ht="12">
      <c r="B1649" s="156"/>
      <c r="D1649" s="149" t="s">
        <v>192</v>
      </c>
      <c r="E1649" s="157" t="s">
        <v>19</v>
      </c>
      <c r="F1649" s="158" t="s">
        <v>196</v>
      </c>
      <c r="H1649" s="159">
        <v>637.87</v>
      </c>
      <c r="I1649" s="160"/>
      <c r="L1649" s="156"/>
      <c r="M1649" s="161"/>
      <c r="T1649" s="162"/>
      <c r="AT1649" s="157" t="s">
        <v>192</v>
      </c>
      <c r="AU1649" s="157" t="s">
        <v>82</v>
      </c>
      <c r="AV1649" s="13" t="s">
        <v>188</v>
      </c>
      <c r="AW1649" s="13" t="s">
        <v>33</v>
      </c>
      <c r="AX1649" s="13" t="s">
        <v>80</v>
      </c>
      <c r="AY1649" s="157" t="s">
        <v>181</v>
      </c>
    </row>
    <row r="1650" spans="2:65" s="1" customFormat="1" ht="21.75" customHeight="1">
      <c r="B1650" s="32"/>
      <c r="C1650" s="131" t="s">
        <v>2837</v>
      </c>
      <c r="D1650" s="131" t="s">
        <v>183</v>
      </c>
      <c r="E1650" s="132" t="s">
        <v>2838</v>
      </c>
      <c r="F1650" s="133" t="s">
        <v>2839</v>
      </c>
      <c r="G1650" s="134" t="s">
        <v>186</v>
      </c>
      <c r="H1650" s="135">
        <v>637.87</v>
      </c>
      <c r="I1650" s="136"/>
      <c r="J1650" s="137">
        <f>ROUND(I1650*H1650,2)</f>
        <v>0</v>
      </c>
      <c r="K1650" s="133" t="s">
        <v>527</v>
      </c>
      <c r="L1650" s="32"/>
      <c r="M1650" s="138" t="s">
        <v>19</v>
      </c>
      <c r="N1650" s="139" t="s">
        <v>43</v>
      </c>
      <c r="P1650" s="140">
        <f>O1650*H1650</f>
        <v>0</v>
      </c>
      <c r="Q1650" s="140">
        <v>0.00758</v>
      </c>
      <c r="R1650" s="140">
        <f>Q1650*H1650</f>
        <v>4.8350546</v>
      </c>
      <c r="S1650" s="140">
        <v>0</v>
      </c>
      <c r="T1650" s="141">
        <f>S1650*H1650</f>
        <v>0</v>
      </c>
      <c r="AR1650" s="142" t="s">
        <v>286</v>
      </c>
      <c r="AT1650" s="142" t="s">
        <v>183</v>
      </c>
      <c r="AU1650" s="142" t="s">
        <v>82</v>
      </c>
      <c r="AY1650" s="17" t="s">
        <v>181</v>
      </c>
      <c r="BE1650" s="143">
        <f>IF(N1650="základní",J1650,0)</f>
        <v>0</v>
      </c>
      <c r="BF1650" s="143">
        <f>IF(N1650="snížená",J1650,0)</f>
        <v>0</v>
      </c>
      <c r="BG1650" s="143">
        <f>IF(N1650="zákl. přenesená",J1650,0)</f>
        <v>0</v>
      </c>
      <c r="BH1650" s="143">
        <f>IF(N1650="sníž. přenesená",J1650,0)</f>
        <v>0</v>
      </c>
      <c r="BI1650" s="143">
        <f>IF(N1650="nulová",J1650,0)</f>
        <v>0</v>
      </c>
      <c r="BJ1650" s="17" t="s">
        <v>80</v>
      </c>
      <c r="BK1650" s="143">
        <f>ROUND(I1650*H1650,2)</f>
        <v>0</v>
      </c>
      <c r="BL1650" s="17" t="s">
        <v>286</v>
      </c>
      <c r="BM1650" s="142" t="s">
        <v>2840</v>
      </c>
    </row>
    <row r="1651" spans="2:47" s="1" customFormat="1" ht="12">
      <c r="B1651" s="32"/>
      <c r="D1651" s="144" t="s">
        <v>190</v>
      </c>
      <c r="F1651" s="145" t="s">
        <v>2841</v>
      </c>
      <c r="I1651" s="146"/>
      <c r="L1651" s="32"/>
      <c r="M1651" s="147"/>
      <c r="T1651" s="53"/>
      <c r="AT1651" s="17" t="s">
        <v>190</v>
      </c>
      <c r="AU1651" s="17" t="s">
        <v>82</v>
      </c>
    </row>
    <row r="1652" spans="2:51" s="12" customFormat="1" ht="12">
      <c r="B1652" s="148"/>
      <c r="D1652" s="149" t="s">
        <v>192</v>
      </c>
      <c r="E1652" s="150" t="s">
        <v>19</v>
      </c>
      <c r="F1652" s="151" t="s">
        <v>2842</v>
      </c>
      <c r="H1652" s="152">
        <v>637.87</v>
      </c>
      <c r="I1652" s="153"/>
      <c r="L1652" s="148"/>
      <c r="M1652" s="154"/>
      <c r="T1652" s="155"/>
      <c r="AT1652" s="150" t="s">
        <v>192</v>
      </c>
      <c r="AU1652" s="150" t="s">
        <v>82</v>
      </c>
      <c r="AV1652" s="12" t="s">
        <v>82</v>
      </c>
      <c r="AW1652" s="12" t="s">
        <v>33</v>
      </c>
      <c r="AX1652" s="12" t="s">
        <v>80</v>
      </c>
      <c r="AY1652" s="150" t="s">
        <v>181</v>
      </c>
    </row>
    <row r="1653" spans="2:65" s="1" customFormat="1" ht="16.5" customHeight="1">
      <c r="B1653" s="32"/>
      <c r="C1653" s="131" t="s">
        <v>2843</v>
      </c>
      <c r="D1653" s="131" t="s">
        <v>183</v>
      </c>
      <c r="E1653" s="132" t="s">
        <v>2844</v>
      </c>
      <c r="F1653" s="133" t="s">
        <v>2845</v>
      </c>
      <c r="G1653" s="134" t="s">
        <v>186</v>
      </c>
      <c r="H1653" s="135">
        <v>637.87</v>
      </c>
      <c r="I1653" s="136"/>
      <c r="J1653" s="137">
        <f>ROUND(I1653*H1653,2)</f>
        <v>0</v>
      </c>
      <c r="K1653" s="133" t="s">
        <v>19</v>
      </c>
      <c r="L1653" s="32"/>
      <c r="M1653" s="138" t="s">
        <v>19</v>
      </c>
      <c r="N1653" s="139" t="s">
        <v>43</v>
      </c>
      <c r="P1653" s="140">
        <f>O1653*H1653</f>
        <v>0</v>
      </c>
      <c r="Q1653" s="140">
        <v>0.002</v>
      </c>
      <c r="R1653" s="140">
        <f>Q1653*H1653</f>
        <v>1.27574</v>
      </c>
      <c r="S1653" s="140">
        <v>0</v>
      </c>
      <c r="T1653" s="141">
        <f>S1653*H1653</f>
        <v>0</v>
      </c>
      <c r="AR1653" s="142" t="s">
        <v>286</v>
      </c>
      <c r="AT1653" s="142" t="s">
        <v>183</v>
      </c>
      <c r="AU1653" s="142" t="s">
        <v>82</v>
      </c>
      <c r="AY1653" s="17" t="s">
        <v>181</v>
      </c>
      <c r="BE1653" s="143">
        <f>IF(N1653="základní",J1653,0)</f>
        <v>0</v>
      </c>
      <c r="BF1653" s="143">
        <f>IF(N1653="snížená",J1653,0)</f>
        <v>0</v>
      </c>
      <c r="BG1653" s="143">
        <f>IF(N1653="zákl. přenesená",J1653,0)</f>
        <v>0</v>
      </c>
      <c r="BH1653" s="143">
        <f>IF(N1653="sníž. přenesená",J1653,0)</f>
        <v>0</v>
      </c>
      <c r="BI1653" s="143">
        <f>IF(N1653="nulová",J1653,0)</f>
        <v>0</v>
      </c>
      <c r="BJ1653" s="17" t="s">
        <v>80</v>
      </c>
      <c r="BK1653" s="143">
        <f>ROUND(I1653*H1653,2)</f>
        <v>0</v>
      </c>
      <c r="BL1653" s="17" t="s">
        <v>286</v>
      </c>
      <c r="BM1653" s="142" t="s">
        <v>2846</v>
      </c>
    </row>
    <row r="1654" spans="2:51" s="12" customFormat="1" ht="12">
      <c r="B1654" s="148"/>
      <c r="D1654" s="149" t="s">
        <v>192</v>
      </c>
      <c r="E1654" s="150" t="s">
        <v>19</v>
      </c>
      <c r="F1654" s="151" t="s">
        <v>2842</v>
      </c>
      <c r="H1654" s="152">
        <v>637.87</v>
      </c>
      <c r="I1654" s="153"/>
      <c r="L1654" s="148"/>
      <c r="M1654" s="154"/>
      <c r="T1654" s="155"/>
      <c r="AT1654" s="150" t="s">
        <v>192</v>
      </c>
      <c r="AU1654" s="150" t="s">
        <v>82</v>
      </c>
      <c r="AV1654" s="12" t="s">
        <v>82</v>
      </c>
      <c r="AW1654" s="12" t="s">
        <v>33</v>
      </c>
      <c r="AX1654" s="12" t="s">
        <v>80</v>
      </c>
      <c r="AY1654" s="150" t="s">
        <v>181</v>
      </c>
    </row>
    <row r="1655" spans="2:65" s="1" customFormat="1" ht="16.5" customHeight="1">
      <c r="B1655" s="32"/>
      <c r="C1655" s="131" t="s">
        <v>2847</v>
      </c>
      <c r="D1655" s="131" t="s">
        <v>183</v>
      </c>
      <c r="E1655" s="132" t="s">
        <v>2848</v>
      </c>
      <c r="F1655" s="133" t="s">
        <v>2849</v>
      </c>
      <c r="G1655" s="134" t="s">
        <v>186</v>
      </c>
      <c r="H1655" s="135">
        <v>424.64</v>
      </c>
      <c r="I1655" s="136"/>
      <c r="J1655" s="137">
        <f>ROUND(I1655*H1655,2)</f>
        <v>0</v>
      </c>
      <c r="K1655" s="133" t="s">
        <v>187</v>
      </c>
      <c r="L1655" s="32"/>
      <c r="M1655" s="138" t="s">
        <v>19</v>
      </c>
      <c r="N1655" s="139" t="s">
        <v>43</v>
      </c>
      <c r="P1655" s="140">
        <f>O1655*H1655</f>
        <v>0</v>
      </c>
      <c r="Q1655" s="140">
        <v>0.0003</v>
      </c>
      <c r="R1655" s="140">
        <f>Q1655*H1655</f>
        <v>0.12739199999999998</v>
      </c>
      <c r="S1655" s="140">
        <v>0</v>
      </c>
      <c r="T1655" s="141">
        <f>S1655*H1655</f>
        <v>0</v>
      </c>
      <c r="AR1655" s="142" t="s">
        <v>286</v>
      </c>
      <c r="AT1655" s="142" t="s">
        <v>183</v>
      </c>
      <c r="AU1655" s="142" t="s">
        <v>82</v>
      </c>
      <c r="AY1655" s="17" t="s">
        <v>181</v>
      </c>
      <c r="BE1655" s="143">
        <f>IF(N1655="základní",J1655,0)</f>
        <v>0</v>
      </c>
      <c r="BF1655" s="143">
        <f>IF(N1655="snížená",J1655,0)</f>
        <v>0</v>
      </c>
      <c r="BG1655" s="143">
        <f>IF(N1655="zákl. přenesená",J1655,0)</f>
        <v>0</v>
      </c>
      <c r="BH1655" s="143">
        <f>IF(N1655="sníž. přenesená",J1655,0)</f>
        <v>0</v>
      </c>
      <c r="BI1655" s="143">
        <f>IF(N1655="nulová",J1655,0)</f>
        <v>0</v>
      </c>
      <c r="BJ1655" s="17" t="s">
        <v>80</v>
      </c>
      <c r="BK1655" s="143">
        <f>ROUND(I1655*H1655,2)</f>
        <v>0</v>
      </c>
      <c r="BL1655" s="17" t="s">
        <v>286</v>
      </c>
      <c r="BM1655" s="142" t="s">
        <v>2850</v>
      </c>
    </row>
    <row r="1656" spans="2:47" s="1" customFormat="1" ht="12">
      <c r="B1656" s="32"/>
      <c r="D1656" s="144" t="s">
        <v>190</v>
      </c>
      <c r="F1656" s="145" t="s">
        <v>2851</v>
      </c>
      <c r="I1656" s="146"/>
      <c r="L1656" s="32"/>
      <c r="M1656" s="147"/>
      <c r="T1656" s="53"/>
      <c r="AT1656" s="17" t="s">
        <v>190</v>
      </c>
      <c r="AU1656" s="17" t="s">
        <v>82</v>
      </c>
    </row>
    <row r="1657" spans="2:65" s="1" customFormat="1" ht="194.4" customHeight="1">
      <c r="B1657" s="32"/>
      <c r="C1657" s="180" t="s">
        <v>2852</v>
      </c>
      <c r="D1657" s="180" t="s">
        <v>561</v>
      </c>
      <c r="E1657" s="181" t="s">
        <v>2853</v>
      </c>
      <c r="F1657" s="182" t="s">
        <v>2854</v>
      </c>
      <c r="G1657" s="183" t="s">
        <v>186</v>
      </c>
      <c r="H1657" s="184">
        <v>467.104</v>
      </c>
      <c r="I1657" s="185"/>
      <c r="J1657" s="186">
        <f>ROUND(I1657*H1657,2)</f>
        <v>0</v>
      </c>
      <c r="K1657" s="182" t="s">
        <v>187</v>
      </c>
      <c r="L1657" s="187"/>
      <c r="M1657" s="188" t="s">
        <v>19</v>
      </c>
      <c r="N1657" s="189" t="s">
        <v>43</v>
      </c>
      <c r="P1657" s="140">
        <f>O1657*H1657</f>
        <v>0</v>
      </c>
      <c r="Q1657" s="140">
        <v>0.00368</v>
      </c>
      <c r="R1657" s="140">
        <f>Q1657*H1657</f>
        <v>1.71894272</v>
      </c>
      <c r="S1657" s="140">
        <v>0</v>
      </c>
      <c r="T1657" s="141">
        <f>S1657*H1657</f>
        <v>0</v>
      </c>
      <c r="AR1657" s="142" t="s">
        <v>394</v>
      </c>
      <c r="AT1657" s="142" t="s">
        <v>561</v>
      </c>
      <c r="AU1657" s="142" t="s">
        <v>82</v>
      </c>
      <c r="AY1657" s="17" t="s">
        <v>181</v>
      </c>
      <c r="BE1657" s="143">
        <f>IF(N1657="základní",J1657,0)</f>
        <v>0</v>
      </c>
      <c r="BF1657" s="143">
        <f>IF(N1657="snížená",J1657,0)</f>
        <v>0</v>
      </c>
      <c r="BG1657" s="143">
        <f>IF(N1657="zákl. přenesená",J1657,0)</f>
        <v>0</v>
      </c>
      <c r="BH1657" s="143">
        <f>IF(N1657="sníž. přenesená",J1657,0)</f>
        <v>0</v>
      </c>
      <c r="BI1657" s="143">
        <f>IF(N1657="nulová",J1657,0)</f>
        <v>0</v>
      </c>
      <c r="BJ1657" s="17" t="s">
        <v>80</v>
      </c>
      <c r="BK1657" s="143">
        <f>ROUND(I1657*H1657,2)</f>
        <v>0</v>
      </c>
      <c r="BL1657" s="17" t="s">
        <v>286</v>
      </c>
      <c r="BM1657" s="142" t="s">
        <v>2855</v>
      </c>
    </row>
    <row r="1658" spans="2:51" s="12" customFormat="1" ht="12">
      <c r="B1658" s="148"/>
      <c r="D1658" s="149" t="s">
        <v>192</v>
      </c>
      <c r="F1658" s="151" t="s">
        <v>2856</v>
      </c>
      <c r="H1658" s="152">
        <v>467.104</v>
      </c>
      <c r="I1658" s="153"/>
      <c r="L1658" s="148"/>
      <c r="M1658" s="154"/>
      <c r="T1658" s="155"/>
      <c r="AT1658" s="150" t="s">
        <v>192</v>
      </c>
      <c r="AU1658" s="150" t="s">
        <v>82</v>
      </c>
      <c r="AV1658" s="12" t="s">
        <v>82</v>
      </c>
      <c r="AW1658" s="12" t="s">
        <v>4</v>
      </c>
      <c r="AX1658" s="12" t="s">
        <v>80</v>
      </c>
      <c r="AY1658" s="150" t="s">
        <v>181</v>
      </c>
    </row>
    <row r="1659" spans="2:65" s="1" customFormat="1" ht="16.5" customHeight="1">
      <c r="B1659" s="32"/>
      <c r="C1659" s="131" t="s">
        <v>2857</v>
      </c>
      <c r="D1659" s="131" t="s">
        <v>183</v>
      </c>
      <c r="E1659" s="132" t="s">
        <v>2858</v>
      </c>
      <c r="F1659" s="133" t="s">
        <v>2859</v>
      </c>
      <c r="G1659" s="134" t="s">
        <v>305</v>
      </c>
      <c r="H1659" s="135">
        <v>420.28</v>
      </c>
      <c r="I1659" s="136"/>
      <c r="J1659" s="137">
        <f>ROUND(I1659*H1659,2)</f>
        <v>0</v>
      </c>
      <c r="K1659" s="133" t="s">
        <v>187</v>
      </c>
      <c r="L1659" s="32"/>
      <c r="M1659" s="138" t="s">
        <v>19</v>
      </c>
      <c r="N1659" s="139" t="s">
        <v>43</v>
      </c>
      <c r="P1659" s="140">
        <f>O1659*H1659</f>
        <v>0</v>
      </c>
      <c r="Q1659" s="140">
        <v>1E-05</v>
      </c>
      <c r="R1659" s="140">
        <f>Q1659*H1659</f>
        <v>0.0042028000000000005</v>
      </c>
      <c r="S1659" s="140">
        <v>0</v>
      </c>
      <c r="T1659" s="141">
        <f>S1659*H1659</f>
        <v>0</v>
      </c>
      <c r="AR1659" s="142" t="s">
        <v>286</v>
      </c>
      <c r="AT1659" s="142" t="s">
        <v>183</v>
      </c>
      <c r="AU1659" s="142" t="s">
        <v>82</v>
      </c>
      <c r="AY1659" s="17" t="s">
        <v>181</v>
      </c>
      <c r="BE1659" s="143">
        <f>IF(N1659="základní",J1659,0)</f>
        <v>0</v>
      </c>
      <c r="BF1659" s="143">
        <f>IF(N1659="snížená",J1659,0)</f>
        <v>0</v>
      </c>
      <c r="BG1659" s="143">
        <f>IF(N1659="zákl. přenesená",J1659,0)</f>
        <v>0</v>
      </c>
      <c r="BH1659" s="143">
        <f>IF(N1659="sníž. přenesená",J1659,0)</f>
        <v>0</v>
      </c>
      <c r="BI1659" s="143">
        <f>IF(N1659="nulová",J1659,0)</f>
        <v>0</v>
      </c>
      <c r="BJ1659" s="17" t="s">
        <v>80</v>
      </c>
      <c r="BK1659" s="143">
        <f>ROUND(I1659*H1659,2)</f>
        <v>0</v>
      </c>
      <c r="BL1659" s="17" t="s">
        <v>286</v>
      </c>
      <c r="BM1659" s="142" t="s">
        <v>2860</v>
      </c>
    </row>
    <row r="1660" spans="2:47" s="1" customFormat="1" ht="12">
      <c r="B1660" s="32"/>
      <c r="D1660" s="144" t="s">
        <v>190</v>
      </c>
      <c r="F1660" s="145" t="s">
        <v>2861</v>
      </c>
      <c r="I1660" s="146"/>
      <c r="L1660" s="32"/>
      <c r="M1660" s="147"/>
      <c r="T1660" s="53"/>
      <c r="AT1660" s="17" t="s">
        <v>190</v>
      </c>
      <c r="AU1660" s="17" t="s">
        <v>82</v>
      </c>
    </row>
    <row r="1661" spans="2:51" s="14" customFormat="1" ht="12">
      <c r="B1661" s="163"/>
      <c r="D1661" s="149" t="s">
        <v>192</v>
      </c>
      <c r="E1661" s="164" t="s">
        <v>19</v>
      </c>
      <c r="F1661" s="165" t="s">
        <v>1019</v>
      </c>
      <c r="H1661" s="164" t="s">
        <v>19</v>
      </c>
      <c r="I1661" s="166"/>
      <c r="L1661" s="163"/>
      <c r="M1661" s="167"/>
      <c r="T1661" s="168"/>
      <c r="AT1661" s="164" t="s">
        <v>192</v>
      </c>
      <c r="AU1661" s="164" t="s">
        <v>82</v>
      </c>
      <c r="AV1661" s="14" t="s">
        <v>80</v>
      </c>
      <c r="AW1661" s="14" t="s">
        <v>33</v>
      </c>
      <c r="AX1661" s="14" t="s">
        <v>72</v>
      </c>
      <c r="AY1661" s="164" t="s">
        <v>181</v>
      </c>
    </row>
    <row r="1662" spans="2:51" s="12" customFormat="1" ht="12">
      <c r="B1662" s="148"/>
      <c r="D1662" s="149" t="s">
        <v>192</v>
      </c>
      <c r="E1662" s="150" t="s">
        <v>19</v>
      </c>
      <c r="F1662" s="151" t="s">
        <v>2862</v>
      </c>
      <c r="H1662" s="152">
        <v>11.2</v>
      </c>
      <c r="I1662" s="153"/>
      <c r="L1662" s="148"/>
      <c r="M1662" s="154"/>
      <c r="T1662" s="155"/>
      <c r="AT1662" s="150" t="s">
        <v>192</v>
      </c>
      <c r="AU1662" s="150" t="s">
        <v>82</v>
      </c>
      <c r="AV1662" s="12" t="s">
        <v>82</v>
      </c>
      <c r="AW1662" s="12" t="s">
        <v>33</v>
      </c>
      <c r="AX1662" s="12" t="s">
        <v>72</v>
      </c>
      <c r="AY1662" s="150" t="s">
        <v>181</v>
      </c>
    </row>
    <row r="1663" spans="2:51" s="12" customFormat="1" ht="12">
      <c r="B1663" s="148"/>
      <c r="D1663" s="149" t="s">
        <v>192</v>
      </c>
      <c r="E1663" s="150" t="s">
        <v>19</v>
      </c>
      <c r="F1663" s="151" t="s">
        <v>2863</v>
      </c>
      <c r="H1663" s="152">
        <v>8.6</v>
      </c>
      <c r="I1663" s="153"/>
      <c r="L1663" s="148"/>
      <c r="M1663" s="154"/>
      <c r="T1663" s="155"/>
      <c r="AT1663" s="150" t="s">
        <v>192</v>
      </c>
      <c r="AU1663" s="150" t="s">
        <v>82</v>
      </c>
      <c r="AV1663" s="12" t="s">
        <v>82</v>
      </c>
      <c r="AW1663" s="12" t="s">
        <v>33</v>
      </c>
      <c r="AX1663" s="12" t="s">
        <v>72</v>
      </c>
      <c r="AY1663" s="150" t="s">
        <v>181</v>
      </c>
    </row>
    <row r="1664" spans="2:51" s="12" customFormat="1" ht="12">
      <c r="B1664" s="148"/>
      <c r="D1664" s="149" t="s">
        <v>192</v>
      </c>
      <c r="E1664" s="150" t="s">
        <v>19</v>
      </c>
      <c r="F1664" s="151" t="s">
        <v>2864</v>
      </c>
      <c r="H1664" s="152">
        <v>38.87</v>
      </c>
      <c r="I1664" s="153"/>
      <c r="L1664" s="148"/>
      <c r="M1664" s="154"/>
      <c r="T1664" s="155"/>
      <c r="AT1664" s="150" t="s">
        <v>192</v>
      </c>
      <c r="AU1664" s="150" t="s">
        <v>82</v>
      </c>
      <c r="AV1664" s="12" t="s">
        <v>82</v>
      </c>
      <c r="AW1664" s="12" t="s">
        <v>33</v>
      </c>
      <c r="AX1664" s="12" t="s">
        <v>72</v>
      </c>
      <c r="AY1664" s="150" t="s">
        <v>181</v>
      </c>
    </row>
    <row r="1665" spans="2:51" s="12" customFormat="1" ht="12">
      <c r="B1665" s="148"/>
      <c r="D1665" s="149" t="s">
        <v>192</v>
      </c>
      <c r="E1665" s="150" t="s">
        <v>19</v>
      </c>
      <c r="F1665" s="151" t="s">
        <v>2865</v>
      </c>
      <c r="H1665" s="152">
        <v>18</v>
      </c>
      <c r="I1665" s="153"/>
      <c r="L1665" s="148"/>
      <c r="M1665" s="154"/>
      <c r="T1665" s="155"/>
      <c r="AT1665" s="150" t="s">
        <v>192</v>
      </c>
      <c r="AU1665" s="150" t="s">
        <v>82</v>
      </c>
      <c r="AV1665" s="12" t="s">
        <v>82</v>
      </c>
      <c r="AW1665" s="12" t="s">
        <v>33</v>
      </c>
      <c r="AX1665" s="12" t="s">
        <v>72</v>
      </c>
      <c r="AY1665" s="150" t="s">
        <v>181</v>
      </c>
    </row>
    <row r="1666" spans="2:51" s="12" customFormat="1" ht="12">
      <c r="B1666" s="148"/>
      <c r="D1666" s="149" t="s">
        <v>192</v>
      </c>
      <c r="E1666" s="150" t="s">
        <v>19</v>
      </c>
      <c r="F1666" s="151" t="s">
        <v>2866</v>
      </c>
      <c r="H1666" s="152">
        <v>11.51</v>
      </c>
      <c r="I1666" s="153"/>
      <c r="L1666" s="148"/>
      <c r="M1666" s="154"/>
      <c r="T1666" s="155"/>
      <c r="AT1666" s="150" t="s">
        <v>192</v>
      </c>
      <c r="AU1666" s="150" t="s">
        <v>82</v>
      </c>
      <c r="AV1666" s="12" t="s">
        <v>82</v>
      </c>
      <c r="AW1666" s="12" t="s">
        <v>33</v>
      </c>
      <c r="AX1666" s="12" t="s">
        <v>72</v>
      </c>
      <c r="AY1666" s="150" t="s">
        <v>181</v>
      </c>
    </row>
    <row r="1667" spans="2:51" s="12" customFormat="1" ht="12">
      <c r="B1667" s="148"/>
      <c r="D1667" s="149" t="s">
        <v>192</v>
      </c>
      <c r="E1667" s="150" t="s">
        <v>19</v>
      </c>
      <c r="F1667" s="151" t="s">
        <v>2867</v>
      </c>
      <c r="H1667" s="152">
        <v>47.6</v>
      </c>
      <c r="I1667" s="153"/>
      <c r="L1667" s="148"/>
      <c r="M1667" s="154"/>
      <c r="T1667" s="155"/>
      <c r="AT1667" s="150" t="s">
        <v>192</v>
      </c>
      <c r="AU1667" s="150" t="s">
        <v>82</v>
      </c>
      <c r="AV1667" s="12" t="s">
        <v>82</v>
      </c>
      <c r="AW1667" s="12" t="s">
        <v>33</v>
      </c>
      <c r="AX1667" s="12" t="s">
        <v>72</v>
      </c>
      <c r="AY1667" s="150" t="s">
        <v>181</v>
      </c>
    </row>
    <row r="1668" spans="2:51" s="12" customFormat="1" ht="12">
      <c r="B1668" s="148"/>
      <c r="D1668" s="149" t="s">
        <v>192</v>
      </c>
      <c r="E1668" s="150" t="s">
        <v>19</v>
      </c>
      <c r="F1668" s="151" t="s">
        <v>2868</v>
      </c>
      <c r="H1668" s="152">
        <v>9.1</v>
      </c>
      <c r="I1668" s="153"/>
      <c r="L1668" s="148"/>
      <c r="M1668" s="154"/>
      <c r="T1668" s="155"/>
      <c r="AT1668" s="150" t="s">
        <v>192</v>
      </c>
      <c r="AU1668" s="150" t="s">
        <v>82</v>
      </c>
      <c r="AV1668" s="12" t="s">
        <v>82</v>
      </c>
      <c r="AW1668" s="12" t="s">
        <v>33</v>
      </c>
      <c r="AX1668" s="12" t="s">
        <v>72</v>
      </c>
      <c r="AY1668" s="150" t="s">
        <v>181</v>
      </c>
    </row>
    <row r="1669" spans="2:51" s="12" customFormat="1" ht="12">
      <c r="B1669" s="148"/>
      <c r="D1669" s="149" t="s">
        <v>192</v>
      </c>
      <c r="E1669" s="150" t="s">
        <v>19</v>
      </c>
      <c r="F1669" s="151" t="s">
        <v>2869</v>
      </c>
      <c r="H1669" s="152">
        <v>9.1</v>
      </c>
      <c r="I1669" s="153"/>
      <c r="L1669" s="148"/>
      <c r="M1669" s="154"/>
      <c r="T1669" s="155"/>
      <c r="AT1669" s="150" t="s">
        <v>192</v>
      </c>
      <c r="AU1669" s="150" t="s">
        <v>82</v>
      </c>
      <c r="AV1669" s="12" t="s">
        <v>82</v>
      </c>
      <c r="AW1669" s="12" t="s">
        <v>33</v>
      </c>
      <c r="AX1669" s="12" t="s">
        <v>72</v>
      </c>
      <c r="AY1669" s="150" t="s">
        <v>181</v>
      </c>
    </row>
    <row r="1670" spans="2:51" s="12" customFormat="1" ht="12">
      <c r="B1670" s="148"/>
      <c r="D1670" s="149" t="s">
        <v>192</v>
      </c>
      <c r="E1670" s="150" t="s">
        <v>19</v>
      </c>
      <c r="F1670" s="151" t="s">
        <v>2870</v>
      </c>
      <c r="H1670" s="152">
        <v>36</v>
      </c>
      <c r="I1670" s="153"/>
      <c r="L1670" s="148"/>
      <c r="M1670" s="154"/>
      <c r="T1670" s="155"/>
      <c r="AT1670" s="150" t="s">
        <v>192</v>
      </c>
      <c r="AU1670" s="150" t="s">
        <v>82</v>
      </c>
      <c r="AV1670" s="12" t="s">
        <v>82</v>
      </c>
      <c r="AW1670" s="12" t="s">
        <v>33</v>
      </c>
      <c r="AX1670" s="12" t="s">
        <v>72</v>
      </c>
      <c r="AY1670" s="150" t="s">
        <v>181</v>
      </c>
    </row>
    <row r="1671" spans="2:51" s="12" customFormat="1" ht="12">
      <c r="B1671" s="148"/>
      <c r="D1671" s="149" t="s">
        <v>192</v>
      </c>
      <c r="E1671" s="150" t="s">
        <v>19</v>
      </c>
      <c r="F1671" s="151" t="s">
        <v>2871</v>
      </c>
      <c r="H1671" s="152">
        <v>9.5</v>
      </c>
      <c r="I1671" s="153"/>
      <c r="L1671" s="148"/>
      <c r="M1671" s="154"/>
      <c r="T1671" s="155"/>
      <c r="AT1671" s="150" t="s">
        <v>192</v>
      </c>
      <c r="AU1671" s="150" t="s">
        <v>82</v>
      </c>
      <c r="AV1671" s="12" t="s">
        <v>82</v>
      </c>
      <c r="AW1671" s="12" t="s">
        <v>33</v>
      </c>
      <c r="AX1671" s="12" t="s">
        <v>72</v>
      </c>
      <c r="AY1671" s="150" t="s">
        <v>181</v>
      </c>
    </row>
    <row r="1672" spans="2:51" s="12" customFormat="1" ht="12">
      <c r="B1672" s="148"/>
      <c r="D1672" s="149" t="s">
        <v>192</v>
      </c>
      <c r="E1672" s="150" t="s">
        <v>19</v>
      </c>
      <c r="F1672" s="151" t="s">
        <v>2872</v>
      </c>
      <c r="H1672" s="152">
        <v>31.4</v>
      </c>
      <c r="I1672" s="153"/>
      <c r="L1672" s="148"/>
      <c r="M1672" s="154"/>
      <c r="T1672" s="155"/>
      <c r="AT1672" s="150" t="s">
        <v>192</v>
      </c>
      <c r="AU1672" s="150" t="s">
        <v>82</v>
      </c>
      <c r="AV1672" s="12" t="s">
        <v>82</v>
      </c>
      <c r="AW1672" s="12" t="s">
        <v>33</v>
      </c>
      <c r="AX1672" s="12" t="s">
        <v>72</v>
      </c>
      <c r="AY1672" s="150" t="s">
        <v>181</v>
      </c>
    </row>
    <row r="1673" spans="2:51" s="12" customFormat="1" ht="12">
      <c r="B1673" s="148"/>
      <c r="D1673" s="149" t="s">
        <v>192</v>
      </c>
      <c r="E1673" s="150" t="s">
        <v>19</v>
      </c>
      <c r="F1673" s="151" t="s">
        <v>2873</v>
      </c>
      <c r="H1673" s="152">
        <v>40.5</v>
      </c>
      <c r="I1673" s="153"/>
      <c r="L1673" s="148"/>
      <c r="M1673" s="154"/>
      <c r="T1673" s="155"/>
      <c r="AT1673" s="150" t="s">
        <v>192</v>
      </c>
      <c r="AU1673" s="150" t="s">
        <v>82</v>
      </c>
      <c r="AV1673" s="12" t="s">
        <v>82</v>
      </c>
      <c r="AW1673" s="12" t="s">
        <v>33</v>
      </c>
      <c r="AX1673" s="12" t="s">
        <v>72</v>
      </c>
      <c r="AY1673" s="150" t="s">
        <v>181</v>
      </c>
    </row>
    <row r="1674" spans="2:51" s="12" customFormat="1" ht="12">
      <c r="B1674" s="148"/>
      <c r="D1674" s="149" t="s">
        <v>192</v>
      </c>
      <c r="E1674" s="150" t="s">
        <v>19</v>
      </c>
      <c r="F1674" s="151" t="s">
        <v>2874</v>
      </c>
      <c r="H1674" s="152">
        <v>5</v>
      </c>
      <c r="I1674" s="153"/>
      <c r="L1674" s="148"/>
      <c r="M1674" s="154"/>
      <c r="T1674" s="155"/>
      <c r="AT1674" s="150" t="s">
        <v>192</v>
      </c>
      <c r="AU1674" s="150" t="s">
        <v>82</v>
      </c>
      <c r="AV1674" s="12" t="s">
        <v>82</v>
      </c>
      <c r="AW1674" s="12" t="s">
        <v>33</v>
      </c>
      <c r="AX1674" s="12" t="s">
        <v>72</v>
      </c>
      <c r="AY1674" s="150" t="s">
        <v>181</v>
      </c>
    </row>
    <row r="1675" spans="2:51" s="15" customFormat="1" ht="12">
      <c r="B1675" s="173"/>
      <c r="D1675" s="149" t="s">
        <v>192</v>
      </c>
      <c r="E1675" s="174" t="s">
        <v>19</v>
      </c>
      <c r="F1675" s="175" t="s">
        <v>554</v>
      </c>
      <c r="H1675" s="176">
        <v>276.38</v>
      </c>
      <c r="I1675" s="177"/>
      <c r="L1675" s="173"/>
      <c r="M1675" s="178"/>
      <c r="T1675" s="179"/>
      <c r="AT1675" s="174" t="s">
        <v>192</v>
      </c>
      <c r="AU1675" s="174" t="s">
        <v>82</v>
      </c>
      <c r="AV1675" s="15" t="s">
        <v>94</v>
      </c>
      <c r="AW1675" s="15" t="s">
        <v>33</v>
      </c>
      <c r="AX1675" s="15" t="s">
        <v>72</v>
      </c>
      <c r="AY1675" s="174" t="s">
        <v>181</v>
      </c>
    </row>
    <row r="1676" spans="2:51" s="14" customFormat="1" ht="12">
      <c r="B1676" s="163"/>
      <c r="D1676" s="149" t="s">
        <v>192</v>
      </c>
      <c r="E1676" s="164" t="s">
        <v>19</v>
      </c>
      <c r="F1676" s="165" t="s">
        <v>1044</v>
      </c>
      <c r="H1676" s="164" t="s">
        <v>19</v>
      </c>
      <c r="I1676" s="166"/>
      <c r="L1676" s="163"/>
      <c r="M1676" s="167"/>
      <c r="T1676" s="168"/>
      <c r="AT1676" s="164" t="s">
        <v>192</v>
      </c>
      <c r="AU1676" s="164" t="s">
        <v>82</v>
      </c>
      <c r="AV1676" s="14" t="s">
        <v>80</v>
      </c>
      <c r="AW1676" s="14" t="s">
        <v>33</v>
      </c>
      <c r="AX1676" s="14" t="s">
        <v>72</v>
      </c>
      <c r="AY1676" s="164" t="s">
        <v>181</v>
      </c>
    </row>
    <row r="1677" spans="2:51" s="12" customFormat="1" ht="12">
      <c r="B1677" s="148"/>
      <c r="D1677" s="149" t="s">
        <v>192</v>
      </c>
      <c r="E1677" s="150" t="s">
        <v>19</v>
      </c>
      <c r="F1677" s="151" t="s">
        <v>2875</v>
      </c>
      <c r="H1677" s="152">
        <v>67</v>
      </c>
      <c r="I1677" s="153"/>
      <c r="L1677" s="148"/>
      <c r="M1677" s="154"/>
      <c r="T1677" s="155"/>
      <c r="AT1677" s="150" t="s">
        <v>192</v>
      </c>
      <c r="AU1677" s="150" t="s">
        <v>82</v>
      </c>
      <c r="AV1677" s="12" t="s">
        <v>82</v>
      </c>
      <c r="AW1677" s="12" t="s">
        <v>33</v>
      </c>
      <c r="AX1677" s="12" t="s">
        <v>72</v>
      </c>
      <c r="AY1677" s="150" t="s">
        <v>181</v>
      </c>
    </row>
    <row r="1678" spans="2:51" s="12" customFormat="1" ht="12">
      <c r="B1678" s="148"/>
      <c r="D1678" s="149" t="s">
        <v>192</v>
      </c>
      <c r="E1678" s="150" t="s">
        <v>19</v>
      </c>
      <c r="F1678" s="151" t="s">
        <v>2876</v>
      </c>
      <c r="H1678" s="152">
        <v>25.4</v>
      </c>
      <c r="I1678" s="153"/>
      <c r="L1678" s="148"/>
      <c r="M1678" s="154"/>
      <c r="T1678" s="155"/>
      <c r="AT1678" s="150" t="s">
        <v>192</v>
      </c>
      <c r="AU1678" s="150" t="s">
        <v>82</v>
      </c>
      <c r="AV1678" s="12" t="s">
        <v>82</v>
      </c>
      <c r="AW1678" s="12" t="s">
        <v>33</v>
      </c>
      <c r="AX1678" s="12" t="s">
        <v>72</v>
      </c>
      <c r="AY1678" s="150" t="s">
        <v>181</v>
      </c>
    </row>
    <row r="1679" spans="2:51" s="12" customFormat="1" ht="12">
      <c r="B1679" s="148"/>
      <c r="D1679" s="149" t="s">
        <v>192</v>
      </c>
      <c r="E1679" s="150" t="s">
        <v>19</v>
      </c>
      <c r="F1679" s="151" t="s">
        <v>2877</v>
      </c>
      <c r="H1679" s="152">
        <v>36.1</v>
      </c>
      <c r="I1679" s="153"/>
      <c r="L1679" s="148"/>
      <c r="M1679" s="154"/>
      <c r="T1679" s="155"/>
      <c r="AT1679" s="150" t="s">
        <v>192</v>
      </c>
      <c r="AU1679" s="150" t="s">
        <v>82</v>
      </c>
      <c r="AV1679" s="12" t="s">
        <v>82</v>
      </c>
      <c r="AW1679" s="12" t="s">
        <v>33</v>
      </c>
      <c r="AX1679" s="12" t="s">
        <v>72</v>
      </c>
      <c r="AY1679" s="150" t="s">
        <v>181</v>
      </c>
    </row>
    <row r="1680" spans="2:51" s="12" customFormat="1" ht="12">
      <c r="B1680" s="148"/>
      <c r="D1680" s="149" t="s">
        <v>192</v>
      </c>
      <c r="E1680" s="150" t="s">
        <v>19</v>
      </c>
      <c r="F1680" s="151" t="s">
        <v>2878</v>
      </c>
      <c r="H1680" s="152">
        <v>14.6</v>
      </c>
      <c r="I1680" s="153"/>
      <c r="L1680" s="148"/>
      <c r="M1680" s="154"/>
      <c r="T1680" s="155"/>
      <c r="AT1680" s="150" t="s">
        <v>192</v>
      </c>
      <c r="AU1680" s="150" t="s">
        <v>82</v>
      </c>
      <c r="AV1680" s="12" t="s">
        <v>82</v>
      </c>
      <c r="AW1680" s="12" t="s">
        <v>33</v>
      </c>
      <c r="AX1680" s="12" t="s">
        <v>72</v>
      </c>
      <c r="AY1680" s="150" t="s">
        <v>181</v>
      </c>
    </row>
    <row r="1681" spans="2:51" s="12" customFormat="1" ht="12">
      <c r="B1681" s="148"/>
      <c r="D1681" s="149" t="s">
        <v>192</v>
      </c>
      <c r="E1681" s="150" t="s">
        <v>19</v>
      </c>
      <c r="F1681" s="151" t="s">
        <v>2879</v>
      </c>
      <c r="H1681" s="152">
        <v>0.8</v>
      </c>
      <c r="I1681" s="153"/>
      <c r="L1681" s="148"/>
      <c r="M1681" s="154"/>
      <c r="T1681" s="155"/>
      <c r="AT1681" s="150" t="s">
        <v>192</v>
      </c>
      <c r="AU1681" s="150" t="s">
        <v>82</v>
      </c>
      <c r="AV1681" s="12" t="s">
        <v>82</v>
      </c>
      <c r="AW1681" s="12" t="s">
        <v>33</v>
      </c>
      <c r="AX1681" s="12" t="s">
        <v>72</v>
      </c>
      <c r="AY1681" s="150" t="s">
        <v>181</v>
      </c>
    </row>
    <row r="1682" spans="2:51" s="15" customFormat="1" ht="12">
      <c r="B1682" s="173"/>
      <c r="D1682" s="149" t="s">
        <v>192</v>
      </c>
      <c r="E1682" s="174" t="s">
        <v>19</v>
      </c>
      <c r="F1682" s="175" t="s">
        <v>554</v>
      </c>
      <c r="H1682" s="176">
        <v>143.9</v>
      </c>
      <c r="I1682" s="177"/>
      <c r="L1682" s="173"/>
      <c r="M1682" s="178"/>
      <c r="T1682" s="179"/>
      <c r="AT1682" s="174" t="s">
        <v>192</v>
      </c>
      <c r="AU1682" s="174" t="s">
        <v>82</v>
      </c>
      <c r="AV1682" s="15" t="s">
        <v>94</v>
      </c>
      <c r="AW1682" s="15" t="s">
        <v>33</v>
      </c>
      <c r="AX1682" s="15" t="s">
        <v>72</v>
      </c>
      <c r="AY1682" s="174" t="s">
        <v>181</v>
      </c>
    </row>
    <row r="1683" spans="2:51" s="13" customFormat="1" ht="12">
      <c r="B1683" s="156"/>
      <c r="D1683" s="149" t="s">
        <v>192</v>
      </c>
      <c r="E1683" s="157" t="s">
        <v>19</v>
      </c>
      <c r="F1683" s="158" t="s">
        <v>196</v>
      </c>
      <c r="H1683" s="159">
        <v>420.28</v>
      </c>
      <c r="I1683" s="160"/>
      <c r="L1683" s="156"/>
      <c r="M1683" s="161"/>
      <c r="T1683" s="162"/>
      <c r="AT1683" s="157" t="s">
        <v>192</v>
      </c>
      <c r="AU1683" s="157" t="s">
        <v>82</v>
      </c>
      <c r="AV1683" s="13" t="s">
        <v>188</v>
      </c>
      <c r="AW1683" s="13" t="s">
        <v>33</v>
      </c>
      <c r="AX1683" s="13" t="s">
        <v>80</v>
      </c>
      <c r="AY1683" s="157" t="s">
        <v>181</v>
      </c>
    </row>
    <row r="1684" spans="2:65" s="1" customFormat="1" ht="16.5" customHeight="1">
      <c r="B1684" s="32"/>
      <c r="C1684" s="180" t="s">
        <v>2880</v>
      </c>
      <c r="D1684" s="180" t="s">
        <v>561</v>
      </c>
      <c r="E1684" s="181" t="s">
        <v>2881</v>
      </c>
      <c r="F1684" s="182" t="s">
        <v>2882</v>
      </c>
      <c r="G1684" s="183" t="s">
        <v>305</v>
      </c>
      <c r="H1684" s="184">
        <v>428.686</v>
      </c>
      <c r="I1684" s="185"/>
      <c r="J1684" s="186">
        <f>ROUND(I1684*H1684,2)</f>
        <v>0</v>
      </c>
      <c r="K1684" s="182" t="s">
        <v>187</v>
      </c>
      <c r="L1684" s="187"/>
      <c r="M1684" s="188" t="s">
        <v>19</v>
      </c>
      <c r="N1684" s="189" t="s">
        <v>43</v>
      </c>
      <c r="P1684" s="140">
        <f>O1684*H1684</f>
        <v>0</v>
      </c>
      <c r="Q1684" s="140">
        <v>0.00027</v>
      </c>
      <c r="R1684" s="140">
        <f>Q1684*H1684</f>
        <v>0.11574522</v>
      </c>
      <c r="S1684" s="140">
        <v>0</v>
      </c>
      <c r="T1684" s="141">
        <f>S1684*H1684</f>
        <v>0</v>
      </c>
      <c r="AR1684" s="142" t="s">
        <v>394</v>
      </c>
      <c r="AT1684" s="142" t="s">
        <v>561</v>
      </c>
      <c r="AU1684" s="142" t="s">
        <v>82</v>
      </c>
      <c r="AY1684" s="17" t="s">
        <v>181</v>
      </c>
      <c r="BE1684" s="143">
        <f>IF(N1684="základní",J1684,0)</f>
        <v>0</v>
      </c>
      <c r="BF1684" s="143">
        <f>IF(N1684="snížená",J1684,0)</f>
        <v>0</v>
      </c>
      <c r="BG1684" s="143">
        <f>IF(N1684="zákl. přenesená",J1684,0)</f>
        <v>0</v>
      </c>
      <c r="BH1684" s="143">
        <f>IF(N1684="sníž. přenesená",J1684,0)</f>
        <v>0</v>
      </c>
      <c r="BI1684" s="143">
        <f>IF(N1684="nulová",J1684,0)</f>
        <v>0</v>
      </c>
      <c r="BJ1684" s="17" t="s">
        <v>80</v>
      </c>
      <c r="BK1684" s="143">
        <f>ROUND(I1684*H1684,2)</f>
        <v>0</v>
      </c>
      <c r="BL1684" s="17" t="s">
        <v>286</v>
      </c>
      <c r="BM1684" s="142" t="s">
        <v>2883</v>
      </c>
    </row>
    <row r="1685" spans="2:51" s="12" customFormat="1" ht="12">
      <c r="B1685" s="148"/>
      <c r="D1685" s="149" t="s">
        <v>192</v>
      </c>
      <c r="F1685" s="151" t="s">
        <v>2884</v>
      </c>
      <c r="H1685" s="152">
        <v>428.686</v>
      </c>
      <c r="I1685" s="153"/>
      <c r="L1685" s="148"/>
      <c r="M1685" s="154"/>
      <c r="T1685" s="155"/>
      <c r="AT1685" s="150" t="s">
        <v>192</v>
      </c>
      <c r="AU1685" s="150" t="s">
        <v>82</v>
      </c>
      <c r="AV1685" s="12" t="s">
        <v>82</v>
      </c>
      <c r="AW1685" s="12" t="s">
        <v>4</v>
      </c>
      <c r="AX1685" s="12" t="s">
        <v>80</v>
      </c>
      <c r="AY1685" s="150" t="s">
        <v>181</v>
      </c>
    </row>
    <row r="1686" spans="2:65" s="1" customFormat="1" ht="24.1" customHeight="1">
      <c r="B1686" s="32"/>
      <c r="C1686" s="131" t="s">
        <v>2885</v>
      </c>
      <c r="D1686" s="131" t="s">
        <v>183</v>
      </c>
      <c r="E1686" s="132" t="s">
        <v>2886</v>
      </c>
      <c r="F1686" s="133" t="s">
        <v>2887</v>
      </c>
      <c r="G1686" s="134" t="s">
        <v>344</v>
      </c>
      <c r="H1686" s="135">
        <v>8.096</v>
      </c>
      <c r="I1686" s="136"/>
      <c r="J1686" s="137">
        <f>ROUND(I1686*H1686,2)</f>
        <v>0</v>
      </c>
      <c r="K1686" s="133" t="s">
        <v>187</v>
      </c>
      <c r="L1686" s="32"/>
      <c r="M1686" s="138" t="s">
        <v>19</v>
      </c>
      <c r="N1686" s="139" t="s">
        <v>43</v>
      </c>
      <c r="P1686" s="140">
        <f>O1686*H1686</f>
        <v>0</v>
      </c>
      <c r="Q1686" s="140">
        <v>0</v>
      </c>
      <c r="R1686" s="140">
        <f>Q1686*H1686</f>
        <v>0</v>
      </c>
      <c r="S1686" s="140">
        <v>0</v>
      </c>
      <c r="T1686" s="141">
        <f>S1686*H1686</f>
        <v>0</v>
      </c>
      <c r="AR1686" s="142" t="s">
        <v>286</v>
      </c>
      <c r="AT1686" s="142" t="s">
        <v>183</v>
      </c>
      <c r="AU1686" s="142" t="s">
        <v>82</v>
      </c>
      <c r="AY1686" s="17" t="s">
        <v>181</v>
      </c>
      <c r="BE1686" s="143">
        <f>IF(N1686="základní",J1686,0)</f>
        <v>0</v>
      </c>
      <c r="BF1686" s="143">
        <f>IF(N1686="snížená",J1686,0)</f>
        <v>0</v>
      </c>
      <c r="BG1686" s="143">
        <f>IF(N1686="zákl. přenesená",J1686,0)</f>
        <v>0</v>
      </c>
      <c r="BH1686" s="143">
        <f>IF(N1686="sníž. přenesená",J1686,0)</f>
        <v>0</v>
      </c>
      <c r="BI1686" s="143">
        <f>IF(N1686="nulová",J1686,0)</f>
        <v>0</v>
      </c>
      <c r="BJ1686" s="17" t="s">
        <v>80</v>
      </c>
      <c r="BK1686" s="143">
        <f>ROUND(I1686*H1686,2)</f>
        <v>0</v>
      </c>
      <c r="BL1686" s="17" t="s">
        <v>286</v>
      </c>
      <c r="BM1686" s="142" t="s">
        <v>2888</v>
      </c>
    </row>
    <row r="1687" spans="2:47" s="1" customFormat="1" ht="12">
      <c r="B1687" s="32"/>
      <c r="D1687" s="144" t="s">
        <v>190</v>
      </c>
      <c r="F1687" s="145" t="s">
        <v>2889</v>
      </c>
      <c r="I1687" s="146"/>
      <c r="L1687" s="32"/>
      <c r="M1687" s="147"/>
      <c r="T1687" s="53"/>
      <c r="AT1687" s="17" t="s">
        <v>190</v>
      </c>
      <c r="AU1687" s="17" t="s">
        <v>82</v>
      </c>
    </row>
    <row r="1688" spans="2:63" s="11" customFormat="1" ht="22.8" customHeight="1">
      <c r="B1688" s="119"/>
      <c r="D1688" s="120" t="s">
        <v>71</v>
      </c>
      <c r="E1688" s="129" t="s">
        <v>2890</v>
      </c>
      <c r="F1688" s="129" t="s">
        <v>2891</v>
      </c>
      <c r="I1688" s="122"/>
      <c r="J1688" s="130">
        <f>BK1688</f>
        <v>0</v>
      </c>
      <c r="L1688" s="119"/>
      <c r="M1688" s="124"/>
      <c r="P1688" s="125">
        <f>SUM(P1689:P1720)</f>
        <v>0</v>
      </c>
      <c r="R1688" s="125">
        <f>SUM(R1689:R1720)</f>
        <v>5.36164736</v>
      </c>
      <c r="T1688" s="126">
        <f>SUM(T1689:T1720)</f>
        <v>0</v>
      </c>
      <c r="AR1688" s="120" t="s">
        <v>82</v>
      </c>
      <c r="AT1688" s="127" t="s">
        <v>71</v>
      </c>
      <c r="AU1688" s="127" t="s">
        <v>80</v>
      </c>
      <c r="AY1688" s="120" t="s">
        <v>181</v>
      </c>
      <c r="BK1688" s="128">
        <f>SUM(BK1689:BK1720)</f>
        <v>0</v>
      </c>
    </row>
    <row r="1689" spans="2:65" s="1" customFormat="1" ht="16.5" customHeight="1">
      <c r="B1689" s="32"/>
      <c r="C1689" s="131" t="s">
        <v>2892</v>
      </c>
      <c r="D1689" s="131" t="s">
        <v>183</v>
      </c>
      <c r="E1689" s="132" t="s">
        <v>2893</v>
      </c>
      <c r="F1689" s="133" t="s">
        <v>2894</v>
      </c>
      <c r="G1689" s="134" t="s">
        <v>186</v>
      </c>
      <c r="H1689" s="135">
        <v>190.887</v>
      </c>
      <c r="I1689" s="136"/>
      <c r="J1689" s="137">
        <f>ROUND(I1689*H1689,2)</f>
        <v>0</v>
      </c>
      <c r="K1689" s="133" t="s">
        <v>345</v>
      </c>
      <c r="L1689" s="32"/>
      <c r="M1689" s="138" t="s">
        <v>19</v>
      </c>
      <c r="N1689" s="139" t="s">
        <v>43</v>
      </c>
      <c r="P1689" s="140">
        <f>O1689*H1689</f>
        <v>0</v>
      </c>
      <c r="Q1689" s="140">
        <v>0.0003</v>
      </c>
      <c r="R1689" s="140">
        <f>Q1689*H1689</f>
        <v>0.05726609999999999</v>
      </c>
      <c r="S1689" s="140">
        <v>0</v>
      </c>
      <c r="T1689" s="141">
        <f>S1689*H1689</f>
        <v>0</v>
      </c>
      <c r="AR1689" s="142" t="s">
        <v>286</v>
      </c>
      <c r="AT1689" s="142" t="s">
        <v>183</v>
      </c>
      <c r="AU1689" s="142" t="s">
        <v>82</v>
      </c>
      <c r="AY1689" s="17" t="s">
        <v>181</v>
      </c>
      <c r="BE1689" s="143">
        <f>IF(N1689="základní",J1689,0)</f>
        <v>0</v>
      </c>
      <c r="BF1689" s="143">
        <f>IF(N1689="snížená",J1689,0)</f>
        <v>0</v>
      </c>
      <c r="BG1689" s="143">
        <f>IF(N1689="zákl. přenesená",J1689,0)</f>
        <v>0</v>
      </c>
      <c r="BH1689" s="143">
        <f>IF(N1689="sníž. přenesená",J1689,0)</f>
        <v>0</v>
      </c>
      <c r="BI1689" s="143">
        <f>IF(N1689="nulová",J1689,0)</f>
        <v>0</v>
      </c>
      <c r="BJ1689" s="17" t="s">
        <v>80</v>
      </c>
      <c r="BK1689" s="143">
        <f>ROUND(I1689*H1689,2)</f>
        <v>0</v>
      </c>
      <c r="BL1689" s="17" t="s">
        <v>286</v>
      </c>
      <c r="BM1689" s="142" t="s">
        <v>2895</v>
      </c>
    </row>
    <row r="1690" spans="2:47" s="1" customFormat="1" ht="12">
      <c r="B1690" s="32"/>
      <c r="D1690" s="144" t="s">
        <v>190</v>
      </c>
      <c r="F1690" s="145" t="s">
        <v>2896</v>
      </c>
      <c r="I1690" s="146"/>
      <c r="L1690" s="32"/>
      <c r="M1690" s="147"/>
      <c r="T1690" s="53"/>
      <c r="AT1690" s="17" t="s">
        <v>190</v>
      </c>
      <c r="AU1690" s="17" t="s">
        <v>82</v>
      </c>
    </row>
    <row r="1691" spans="2:65" s="1" customFormat="1" ht="24.1" customHeight="1">
      <c r="B1691" s="32"/>
      <c r="C1691" s="131" t="s">
        <v>2897</v>
      </c>
      <c r="D1691" s="131" t="s">
        <v>183</v>
      </c>
      <c r="E1691" s="132" t="s">
        <v>2898</v>
      </c>
      <c r="F1691" s="133" t="s">
        <v>2899</v>
      </c>
      <c r="G1691" s="134" t="s">
        <v>186</v>
      </c>
      <c r="H1691" s="135">
        <v>12.834</v>
      </c>
      <c r="I1691" s="136"/>
      <c r="J1691" s="137">
        <f>ROUND(I1691*H1691,2)</f>
        <v>0</v>
      </c>
      <c r="K1691" s="133" t="s">
        <v>187</v>
      </c>
      <c r="L1691" s="32"/>
      <c r="M1691" s="138" t="s">
        <v>19</v>
      </c>
      <c r="N1691" s="139" t="s">
        <v>43</v>
      </c>
      <c r="P1691" s="140">
        <f>O1691*H1691</f>
        <v>0</v>
      </c>
      <c r="Q1691" s="140">
        <v>0</v>
      </c>
      <c r="R1691" s="140">
        <f>Q1691*H1691</f>
        <v>0</v>
      </c>
      <c r="S1691" s="140">
        <v>0</v>
      </c>
      <c r="T1691" s="141">
        <f>S1691*H1691</f>
        <v>0</v>
      </c>
      <c r="AR1691" s="142" t="s">
        <v>286</v>
      </c>
      <c r="AT1691" s="142" t="s">
        <v>183</v>
      </c>
      <c r="AU1691" s="142" t="s">
        <v>82</v>
      </c>
      <c r="AY1691" s="17" t="s">
        <v>181</v>
      </c>
      <c r="BE1691" s="143">
        <f>IF(N1691="základní",J1691,0)</f>
        <v>0</v>
      </c>
      <c r="BF1691" s="143">
        <f>IF(N1691="snížená",J1691,0)</f>
        <v>0</v>
      </c>
      <c r="BG1691" s="143">
        <f>IF(N1691="zákl. přenesená",J1691,0)</f>
        <v>0</v>
      </c>
      <c r="BH1691" s="143">
        <f>IF(N1691="sníž. přenesená",J1691,0)</f>
        <v>0</v>
      </c>
      <c r="BI1691" s="143">
        <f>IF(N1691="nulová",J1691,0)</f>
        <v>0</v>
      </c>
      <c r="BJ1691" s="17" t="s">
        <v>80</v>
      </c>
      <c r="BK1691" s="143">
        <f>ROUND(I1691*H1691,2)</f>
        <v>0</v>
      </c>
      <c r="BL1691" s="17" t="s">
        <v>286</v>
      </c>
      <c r="BM1691" s="142" t="s">
        <v>2900</v>
      </c>
    </row>
    <row r="1692" spans="2:47" s="1" customFormat="1" ht="12">
      <c r="B1692" s="32"/>
      <c r="D1692" s="144" t="s">
        <v>190</v>
      </c>
      <c r="F1692" s="145" t="s">
        <v>2901</v>
      </c>
      <c r="I1692" s="146"/>
      <c r="L1692" s="32"/>
      <c r="M1692" s="147"/>
      <c r="T1692" s="53"/>
      <c r="AT1692" s="17" t="s">
        <v>190</v>
      </c>
      <c r="AU1692" s="17" t="s">
        <v>82</v>
      </c>
    </row>
    <row r="1693" spans="2:51" s="12" customFormat="1" ht="12">
      <c r="B1693" s="148"/>
      <c r="D1693" s="149" t="s">
        <v>192</v>
      </c>
      <c r="E1693" s="150" t="s">
        <v>19</v>
      </c>
      <c r="F1693" s="151" t="s">
        <v>2902</v>
      </c>
      <c r="H1693" s="152">
        <v>3.09</v>
      </c>
      <c r="I1693" s="153"/>
      <c r="L1693" s="148"/>
      <c r="M1693" s="154"/>
      <c r="T1693" s="155"/>
      <c r="AT1693" s="150" t="s">
        <v>192</v>
      </c>
      <c r="AU1693" s="150" t="s">
        <v>82</v>
      </c>
      <c r="AV1693" s="12" t="s">
        <v>82</v>
      </c>
      <c r="AW1693" s="12" t="s">
        <v>33</v>
      </c>
      <c r="AX1693" s="12" t="s">
        <v>72</v>
      </c>
      <c r="AY1693" s="150" t="s">
        <v>181</v>
      </c>
    </row>
    <row r="1694" spans="2:51" s="12" customFormat="1" ht="12">
      <c r="B1694" s="148"/>
      <c r="D1694" s="149" t="s">
        <v>192</v>
      </c>
      <c r="E1694" s="150" t="s">
        <v>19</v>
      </c>
      <c r="F1694" s="151" t="s">
        <v>2903</v>
      </c>
      <c r="H1694" s="152">
        <v>9.744</v>
      </c>
      <c r="I1694" s="153"/>
      <c r="L1694" s="148"/>
      <c r="M1694" s="154"/>
      <c r="T1694" s="155"/>
      <c r="AT1694" s="150" t="s">
        <v>192</v>
      </c>
      <c r="AU1694" s="150" t="s">
        <v>82</v>
      </c>
      <c r="AV1694" s="12" t="s">
        <v>82</v>
      </c>
      <c r="AW1694" s="12" t="s">
        <v>33</v>
      </c>
      <c r="AX1694" s="12" t="s">
        <v>72</v>
      </c>
      <c r="AY1694" s="150" t="s">
        <v>181</v>
      </c>
    </row>
    <row r="1695" spans="2:51" s="13" customFormat="1" ht="12">
      <c r="B1695" s="156"/>
      <c r="D1695" s="149" t="s">
        <v>192</v>
      </c>
      <c r="E1695" s="157" t="s">
        <v>19</v>
      </c>
      <c r="F1695" s="158" t="s">
        <v>196</v>
      </c>
      <c r="H1695" s="159">
        <v>12.834</v>
      </c>
      <c r="I1695" s="160"/>
      <c r="L1695" s="156"/>
      <c r="M1695" s="161"/>
      <c r="T1695" s="162"/>
      <c r="AT1695" s="157" t="s">
        <v>192</v>
      </c>
      <c r="AU1695" s="157" t="s">
        <v>82</v>
      </c>
      <c r="AV1695" s="13" t="s">
        <v>188</v>
      </c>
      <c r="AW1695" s="13" t="s">
        <v>33</v>
      </c>
      <c r="AX1695" s="13" t="s">
        <v>80</v>
      </c>
      <c r="AY1695" s="157" t="s">
        <v>181</v>
      </c>
    </row>
    <row r="1696" spans="2:65" s="1" customFormat="1" ht="24.1" customHeight="1">
      <c r="B1696" s="32"/>
      <c r="C1696" s="131" t="s">
        <v>2904</v>
      </c>
      <c r="D1696" s="131" t="s">
        <v>183</v>
      </c>
      <c r="E1696" s="132" t="s">
        <v>2905</v>
      </c>
      <c r="F1696" s="133" t="s">
        <v>2906</v>
      </c>
      <c r="G1696" s="134" t="s">
        <v>186</v>
      </c>
      <c r="H1696" s="135">
        <v>190.887</v>
      </c>
      <c r="I1696" s="136"/>
      <c r="J1696" s="137">
        <f>ROUND(I1696*H1696,2)</f>
        <v>0</v>
      </c>
      <c r="K1696" s="133" t="s">
        <v>345</v>
      </c>
      <c r="L1696" s="32"/>
      <c r="M1696" s="138" t="s">
        <v>19</v>
      </c>
      <c r="N1696" s="139" t="s">
        <v>43</v>
      </c>
      <c r="P1696" s="140">
        <f>O1696*H1696</f>
        <v>0</v>
      </c>
      <c r="Q1696" s="140">
        <v>0.0073</v>
      </c>
      <c r="R1696" s="140">
        <f>Q1696*H1696</f>
        <v>1.3934751</v>
      </c>
      <c r="S1696" s="140">
        <v>0</v>
      </c>
      <c r="T1696" s="141">
        <f>S1696*H1696</f>
        <v>0</v>
      </c>
      <c r="AR1696" s="142" t="s">
        <v>286</v>
      </c>
      <c r="AT1696" s="142" t="s">
        <v>183</v>
      </c>
      <c r="AU1696" s="142" t="s">
        <v>82</v>
      </c>
      <c r="AY1696" s="17" t="s">
        <v>181</v>
      </c>
      <c r="BE1696" s="143">
        <f>IF(N1696="základní",J1696,0)</f>
        <v>0</v>
      </c>
      <c r="BF1696" s="143">
        <f>IF(N1696="snížená",J1696,0)</f>
        <v>0</v>
      </c>
      <c r="BG1696" s="143">
        <f>IF(N1696="zákl. přenesená",J1696,0)</f>
        <v>0</v>
      </c>
      <c r="BH1696" s="143">
        <f>IF(N1696="sníž. přenesená",J1696,0)</f>
        <v>0</v>
      </c>
      <c r="BI1696" s="143">
        <f>IF(N1696="nulová",J1696,0)</f>
        <v>0</v>
      </c>
      <c r="BJ1696" s="17" t="s">
        <v>80</v>
      </c>
      <c r="BK1696" s="143">
        <f>ROUND(I1696*H1696,2)</f>
        <v>0</v>
      </c>
      <c r="BL1696" s="17" t="s">
        <v>286</v>
      </c>
      <c r="BM1696" s="142" t="s">
        <v>2907</v>
      </c>
    </row>
    <row r="1697" spans="2:47" s="1" customFormat="1" ht="12">
      <c r="B1697" s="32"/>
      <c r="D1697" s="144" t="s">
        <v>190</v>
      </c>
      <c r="F1697" s="145" t="s">
        <v>2908</v>
      </c>
      <c r="I1697" s="146"/>
      <c r="L1697" s="32"/>
      <c r="M1697" s="147"/>
      <c r="T1697" s="53"/>
      <c r="AT1697" s="17" t="s">
        <v>190</v>
      </c>
      <c r="AU1697" s="17" t="s">
        <v>82</v>
      </c>
    </row>
    <row r="1698" spans="2:51" s="14" customFormat="1" ht="12">
      <c r="B1698" s="163"/>
      <c r="D1698" s="149" t="s">
        <v>192</v>
      </c>
      <c r="E1698" s="164" t="s">
        <v>19</v>
      </c>
      <c r="F1698" s="165" t="s">
        <v>957</v>
      </c>
      <c r="H1698" s="164" t="s">
        <v>19</v>
      </c>
      <c r="I1698" s="166"/>
      <c r="L1698" s="163"/>
      <c r="M1698" s="167"/>
      <c r="T1698" s="168"/>
      <c r="AT1698" s="164" t="s">
        <v>192</v>
      </c>
      <c r="AU1698" s="164" t="s">
        <v>82</v>
      </c>
      <c r="AV1698" s="14" t="s">
        <v>80</v>
      </c>
      <c r="AW1698" s="14" t="s">
        <v>33</v>
      </c>
      <c r="AX1698" s="14" t="s">
        <v>72</v>
      </c>
      <c r="AY1698" s="164" t="s">
        <v>181</v>
      </c>
    </row>
    <row r="1699" spans="2:51" s="12" customFormat="1" ht="12">
      <c r="B1699" s="148"/>
      <c r="D1699" s="149" t="s">
        <v>192</v>
      </c>
      <c r="E1699" s="150" t="s">
        <v>19</v>
      </c>
      <c r="F1699" s="151" t="s">
        <v>2902</v>
      </c>
      <c r="H1699" s="152">
        <v>3.09</v>
      </c>
      <c r="I1699" s="153"/>
      <c r="L1699" s="148"/>
      <c r="M1699" s="154"/>
      <c r="T1699" s="155"/>
      <c r="AT1699" s="150" t="s">
        <v>192</v>
      </c>
      <c r="AU1699" s="150" t="s">
        <v>82</v>
      </c>
      <c r="AV1699" s="12" t="s">
        <v>82</v>
      </c>
      <c r="AW1699" s="12" t="s">
        <v>33</v>
      </c>
      <c r="AX1699" s="12" t="s">
        <v>72</v>
      </c>
      <c r="AY1699" s="150" t="s">
        <v>181</v>
      </c>
    </row>
    <row r="1700" spans="2:51" s="12" customFormat="1" ht="12">
      <c r="B1700" s="148"/>
      <c r="D1700" s="149" t="s">
        <v>192</v>
      </c>
      <c r="E1700" s="150" t="s">
        <v>19</v>
      </c>
      <c r="F1700" s="151" t="s">
        <v>2909</v>
      </c>
      <c r="H1700" s="152">
        <v>25.864</v>
      </c>
      <c r="I1700" s="153"/>
      <c r="L1700" s="148"/>
      <c r="M1700" s="154"/>
      <c r="T1700" s="155"/>
      <c r="AT1700" s="150" t="s">
        <v>192</v>
      </c>
      <c r="AU1700" s="150" t="s">
        <v>82</v>
      </c>
      <c r="AV1700" s="12" t="s">
        <v>82</v>
      </c>
      <c r="AW1700" s="12" t="s">
        <v>33</v>
      </c>
      <c r="AX1700" s="12" t="s">
        <v>72</v>
      </c>
      <c r="AY1700" s="150" t="s">
        <v>181</v>
      </c>
    </row>
    <row r="1701" spans="2:51" s="12" customFormat="1" ht="12">
      <c r="B1701" s="148"/>
      <c r="D1701" s="149" t="s">
        <v>192</v>
      </c>
      <c r="E1701" s="150" t="s">
        <v>19</v>
      </c>
      <c r="F1701" s="151" t="s">
        <v>2910</v>
      </c>
      <c r="H1701" s="152">
        <v>17.209</v>
      </c>
      <c r="I1701" s="153"/>
      <c r="L1701" s="148"/>
      <c r="M1701" s="154"/>
      <c r="T1701" s="155"/>
      <c r="AT1701" s="150" t="s">
        <v>192</v>
      </c>
      <c r="AU1701" s="150" t="s">
        <v>82</v>
      </c>
      <c r="AV1701" s="12" t="s">
        <v>82</v>
      </c>
      <c r="AW1701" s="12" t="s">
        <v>33</v>
      </c>
      <c r="AX1701" s="12" t="s">
        <v>72</v>
      </c>
      <c r="AY1701" s="150" t="s">
        <v>181</v>
      </c>
    </row>
    <row r="1702" spans="2:51" s="12" customFormat="1" ht="12">
      <c r="B1702" s="148"/>
      <c r="D1702" s="149" t="s">
        <v>192</v>
      </c>
      <c r="E1702" s="150" t="s">
        <v>19</v>
      </c>
      <c r="F1702" s="151" t="s">
        <v>2911</v>
      </c>
      <c r="H1702" s="152">
        <v>17.704</v>
      </c>
      <c r="I1702" s="153"/>
      <c r="L1702" s="148"/>
      <c r="M1702" s="154"/>
      <c r="T1702" s="155"/>
      <c r="AT1702" s="150" t="s">
        <v>192</v>
      </c>
      <c r="AU1702" s="150" t="s">
        <v>82</v>
      </c>
      <c r="AV1702" s="12" t="s">
        <v>82</v>
      </c>
      <c r="AW1702" s="12" t="s">
        <v>33</v>
      </c>
      <c r="AX1702" s="12" t="s">
        <v>72</v>
      </c>
      <c r="AY1702" s="150" t="s">
        <v>181</v>
      </c>
    </row>
    <row r="1703" spans="2:51" s="12" customFormat="1" ht="12">
      <c r="B1703" s="148"/>
      <c r="D1703" s="149" t="s">
        <v>192</v>
      </c>
      <c r="E1703" s="150" t="s">
        <v>19</v>
      </c>
      <c r="F1703" s="151" t="s">
        <v>2912</v>
      </c>
      <c r="H1703" s="152">
        <v>26.574</v>
      </c>
      <c r="I1703" s="153"/>
      <c r="L1703" s="148"/>
      <c r="M1703" s="154"/>
      <c r="T1703" s="155"/>
      <c r="AT1703" s="150" t="s">
        <v>192</v>
      </c>
      <c r="AU1703" s="150" t="s">
        <v>82</v>
      </c>
      <c r="AV1703" s="12" t="s">
        <v>82</v>
      </c>
      <c r="AW1703" s="12" t="s">
        <v>33</v>
      </c>
      <c r="AX1703" s="12" t="s">
        <v>72</v>
      </c>
      <c r="AY1703" s="150" t="s">
        <v>181</v>
      </c>
    </row>
    <row r="1704" spans="2:51" s="12" customFormat="1" ht="12">
      <c r="B1704" s="148"/>
      <c r="D1704" s="149" t="s">
        <v>192</v>
      </c>
      <c r="E1704" s="150" t="s">
        <v>19</v>
      </c>
      <c r="F1704" s="151" t="s">
        <v>2913</v>
      </c>
      <c r="H1704" s="152">
        <v>10.365</v>
      </c>
      <c r="I1704" s="153"/>
      <c r="L1704" s="148"/>
      <c r="M1704" s="154"/>
      <c r="T1704" s="155"/>
      <c r="AT1704" s="150" t="s">
        <v>192</v>
      </c>
      <c r="AU1704" s="150" t="s">
        <v>82</v>
      </c>
      <c r="AV1704" s="12" t="s">
        <v>82</v>
      </c>
      <c r="AW1704" s="12" t="s">
        <v>33</v>
      </c>
      <c r="AX1704" s="12" t="s">
        <v>72</v>
      </c>
      <c r="AY1704" s="150" t="s">
        <v>181</v>
      </c>
    </row>
    <row r="1705" spans="2:51" s="12" customFormat="1" ht="12">
      <c r="B1705" s="148"/>
      <c r="D1705" s="149" t="s">
        <v>192</v>
      </c>
      <c r="E1705" s="150" t="s">
        <v>19</v>
      </c>
      <c r="F1705" s="151" t="s">
        <v>2914</v>
      </c>
      <c r="H1705" s="152">
        <v>18.781</v>
      </c>
      <c r="I1705" s="153"/>
      <c r="L1705" s="148"/>
      <c r="M1705" s="154"/>
      <c r="T1705" s="155"/>
      <c r="AT1705" s="150" t="s">
        <v>192</v>
      </c>
      <c r="AU1705" s="150" t="s">
        <v>82</v>
      </c>
      <c r="AV1705" s="12" t="s">
        <v>82</v>
      </c>
      <c r="AW1705" s="12" t="s">
        <v>33</v>
      </c>
      <c r="AX1705" s="12" t="s">
        <v>72</v>
      </c>
      <c r="AY1705" s="150" t="s">
        <v>181</v>
      </c>
    </row>
    <row r="1706" spans="2:51" s="15" customFormat="1" ht="12">
      <c r="B1706" s="173"/>
      <c r="D1706" s="149" t="s">
        <v>192</v>
      </c>
      <c r="E1706" s="174" t="s">
        <v>19</v>
      </c>
      <c r="F1706" s="175" t="s">
        <v>554</v>
      </c>
      <c r="H1706" s="176">
        <v>119.587</v>
      </c>
      <c r="I1706" s="177"/>
      <c r="L1706" s="173"/>
      <c r="M1706" s="178"/>
      <c r="T1706" s="179"/>
      <c r="AT1706" s="174" t="s">
        <v>192</v>
      </c>
      <c r="AU1706" s="174" t="s">
        <v>82</v>
      </c>
      <c r="AV1706" s="15" t="s">
        <v>94</v>
      </c>
      <c r="AW1706" s="15" t="s">
        <v>33</v>
      </c>
      <c r="AX1706" s="15" t="s">
        <v>72</v>
      </c>
      <c r="AY1706" s="174" t="s">
        <v>181</v>
      </c>
    </row>
    <row r="1707" spans="2:51" s="14" customFormat="1" ht="12">
      <c r="B1707" s="163"/>
      <c r="D1707" s="149" t="s">
        <v>192</v>
      </c>
      <c r="E1707" s="164" t="s">
        <v>19</v>
      </c>
      <c r="F1707" s="165" t="s">
        <v>963</v>
      </c>
      <c r="H1707" s="164" t="s">
        <v>19</v>
      </c>
      <c r="I1707" s="166"/>
      <c r="L1707" s="163"/>
      <c r="M1707" s="167"/>
      <c r="T1707" s="168"/>
      <c r="AT1707" s="164" t="s">
        <v>192</v>
      </c>
      <c r="AU1707" s="164" t="s">
        <v>82</v>
      </c>
      <c r="AV1707" s="14" t="s">
        <v>80</v>
      </c>
      <c r="AW1707" s="14" t="s">
        <v>33</v>
      </c>
      <c r="AX1707" s="14" t="s">
        <v>72</v>
      </c>
      <c r="AY1707" s="164" t="s">
        <v>181</v>
      </c>
    </row>
    <row r="1708" spans="2:51" s="12" customFormat="1" ht="12">
      <c r="B1708" s="148"/>
      <c r="D1708" s="149" t="s">
        <v>192</v>
      </c>
      <c r="E1708" s="150" t="s">
        <v>19</v>
      </c>
      <c r="F1708" s="151" t="s">
        <v>2903</v>
      </c>
      <c r="H1708" s="152">
        <v>9.744</v>
      </c>
      <c r="I1708" s="153"/>
      <c r="L1708" s="148"/>
      <c r="M1708" s="154"/>
      <c r="T1708" s="155"/>
      <c r="AT1708" s="150" t="s">
        <v>192</v>
      </c>
      <c r="AU1708" s="150" t="s">
        <v>82</v>
      </c>
      <c r="AV1708" s="12" t="s">
        <v>82</v>
      </c>
      <c r="AW1708" s="12" t="s">
        <v>33</v>
      </c>
      <c r="AX1708" s="12" t="s">
        <v>72</v>
      </c>
      <c r="AY1708" s="150" t="s">
        <v>181</v>
      </c>
    </row>
    <row r="1709" spans="2:51" s="12" customFormat="1" ht="12">
      <c r="B1709" s="148"/>
      <c r="D1709" s="149" t="s">
        <v>192</v>
      </c>
      <c r="E1709" s="150" t="s">
        <v>19</v>
      </c>
      <c r="F1709" s="151" t="s">
        <v>2915</v>
      </c>
      <c r="H1709" s="152">
        <v>30.778</v>
      </c>
      <c r="I1709" s="153"/>
      <c r="L1709" s="148"/>
      <c r="M1709" s="154"/>
      <c r="T1709" s="155"/>
      <c r="AT1709" s="150" t="s">
        <v>192</v>
      </c>
      <c r="AU1709" s="150" t="s">
        <v>82</v>
      </c>
      <c r="AV1709" s="12" t="s">
        <v>82</v>
      </c>
      <c r="AW1709" s="12" t="s">
        <v>33</v>
      </c>
      <c r="AX1709" s="12" t="s">
        <v>72</v>
      </c>
      <c r="AY1709" s="150" t="s">
        <v>181</v>
      </c>
    </row>
    <row r="1710" spans="2:51" s="12" customFormat="1" ht="12">
      <c r="B1710" s="148"/>
      <c r="D1710" s="149" t="s">
        <v>192</v>
      </c>
      <c r="E1710" s="150" t="s">
        <v>19</v>
      </c>
      <c r="F1710" s="151" t="s">
        <v>2916</v>
      </c>
      <c r="H1710" s="152">
        <v>30.778</v>
      </c>
      <c r="I1710" s="153"/>
      <c r="L1710" s="148"/>
      <c r="M1710" s="154"/>
      <c r="T1710" s="155"/>
      <c r="AT1710" s="150" t="s">
        <v>192</v>
      </c>
      <c r="AU1710" s="150" t="s">
        <v>82</v>
      </c>
      <c r="AV1710" s="12" t="s">
        <v>82</v>
      </c>
      <c r="AW1710" s="12" t="s">
        <v>33</v>
      </c>
      <c r="AX1710" s="12" t="s">
        <v>72</v>
      </c>
      <c r="AY1710" s="150" t="s">
        <v>181</v>
      </c>
    </row>
    <row r="1711" spans="2:51" s="15" customFormat="1" ht="12">
      <c r="B1711" s="173"/>
      <c r="D1711" s="149" t="s">
        <v>192</v>
      </c>
      <c r="E1711" s="174" t="s">
        <v>19</v>
      </c>
      <c r="F1711" s="175" t="s">
        <v>554</v>
      </c>
      <c r="H1711" s="176">
        <v>71.3</v>
      </c>
      <c r="I1711" s="177"/>
      <c r="L1711" s="173"/>
      <c r="M1711" s="178"/>
      <c r="T1711" s="179"/>
      <c r="AT1711" s="174" t="s">
        <v>192</v>
      </c>
      <c r="AU1711" s="174" t="s">
        <v>82</v>
      </c>
      <c r="AV1711" s="15" t="s">
        <v>94</v>
      </c>
      <c r="AW1711" s="15" t="s">
        <v>33</v>
      </c>
      <c r="AX1711" s="15" t="s">
        <v>72</v>
      </c>
      <c r="AY1711" s="174" t="s">
        <v>181</v>
      </c>
    </row>
    <row r="1712" spans="2:51" s="13" customFormat="1" ht="12">
      <c r="B1712" s="156"/>
      <c r="D1712" s="149" t="s">
        <v>192</v>
      </c>
      <c r="E1712" s="157" t="s">
        <v>19</v>
      </c>
      <c r="F1712" s="158" t="s">
        <v>196</v>
      </c>
      <c r="H1712" s="159">
        <v>190.887</v>
      </c>
      <c r="I1712" s="160"/>
      <c r="L1712" s="156"/>
      <c r="M1712" s="161"/>
      <c r="T1712" s="162"/>
      <c r="AT1712" s="157" t="s">
        <v>192</v>
      </c>
      <c r="AU1712" s="157" t="s">
        <v>82</v>
      </c>
      <c r="AV1712" s="13" t="s">
        <v>188</v>
      </c>
      <c r="AW1712" s="13" t="s">
        <v>33</v>
      </c>
      <c r="AX1712" s="13" t="s">
        <v>80</v>
      </c>
      <c r="AY1712" s="157" t="s">
        <v>181</v>
      </c>
    </row>
    <row r="1713" spans="2:65" s="1" customFormat="1" ht="24.1" customHeight="1">
      <c r="B1713" s="32"/>
      <c r="C1713" s="180" t="s">
        <v>2917</v>
      </c>
      <c r="D1713" s="180" t="s">
        <v>561</v>
      </c>
      <c r="E1713" s="181" t="s">
        <v>2918</v>
      </c>
      <c r="F1713" s="182" t="s">
        <v>2919</v>
      </c>
      <c r="G1713" s="183" t="s">
        <v>186</v>
      </c>
      <c r="H1713" s="184">
        <v>209.976</v>
      </c>
      <c r="I1713" s="185"/>
      <c r="J1713" s="186">
        <f>ROUND(I1713*H1713,2)</f>
        <v>0</v>
      </c>
      <c r="K1713" s="182" t="s">
        <v>19</v>
      </c>
      <c r="L1713" s="187"/>
      <c r="M1713" s="188" t="s">
        <v>19</v>
      </c>
      <c r="N1713" s="189" t="s">
        <v>43</v>
      </c>
      <c r="P1713" s="140">
        <f>O1713*H1713</f>
        <v>0</v>
      </c>
      <c r="Q1713" s="140">
        <v>0.01841</v>
      </c>
      <c r="R1713" s="140">
        <f>Q1713*H1713</f>
        <v>3.8656581599999997</v>
      </c>
      <c r="S1713" s="140">
        <v>0</v>
      </c>
      <c r="T1713" s="141">
        <f>S1713*H1713</f>
        <v>0</v>
      </c>
      <c r="AR1713" s="142" t="s">
        <v>394</v>
      </c>
      <c r="AT1713" s="142" t="s">
        <v>561</v>
      </c>
      <c r="AU1713" s="142" t="s">
        <v>82</v>
      </c>
      <c r="AY1713" s="17" t="s">
        <v>181</v>
      </c>
      <c r="BE1713" s="143">
        <f>IF(N1713="základní",J1713,0)</f>
        <v>0</v>
      </c>
      <c r="BF1713" s="143">
        <f>IF(N1713="snížená",J1713,0)</f>
        <v>0</v>
      </c>
      <c r="BG1713" s="143">
        <f>IF(N1713="zákl. přenesená",J1713,0)</f>
        <v>0</v>
      </c>
      <c r="BH1713" s="143">
        <f>IF(N1713="sníž. přenesená",J1713,0)</f>
        <v>0</v>
      </c>
      <c r="BI1713" s="143">
        <f>IF(N1713="nulová",J1713,0)</f>
        <v>0</v>
      </c>
      <c r="BJ1713" s="17" t="s">
        <v>80</v>
      </c>
      <c r="BK1713" s="143">
        <f>ROUND(I1713*H1713,2)</f>
        <v>0</v>
      </c>
      <c r="BL1713" s="17" t="s">
        <v>286</v>
      </c>
      <c r="BM1713" s="142" t="s">
        <v>2920</v>
      </c>
    </row>
    <row r="1714" spans="2:51" s="12" customFormat="1" ht="12">
      <c r="B1714" s="148"/>
      <c r="D1714" s="149" t="s">
        <v>192</v>
      </c>
      <c r="E1714" s="150" t="s">
        <v>19</v>
      </c>
      <c r="F1714" s="151" t="s">
        <v>2921</v>
      </c>
      <c r="H1714" s="152">
        <v>209.976</v>
      </c>
      <c r="I1714" s="153"/>
      <c r="L1714" s="148"/>
      <c r="M1714" s="154"/>
      <c r="T1714" s="155"/>
      <c r="AT1714" s="150" t="s">
        <v>192</v>
      </c>
      <c r="AU1714" s="150" t="s">
        <v>82</v>
      </c>
      <c r="AV1714" s="12" t="s">
        <v>82</v>
      </c>
      <c r="AW1714" s="12" t="s">
        <v>33</v>
      </c>
      <c r="AX1714" s="12" t="s">
        <v>80</v>
      </c>
      <c r="AY1714" s="150" t="s">
        <v>181</v>
      </c>
    </row>
    <row r="1715" spans="2:65" s="1" customFormat="1" ht="16.5" customHeight="1">
      <c r="B1715" s="32"/>
      <c r="C1715" s="131" t="s">
        <v>2922</v>
      </c>
      <c r="D1715" s="131" t="s">
        <v>183</v>
      </c>
      <c r="E1715" s="132" t="s">
        <v>2923</v>
      </c>
      <c r="F1715" s="133" t="s">
        <v>2924</v>
      </c>
      <c r="G1715" s="134" t="s">
        <v>186</v>
      </c>
      <c r="H1715" s="135">
        <v>5.6</v>
      </c>
      <c r="I1715" s="136"/>
      <c r="J1715" s="137">
        <f>ROUND(I1715*H1715,2)</f>
        <v>0</v>
      </c>
      <c r="K1715" s="133" t="s">
        <v>527</v>
      </c>
      <c r="L1715" s="32"/>
      <c r="M1715" s="138" t="s">
        <v>19</v>
      </c>
      <c r="N1715" s="139" t="s">
        <v>43</v>
      </c>
      <c r="P1715" s="140">
        <f>O1715*H1715</f>
        <v>0</v>
      </c>
      <c r="Q1715" s="140">
        <v>0.00058</v>
      </c>
      <c r="R1715" s="140">
        <f>Q1715*H1715</f>
        <v>0.003248</v>
      </c>
      <c r="S1715" s="140">
        <v>0</v>
      </c>
      <c r="T1715" s="141">
        <f>S1715*H1715</f>
        <v>0</v>
      </c>
      <c r="AR1715" s="142" t="s">
        <v>286</v>
      </c>
      <c r="AT1715" s="142" t="s">
        <v>183</v>
      </c>
      <c r="AU1715" s="142" t="s">
        <v>82</v>
      </c>
      <c r="AY1715" s="17" t="s">
        <v>181</v>
      </c>
      <c r="BE1715" s="143">
        <f>IF(N1715="základní",J1715,0)</f>
        <v>0</v>
      </c>
      <c r="BF1715" s="143">
        <f>IF(N1715="snížená",J1715,0)</f>
        <v>0</v>
      </c>
      <c r="BG1715" s="143">
        <f>IF(N1715="zákl. přenesená",J1715,0)</f>
        <v>0</v>
      </c>
      <c r="BH1715" s="143">
        <f>IF(N1715="sníž. přenesená",J1715,0)</f>
        <v>0</v>
      </c>
      <c r="BI1715" s="143">
        <f>IF(N1715="nulová",J1715,0)</f>
        <v>0</v>
      </c>
      <c r="BJ1715" s="17" t="s">
        <v>80</v>
      </c>
      <c r="BK1715" s="143">
        <f>ROUND(I1715*H1715,2)</f>
        <v>0</v>
      </c>
      <c r="BL1715" s="17" t="s">
        <v>286</v>
      </c>
      <c r="BM1715" s="142" t="s">
        <v>2925</v>
      </c>
    </row>
    <row r="1716" spans="2:47" s="1" customFormat="1" ht="12">
      <c r="B1716" s="32"/>
      <c r="D1716" s="144" t="s">
        <v>190</v>
      </c>
      <c r="F1716" s="145" t="s">
        <v>2926</v>
      </c>
      <c r="I1716" s="146"/>
      <c r="L1716" s="32"/>
      <c r="M1716" s="147"/>
      <c r="T1716" s="53"/>
      <c r="AT1716" s="17" t="s">
        <v>190</v>
      </c>
      <c r="AU1716" s="17" t="s">
        <v>82</v>
      </c>
    </row>
    <row r="1717" spans="2:51" s="12" customFormat="1" ht="12">
      <c r="B1717" s="148"/>
      <c r="D1717" s="149" t="s">
        <v>192</v>
      </c>
      <c r="E1717" s="150" t="s">
        <v>19</v>
      </c>
      <c r="F1717" s="151" t="s">
        <v>2927</v>
      </c>
      <c r="H1717" s="152">
        <v>5.6</v>
      </c>
      <c r="I1717" s="153"/>
      <c r="L1717" s="148"/>
      <c r="M1717" s="154"/>
      <c r="T1717" s="155"/>
      <c r="AT1717" s="150" t="s">
        <v>192</v>
      </c>
      <c r="AU1717" s="150" t="s">
        <v>82</v>
      </c>
      <c r="AV1717" s="12" t="s">
        <v>82</v>
      </c>
      <c r="AW1717" s="12" t="s">
        <v>33</v>
      </c>
      <c r="AX1717" s="12" t="s">
        <v>80</v>
      </c>
      <c r="AY1717" s="150" t="s">
        <v>181</v>
      </c>
    </row>
    <row r="1718" spans="2:65" s="1" customFormat="1" ht="16.5" customHeight="1">
      <c r="B1718" s="32"/>
      <c r="C1718" s="180" t="s">
        <v>2928</v>
      </c>
      <c r="D1718" s="180" t="s">
        <v>561</v>
      </c>
      <c r="E1718" s="181" t="s">
        <v>2929</v>
      </c>
      <c r="F1718" s="182" t="s">
        <v>2930</v>
      </c>
      <c r="G1718" s="183" t="s">
        <v>186</v>
      </c>
      <c r="H1718" s="184">
        <v>5.6</v>
      </c>
      <c r="I1718" s="185"/>
      <c r="J1718" s="186">
        <f>ROUND(I1718*H1718,2)</f>
        <v>0</v>
      </c>
      <c r="K1718" s="182" t="s">
        <v>527</v>
      </c>
      <c r="L1718" s="187"/>
      <c r="M1718" s="188" t="s">
        <v>19</v>
      </c>
      <c r="N1718" s="189" t="s">
        <v>43</v>
      </c>
      <c r="P1718" s="140">
        <f>O1718*H1718</f>
        <v>0</v>
      </c>
      <c r="Q1718" s="140">
        <v>0.0075</v>
      </c>
      <c r="R1718" s="140">
        <f>Q1718*H1718</f>
        <v>0.041999999999999996</v>
      </c>
      <c r="S1718" s="140">
        <v>0</v>
      </c>
      <c r="T1718" s="141">
        <f>S1718*H1718</f>
        <v>0</v>
      </c>
      <c r="AR1718" s="142" t="s">
        <v>394</v>
      </c>
      <c r="AT1718" s="142" t="s">
        <v>561</v>
      </c>
      <c r="AU1718" s="142" t="s">
        <v>82</v>
      </c>
      <c r="AY1718" s="17" t="s">
        <v>181</v>
      </c>
      <c r="BE1718" s="143">
        <f>IF(N1718="základní",J1718,0)</f>
        <v>0</v>
      </c>
      <c r="BF1718" s="143">
        <f>IF(N1718="snížená",J1718,0)</f>
        <v>0</v>
      </c>
      <c r="BG1718" s="143">
        <f>IF(N1718="zákl. přenesená",J1718,0)</f>
        <v>0</v>
      </c>
      <c r="BH1718" s="143">
        <f>IF(N1718="sníž. přenesená",J1718,0)</f>
        <v>0</v>
      </c>
      <c r="BI1718" s="143">
        <f>IF(N1718="nulová",J1718,0)</f>
        <v>0</v>
      </c>
      <c r="BJ1718" s="17" t="s">
        <v>80</v>
      </c>
      <c r="BK1718" s="143">
        <f>ROUND(I1718*H1718,2)</f>
        <v>0</v>
      </c>
      <c r="BL1718" s="17" t="s">
        <v>286</v>
      </c>
      <c r="BM1718" s="142" t="s">
        <v>2931</v>
      </c>
    </row>
    <row r="1719" spans="2:65" s="1" customFormat="1" ht="24.1" customHeight="1">
      <c r="B1719" s="32"/>
      <c r="C1719" s="131" t="s">
        <v>2932</v>
      </c>
      <c r="D1719" s="131" t="s">
        <v>183</v>
      </c>
      <c r="E1719" s="132" t="s">
        <v>2933</v>
      </c>
      <c r="F1719" s="133" t="s">
        <v>2934</v>
      </c>
      <c r="G1719" s="134" t="s">
        <v>344</v>
      </c>
      <c r="H1719" s="135">
        <v>5.362</v>
      </c>
      <c r="I1719" s="136"/>
      <c r="J1719" s="137">
        <f>ROUND(I1719*H1719,2)</f>
        <v>0</v>
      </c>
      <c r="K1719" s="133" t="s">
        <v>187</v>
      </c>
      <c r="L1719" s="32"/>
      <c r="M1719" s="138" t="s">
        <v>19</v>
      </c>
      <c r="N1719" s="139" t="s">
        <v>43</v>
      </c>
      <c r="P1719" s="140">
        <f>O1719*H1719</f>
        <v>0</v>
      </c>
      <c r="Q1719" s="140">
        <v>0</v>
      </c>
      <c r="R1719" s="140">
        <f>Q1719*H1719</f>
        <v>0</v>
      </c>
      <c r="S1719" s="140">
        <v>0</v>
      </c>
      <c r="T1719" s="141">
        <f>S1719*H1719</f>
        <v>0</v>
      </c>
      <c r="AR1719" s="142" t="s">
        <v>286</v>
      </c>
      <c r="AT1719" s="142" t="s">
        <v>183</v>
      </c>
      <c r="AU1719" s="142" t="s">
        <v>82</v>
      </c>
      <c r="AY1719" s="17" t="s">
        <v>181</v>
      </c>
      <c r="BE1719" s="143">
        <f>IF(N1719="základní",J1719,0)</f>
        <v>0</v>
      </c>
      <c r="BF1719" s="143">
        <f>IF(N1719="snížená",J1719,0)</f>
        <v>0</v>
      </c>
      <c r="BG1719" s="143">
        <f>IF(N1719="zákl. přenesená",J1719,0)</f>
        <v>0</v>
      </c>
      <c r="BH1719" s="143">
        <f>IF(N1719="sníž. přenesená",J1719,0)</f>
        <v>0</v>
      </c>
      <c r="BI1719" s="143">
        <f>IF(N1719="nulová",J1719,0)</f>
        <v>0</v>
      </c>
      <c r="BJ1719" s="17" t="s">
        <v>80</v>
      </c>
      <c r="BK1719" s="143">
        <f>ROUND(I1719*H1719,2)</f>
        <v>0</v>
      </c>
      <c r="BL1719" s="17" t="s">
        <v>286</v>
      </c>
      <c r="BM1719" s="142" t="s">
        <v>2935</v>
      </c>
    </row>
    <row r="1720" spans="2:47" s="1" customFormat="1" ht="12">
      <c r="B1720" s="32"/>
      <c r="D1720" s="144" t="s">
        <v>190</v>
      </c>
      <c r="F1720" s="145" t="s">
        <v>2936</v>
      </c>
      <c r="I1720" s="146"/>
      <c r="L1720" s="32"/>
      <c r="M1720" s="147"/>
      <c r="T1720" s="53"/>
      <c r="AT1720" s="17" t="s">
        <v>190</v>
      </c>
      <c r="AU1720" s="17" t="s">
        <v>82</v>
      </c>
    </row>
    <row r="1721" spans="2:63" s="11" customFormat="1" ht="22.8" customHeight="1">
      <c r="B1721" s="119"/>
      <c r="D1721" s="120" t="s">
        <v>71</v>
      </c>
      <c r="E1721" s="129" t="s">
        <v>2937</v>
      </c>
      <c r="F1721" s="129" t="s">
        <v>2938</v>
      </c>
      <c r="I1721" s="122"/>
      <c r="J1721" s="130">
        <f>BK1721</f>
        <v>0</v>
      </c>
      <c r="L1721" s="119"/>
      <c r="M1721" s="124"/>
      <c r="P1721" s="125">
        <f>SUM(P1722:P1730)</f>
        <v>0</v>
      </c>
      <c r="R1721" s="125">
        <f>SUM(R1722:R1730)</f>
        <v>0.0090948</v>
      </c>
      <c r="T1721" s="126">
        <f>SUM(T1722:T1730)</f>
        <v>0</v>
      </c>
      <c r="AR1721" s="120" t="s">
        <v>82</v>
      </c>
      <c r="AT1721" s="127" t="s">
        <v>71</v>
      </c>
      <c r="AU1721" s="127" t="s">
        <v>80</v>
      </c>
      <c r="AY1721" s="120" t="s">
        <v>181</v>
      </c>
      <c r="BK1721" s="128">
        <f>SUM(BK1722:BK1730)</f>
        <v>0</v>
      </c>
    </row>
    <row r="1722" spans="2:65" s="1" customFormat="1" ht="16.5" customHeight="1">
      <c r="B1722" s="32"/>
      <c r="C1722" s="131" t="s">
        <v>2939</v>
      </c>
      <c r="D1722" s="131" t="s">
        <v>183</v>
      </c>
      <c r="E1722" s="132" t="s">
        <v>2940</v>
      </c>
      <c r="F1722" s="133" t="s">
        <v>2941</v>
      </c>
      <c r="G1722" s="134" t="s">
        <v>186</v>
      </c>
      <c r="H1722" s="135">
        <v>17.16</v>
      </c>
      <c r="I1722" s="136"/>
      <c r="J1722" s="137">
        <f>ROUND(I1722*H1722,2)</f>
        <v>0</v>
      </c>
      <c r="K1722" s="133" t="s">
        <v>187</v>
      </c>
      <c r="L1722" s="32"/>
      <c r="M1722" s="138" t="s">
        <v>19</v>
      </c>
      <c r="N1722" s="139" t="s">
        <v>43</v>
      </c>
      <c r="P1722" s="140">
        <f>O1722*H1722</f>
        <v>0</v>
      </c>
      <c r="Q1722" s="140">
        <v>0.00014</v>
      </c>
      <c r="R1722" s="140">
        <f>Q1722*H1722</f>
        <v>0.0024024</v>
      </c>
      <c r="S1722" s="140">
        <v>0</v>
      </c>
      <c r="T1722" s="141">
        <f>S1722*H1722</f>
        <v>0</v>
      </c>
      <c r="AR1722" s="142" t="s">
        <v>286</v>
      </c>
      <c r="AT1722" s="142" t="s">
        <v>183</v>
      </c>
      <c r="AU1722" s="142" t="s">
        <v>82</v>
      </c>
      <c r="AY1722" s="17" t="s">
        <v>181</v>
      </c>
      <c r="BE1722" s="143">
        <f>IF(N1722="základní",J1722,0)</f>
        <v>0</v>
      </c>
      <c r="BF1722" s="143">
        <f>IF(N1722="snížená",J1722,0)</f>
        <v>0</v>
      </c>
      <c r="BG1722" s="143">
        <f>IF(N1722="zákl. přenesená",J1722,0)</f>
        <v>0</v>
      </c>
      <c r="BH1722" s="143">
        <f>IF(N1722="sníž. přenesená",J1722,0)</f>
        <v>0</v>
      </c>
      <c r="BI1722" s="143">
        <f>IF(N1722="nulová",J1722,0)</f>
        <v>0</v>
      </c>
      <c r="BJ1722" s="17" t="s">
        <v>80</v>
      </c>
      <c r="BK1722" s="143">
        <f>ROUND(I1722*H1722,2)</f>
        <v>0</v>
      </c>
      <c r="BL1722" s="17" t="s">
        <v>286</v>
      </c>
      <c r="BM1722" s="142" t="s">
        <v>2942</v>
      </c>
    </row>
    <row r="1723" spans="2:47" s="1" customFormat="1" ht="12">
      <c r="B1723" s="32"/>
      <c r="D1723" s="144" t="s">
        <v>190</v>
      </c>
      <c r="F1723" s="145" t="s">
        <v>2943</v>
      </c>
      <c r="I1723" s="146"/>
      <c r="L1723" s="32"/>
      <c r="M1723" s="147"/>
      <c r="T1723" s="53"/>
      <c r="AT1723" s="17" t="s">
        <v>190</v>
      </c>
      <c r="AU1723" s="17" t="s">
        <v>82</v>
      </c>
    </row>
    <row r="1724" spans="2:51" s="12" customFormat="1" ht="12">
      <c r="B1724" s="148"/>
      <c r="D1724" s="149" t="s">
        <v>192</v>
      </c>
      <c r="E1724" s="150" t="s">
        <v>19</v>
      </c>
      <c r="F1724" s="151" t="s">
        <v>2944</v>
      </c>
      <c r="H1724" s="152">
        <v>17.16</v>
      </c>
      <c r="I1724" s="153"/>
      <c r="L1724" s="148"/>
      <c r="M1724" s="154"/>
      <c r="T1724" s="155"/>
      <c r="AT1724" s="150" t="s">
        <v>192</v>
      </c>
      <c r="AU1724" s="150" t="s">
        <v>82</v>
      </c>
      <c r="AV1724" s="12" t="s">
        <v>82</v>
      </c>
      <c r="AW1724" s="12" t="s">
        <v>33</v>
      </c>
      <c r="AX1724" s="12" t="s">
        <v>80</v>
      </c>
      <c r="AY1724" s="150" t="s">
        <v>181</v>
      </c>
    </row>
    <row r="1725" spans="2:65" s="1" customFormat="1" ht="24.1" customHeight="1">
      <c r="B1725" s="32"/>
      <c r="C1725" s="131" t="s">
        <v>2945</v>
      </c>
      <c r="D1725" s="131" t="s">
        <v>183</v>
      </c>
      <c r="E1725" s="132" t="s">
        <v>2946</v>
      </c>
      <c r="F1725" s="133" t="s">
        <v>2947</v>
      </c>
      <c r="G1725" s="134" t="s">
        <v>186</v>
      </c>
      <c r="H1725" s="135">
        <v>17.16</v>
      </c>
      <c r="I1725" s="136"/>
      <c r="J1725" s="137">
        <f>ROUND(I1725*H1725,2)</f>
        <v>0</v>
      </c>
      <c r="K1725" s="133" t="s">
        <v>187</v>
      </c>
      <c r="L1725" s="32"/>
      <c r="M1725" s="138" t="s">
        <v>19</v>
      </c>
      <c r="N1725" s="139" t="s">
        <v>43</v>
      </c>
      <c r="P1725" s="140">
        <f>O1725*H1725</f>
        <v>0</v>
      </c>
      <c r="Q1725" s="140">
        <v>0.00014</v>
      </c>
      <c r="R1725" s="140">
        <f>Q1725*H1725</f>
        <v>0.0024024</v>
      </c>
      <c r="S1725" s="140">
        <v>0</v>
      </c>
      <c r="T1725" s="141">
        <f>S1725*H1725</f>
        <v>0</v>
      </c>
      <c r="AR1725" s="142" t="s">
        <v>286</v>
      </c>
      <c r="AT1725" s="142" t="s">
        <v>183</v>
      </c>
      <c r="AU1725" s="142" t="s">
        <v>82</v>
      </c>
      <c r="AY1725" s="17" t="s">
        <v>181</v>
      </c>
      <c r="BE1725" s="143">
        <f>IF(N1725="základní",J1725,0)</f>
        <v>0</v>
      </c>
      <c r="BF1725" s="143">
        <f>IF(N1725="snížená",J1725,0)</f>
        <v>0</v>
      </c>
      <c r="BG1725" s="143">
        <f>IF(N1725="zákl. přenesená",J1725,0)</f>
        <v>0</v>
      </c>
      <c r="BH1725" s="143">
        <f>IF(N1725="sníž. přenesená",J1725,0)</f>
        <v>0</v>
      </c>
      <c r="BI1725" s="143">
        <f>IF(N1725="nulová",J1725,0)</f>
        <v>0</v>
      </c>
      <c r="BJ1725" s="17" t="s">
        <v>80</v>
      </c>
      <c r="BK1725" s="143">
        <f>ROUND(I1725*H1725,2)</f>
        <v>0</v>
      </c>
      <c r="BL1725" s="17" t="s">
        <v>286</v>
      </c>
      <c r="BM1725" s="142" t="s">
        <v>2948</v>
      </c>
    </row>
    <row r="1726" spans="2:47" s="1" customFormat="1" ht="12">
      <c r="B1726" s="32"/>
      <c r="D1726" s="144" t="s">
        <v>190</v>
      </c>
      <c r="F1726" s="145" t="s">
        <v>2949</v>
      </c>
      <c r="I1726" s="146"/>
      <c r="L1726" s="32"/>
      <c r="M1726" s="147"/>
      <c r="T1726" s="53"/>
      <c r="AT1726" s="17" t="s">
        <v>190</v>
      </c>
      <c r="AU1726" s="17" t="s">
        <v>82</v>
      </c>
    </row>
    <row r="1727" spans="2:65" s="1" customFormat="1" ht="16.5" customHeight="1">
      <c r="B1727" s="32"/>
      <c r="C1727" s="131" t="s">
        <v>2950</v>
      </c>
      <c r="D1727" s="131" t="s">
        <v>183</v>
      </c>
      <c r="E1727" s="132" t="s">
        <v>2951</v>
      </c>
      <c r="F1727" s="133" t="s">
        <v>2952</v>
      </c>
      <c r="G1727" s="134" t="s">
        <v>186</v>
      </c>
      <c r="H1727" s="135">
        <v>17.16</v>
      </c>
      <c r="I1727" s="136"/>
      <c r="J1727" s="137">
        <f>ROUND(I1727*H1727,2)</f>
        <v>0</v>
      </c>
      <c r="K1727" s="133" t="s">
        <v>187</v>
      </c>
      <c r="L1727" s="32"/>
      <c r="M1727" s="138" t="s">
        <v>19</v>
      </c>
      <c r="N1727" s="139" t="s">
        <v>43</v>
      </c>
      <c r="P1727" s="140">
        <f>O1727*H1727</f>
        <v>0</v>
      </c>
      <c r="Q1727" s="140">
        <v>0.00013</v>
      </c>
      <c r="R1727" s="140">
        <f>Q1727*H1727</f>
        <v>0.0022308</v>
      </c>
      <c r="S1727" s="140">
        <v>0</v>
      </c>
      <c r="T1727" s="141">
        <f>S1727*H1727</f>
        <v>0</v>
      </c>
      <c r="AR1727" s="142" t="s">
        <v>286</v>
      </c>
      <c r="AT1727" s="142" t="s">
        <v>183</v>
      </c>
      <c r="AU1727" s="142" t="s">
        <v>82</v>
      </c>
      <c r="AY1727" s="17" t="s">
        <v>181</v>
      </c>
      <c r="BE1727" s="143">
        <f>IF(N1727="základní",J1727,0)</f>
        <v>0</v>
      </c>
      <c r="BF1727" s="143">
        <f>IF(N1727="snížená",J1727,0)</f>
        <v>0</v>
      </c>
      <c r="BG1727" s="143">
        <f>IF(N1727="zákl. přenesená",J1727,0)</f>
        <v>0</v>
      </c>
      <c r="BH1727" s="143">
        <f>IF(N1727="sníž. přenesená",J1727,0)</f>
        <v>0</v>
      </c>
      <c r="BI1727" s="143">
        <f>IF(N1727="nulová",J1727,0)</f>
        <v>0</v>
      </c>
      <c r="BJ1727" s="17" t="s">
        <v>80</v>
      </c>
      <c r="BK1727" s="143">
        <f>ROUND(I1727*H1727,2)</f>
        <v>0</v>
      </c>
      <c r="BL1727" s="17" t="s">
        <v>286</v>
      </c>
      <c r="BM1727" s="142" t="s">
        <v>2953</v>
      </c>
    </row>
    <row r="1728" spans="2:47" s="1" customFormat="1" ht="12">
      <c r="B1728" s="32"/>
      <c r="D1728" s="144" t="s">
        <v>190</v>
      </c>
      <c r="F1728" s="145" t="s">
        <v>2954</v>
      </c>
      <c r="I1728" s="146"/>
      <c r="L1728" s="32"/>
      <c r="M1728" s="147"/>
      <c r="T1728" s="53"/>
      <c r="AT1728" s="17" t="s">
        <v>190</v>
      </c>
      <c r="AU1728" s="17" t="s">
        <v>82</v>
      </c>
    </row>
    <row r="1729" spans="2:65" s="1" customFormat="1" ht="16.5" customHeight="1">
      <c r="B1729" s="32"/>
      <c r="C1729" s="131" t="s">
        <v>2955</v>
      </c>
      <c r="D1729" s="131" t="s">
        <v>183</v>
      </c>
      <c r="E1729" s="132" t="s">
        <v>2956</v>
      </c>
      <c r="F1729" s="133" t="s">
        <v>2957</v>
      </c>
      <c r="G1729" s="134" t="s">
        <v>186</v>
      </c>
      <c r="H1729" s="135">
        <v>17.16</v>
      </c>
      <c r="I1729" s="136"/>
      <c r="J1729" s="137">
        <f>ROUND(I1729*H1729,2)</f>
        <v>0</v>
      </c>
      <c r="K1729" s="133" t="s">
        <v>187</v>
      </c>
      <c r="L1729" s="32"/>
      <c r="M1729" s="138" t="s">
        <v>19</v>
      </c>
      <c r="N1729" s="139" t="s">
        <v>43</v>
      </c>
      <c r="P1729" s="140">
        <f>O1729*H1729</f>
        <v>0</v>
      </c>
      <c r="Q1729" s="140">
        <v>0.00012</v>
      </c>
      <c r="R1729" s="140">
        <f>Q1729*H1729</f>
        <v>0.0020592</v>
      </c>
      <c r="S1729" s="140">
        <v>0</v>
      </c>
      <c r="T1729" s="141">
        <f>S1729*H1729</f>
        <v>0</v>
      </c>
      <c r="AR1729" s="142" t="s">
        <v>286</v>
      </c>
      <c r="AT1729" s="142" t="s">
        <v>183</v>
      </c>
      <c r="AU1729" s="142" t="s">
        <v>82</v>
      </c>
      <c r="AY1729" s="17" t="s">
        <v>181</v>
      </c>
      <c r="BE1729" s="143">
        <f>IF(N1729="základní",J1729,0)</f>
        <v>0</v>
      </c>
      <c r="BF1729" s="143">
        <f>IF(N1729="snížená",J1729,0)</f>
        <v>0</v>
      </c>
      <c r="BG1729" s="143">
        <f>IF(N1729="zákl. přenesená",J1729,0)</f>
        <v>0</v>
      </c>
      <c r="BH1729" s="143">
        <f>IF(N1729="sníž. přenesená",J1729,0)</f>
        <v>0</v>
      </c>
      <c r="BI1729" s="143">
        <f>IF(N1729="nulová",J1729,0)</f>
        <v>0</v>
      </c>
      <c r="BJ1729" s="17" t="s">
        <v>80</v>
      </c>
      <c r="BK1729" s="143">
        <f>ROUND(I1729*H1729,2)</f>
        <v>0</v>
      </c>
      <c r="BL1729" s="17" t="s">
        <v>286</v>
      </c>
      <c r="BM1729" s="142" t="s">
        <v>2958</v>
      </c>
    </row>
    <row r="1730" spans="2:47" s="1" customFormat="1" ht="12">
      <c r="B1730" s="32"/>
      <c r="D1730" s="144" t="s">
        <v>190</v>
      </c>
      <c r="F1730" s="145" t="s">
        <v>2959</v>
      </c>
      <c r="I1730" s="146"/>
      <c r="L1730" s="32"/>
      <c r="M1730" s="147"/>
      <c r="T1730" s="53"/>
      <c r="AT1730" s="17" t="s">
        <v>190</v>
      </c>
      <c r="AU1730" s="17" t="s">
        <v>82</v>
      </c>
    </row>
    <row r="1731" spans="2:63" s="11" customFormat="1" ht="22.8" customHeight="1">
      <c r="B1731" s="119"/>
      <c r="D1731" s="120" t="s">
        <v>71</v>
      </c>
      <c r="E1731" s="129" t="s">
        <v>2960</v>
      </c>
      <c r="F1731" s="129" t="s">
        <v>2961</v>
      </c>
      <c r="I1731" s="122"/>
      <c r="J1731" s="130">
        <f>BK1731</f>
        <v>0</v>
      </c>
      <c r="L1731" s="119"/>
      <c r="M1731" s="124"/>
      <c r="P1731" s="125">
        <f>SUM(P1732:P1779)</f>
        <v>0</v>
      </c>
      <c r="R1731" s="125">
        <f>SUM(R1732:R1779)</f>
        <v>0.81199911</v>
      </c>
      <c r="T1731" s="126">
        <f>SUM(T1732:T1779)</f>
        <v>0</v>
      </c>
      <c r="AR1731" s="120" t="s">
        <v>82</v>
      </c>
      <c r="AT1731" s="127" t="s">
        <v>71</v>
      </c>
      <c r="AU1731" s="127" t="s">
        <v>80</v>
      </c>
      <c r="AY1731" s="120" t="s">
        <v>181</v>
      </c>
      <c r="BK1731" s="128">
        <f>SUM(BK1732:BK1779)</f>
        <v>0</v>
      </c>
    </row>
    <row r="1732" spans="2:65" s="1" customFormat="1" ht="16.5" customHeight="1">
      <c r="B1732" s="32"/>
      <c r="C1732" s="131" t="s">
        <v>2962</v>
      </c>
      <c r="D1732" s="131" t="s">
        <v>183</v>
      </c>
      <c r="E1732" s="132" t="s">
        <v>2963</v>
      </c>
      <c r="F1732" s="133" t="s">
        <v>2964</v>
      </c>
      <c r="G1732" s="134" t="s">
        <v>186</v>
      </c>
      <c r="H1732" s="135">
        <v>1595.669</v>
      </c>
      <c r="I1732" s="136"/>
      <c r="J1732" s="137">
        <f>ROUND(I1732*H1732,2)</f>
        <v>0</v>
      </c>
      <c r="K1732" s="133" t="s">
        <v>187</v>
      </c>
      <c r="L1732" s="32"/>
      <c r="M1732" s="138" t="s">
        <v>19</v>
      </c>
      <c r="N1732" s="139" t="s">
        <v>43</v>
      </c>
      <c r="P1732" s="140">
        <f>O1732*H1732</f>
        <v>0</v>
      </c>
      <c r="Q1732" s="140">
        <v>0.0002</v>
      </c>
      <c r="R1732" s="140">
        <f>Q1732*H1732</f>
        <v>0.3191338</v>
      </c>
      <c r="S1732" s="140">
        <v>0</v>
      </c>
      <c r="T1732" s="141">
        <f>S1732*H1732</f>
        <v>0</v>
      </c>
      <c r="AR1732" s="142" t="s">
        <v>286</v>
      </c>
      <c r="AT1732" s="142" t="s">
        <v>183</v>
      </c>
      <c r="AU1732" s="142" t="s">
        <v>82</v>
      </c>
      <c r="AY1732" s="17" t="s">
        <v>181</v>
      </c>
      <c r="BE1732" s="143">
        <f>IF(N1732="základní",J1732,0)</f>
        <v>0</v>
      </c>
      <c r="BF1732" s="143">
        <f>IF(N1732="snížená",J1732,0)</f>
        <v>0</v>
      </c>
      <c r="BG1732" s="143">
        <f>IF(N1732="zákl. přenesená",J1732,0)</f>
        <v>0</v>
      </c>
      <c r="BH1732" s="143">
        <f>IF(N1732="sníž. přenesená",J1732,0)</f>
        <v>0</v>
      </c>
      <c r="BI1732" s="143">
        <f>IF(N1732="nulová",J1732,0)</f>
        <v>0</v>
      </c>
      <c r="BJ1732" s="17" t="s">
        <v>80</v>
      </c>
      <c r="BK1732" s="143">
        <f>ROUND(I1732*H1732,2)</f>
        <v>0</v>
      </c>
      <c r="BL1732" s="17" t="s">
        <v>286</v>
      </c>
      <c r="BM1732" s="142" t="s">
        <v>2965</v>
      </c>
    </row>
    <row r="1733" spans="2:47" s="1" customFormat="1" ht="12">
      <c r="B1733" s="32"/>
      <c r="D1733" s="144" t="s">
        <v>190</v>
      </c>
      <c r="F1733" s="145" t="s">
        <v>2966</v>
      </c>
      <c r="I1733" s="146"/>
      <c r="L1733" s="32"/>
      <c r="M1733" s="147"/>
      <c r="T1733" s="53"/>
      <c r="AT1733" s="17" t="s">
        <v>190</v>
      </c>
      <c r="AU1733" s="17" t="s">
        <v>82</v>
      </c>
    </row>
    <row r="1734" spans="2:51" s="12" customFormat="1" ht="12">
      <c r="B1734" s="148"/>
      <c r="D1734" s="149" t="s">
        <v>192</v>
      </c>
      <c r="E1734" s="150" t="s">
        <v>19</v>
      </c>
      <c r="F1734" s="151" t="s">
        <v>2967</v>
      </c>
      <c r="H1734" s="152">
        <v>36.48</v>
      </c>
      <c r="I1734" s="153"/>
      <c r="L1734" s="148"/>
      <c r="M1734" s="154"/>
      <c r="T1734" s="155"/>
      <c r="AT1734" s="150" t="s">
        <v>192</v>
      </c>
      <c r="AU1734" s="150" t="s">
        <v>82</v>
      </c>
      <c r="AV1734" s="12" t="s">
        <v>82</v>
      </c>
      <c r="AW1734" s="12" t="s">
        <v>33</v>
      </c>
      <c r="AX1734" s="12" t="s">
        <v>72</v>
      </c>
      <c r="AY1734" s="150" t="s">
        <v>181</v>
      </c>
    </row>
    <row r="1735" spans="2:51" s="12" customFormat="1" ht="12">
      <c r="B1735" s="148"/>
      <c r="D1735" s="149" t="s">
        <v>192</v>
      </c>
      <c r="E1735" s="150" t="s">
        <v>19</v>
      </c>
      <c r="F1735" s="151" t="s">
        <v>2968</v>
      </c>
      <c r="H1735" s="152">
        <v>15.39</v>
      </c>
      <c r="I1735" s="153"/>
      <c r="L1735" s="148"/>
      <c r="M1735" s="154"/>
      <c r="T1735" s="155"/>
      <c r="AT1735" s="150" t="s">
        <v>192</v>
      </c>
      <c r="AU1735" s="150" t="s">
        <v>82</v>
      </c>
      <c r="AV1735" s="12" t="s">
        <v>82</v>
      </c>
      <c r="AW1735" s="12" t="s">
        <v>33</v>
      </c>
      <c r="AX1735" s="12" t="s">
        <v>72</v>
      </c>
      <c r="AY1735" s="150" t="s">
        <v>181</v>
      </c>
    </row>
    <row r="1736" spans="2:51" s="14" customFormat="1" ht="12">
      <c r="B1736" s="163"/>
      <c r="D1736" s="149" t="s">
        <v>192</v>
      </c>
      <c r="E1736" s="164" t="s">
        <v>19</v>
      </c>
      <c r="F1736" s="165" t="s">
        <v>704</v>
      </c>
      <c r="H1736" s="164" t="s">
        <v>19</v>
      </c>
      <c r="I1736" s="166"/>
      <c r="L1736" s="163"/>
      <c r="M1736" s="167"/>
      <c r="T1736" s="168"/>
      <c r="AT1736" s="164" t="s">
        <v>192</v>
      </c>
      <c r="AU1736" s="164" t="s">
        <v>82</v>
      </c>
      <c r="AV1736" s="14" t="s">
        <v>80</v>
      </c>
      <c r="AW1736" s="14" t="s">
        <v>33</v>
      </c>
      <c r="AX1736" s="14" t="s">
        <v>72</v>
      </c>
      <c r="AY1736" s="164" t="s">
        <v>181</v>
      </c>
    </row>
    <row r="1737" spans="2:51" s="12" customFormat="1" ht="12">
      <c r="B1737" s="148"/>
      <c r="D1737" s="149" t="s">
        <v>192</v>
      </c>
      <c r="E1737" s="150" t="s">
        <v>19</v>
      </c>
      <c r="F1737" s="151" t="s">
        <v>2969</v>
      </c>
      <c r="H1737" s="152">
        <v>29.07</v>
      </c>
      <c r="I1737" s="153"/>
      <c r="L1737" s="148"/>
      <c r="M1737" s="154"/>
      <c r="T1737" s="155"/>
      <c r="AT1737" s="150" t="s">
        <v>192</v>
      </c>
      <c r="AU1737" s="150" t="s">
        <v>82</v>
      </c>
      <c r="AV1737" s="12" t="s">
        <v>82</v>
      </c>
      <c r="AW1737" s="12" t="s">
        <v>33</v>
      </c>
      <c r="AX1737" s="12" t="s">
        <v>72</v>
      </c>
      <c r="AY1737" s="150" t="s">
        <v>181</v>
      </c>
    </row>
    <row r="1738" spans="2:51" s="12" customFormat="1" ht="12">
      <c r="B1738" s="148"/>
      <c r="D1738" s="149" t="s">
        <v>192</v>
      </c>
      <c r="E1738" s="150" t="s">
        <v>19</v>
      </c>
      <c r="F1738" s="151" t="s">
        <v>2970</v>
      </c>
      <c r="H1738" s="152">
        <v>40.47</v>
      </c>
      <c r="I1738" s="153"/>
      <c r="L1738" s="148"/>
      <c r="M1738" s="154"/>
      <c r="T1738" s="155"/>
      <c r="AT1738" s="150" t="s">
        <v>192</v>
      </c>
      <c r="AU1738" s="150" t="s">
        <v>82</v>
      </c>
      <c r="AV1738" s="12" t="s">
        <v>82</v>
      </c>
      <c r="AW1738" s="12" t="s">
        <v>33</v>
      </c>
      <c r="AX1738" s="12" t="s">
        <v>72</v>
      </c>
      <c r="AY1738" s="150" t="s">
        <v>181</v>
      </c>
    </row>
    <row r="1739" spans="2:51" s="12" customFormat="1" ht="12">
      <c r="B1739" s="148"/>
      <c r="D1739" s="149" t="s">
        <v>192</v>
      </c>
      <c r="E1739" s="150" t="s">
        <v>19</v>
      </c>
      <c r="F1739" s="151" t="s">
        <v>2971</v>
      </c>
      <c r="H1739" s="152">
        <v>55.86</v>
      </c>
      <c r="I1739" s="153"/>
      <c r="L1739" s="148"/>
      <c r="M1739" s="154"/>
      <c r="T1739" s="155"/>
      <c r="AT1739" s="150" t="s">
        <v>192</v>
      </c>
      <c r="AU1739" s="150" t="s">
        <v>82</v>
      </c>
      <c r="AV1739" s="12" t="s">
        <v>82</v>
      </c>
      <c r="AW1739" s="12" t="s">
        <v>33</v>
      </c>
      <c r="AX1739" s="12" t="s">
        <v>72</v>
      </c>
      <c r="AY1739" s="150" t="s">
        <v>181</v>
      </c>
    </row>
    <row r="1740" spans="2:51" s="12" customFormat="1" ht="12">
      <c r="B1740" s="148"/>
      <c r="D1740" s="149" t="s">
        <v>192</v>
      </c>
      <c r="E1740" s="150" t="s">
        <v>19</v>
      </c>
      <c r="F1740" s="151" t="s">
        <v>2972</v>
      </c>
      <c r="H1740" s="152">
        <v>20.549</v>
      </c>
      <c r="I1740" s="153"/>
      <c r="L1740" s="148"/>
      <c r="M1740" s="154"/>
      <c r="T1740" s="155"/>
      <c r="AT1740" s="150" t="s">
        <v>192</v>
      </c>
      <c r="AU1740" s="150" t="s">
        <v>82</v>
      </c>
      <c r="AV1740" s="12" t="s">
        <v>82</v>
      </c>
      <c r="AW1740" s="12" t="s">
        <v>33</v>
      </c>
      <c r="AX1740" s="12" t="s">
        <v>72</v>
      </c>
      <c r="AY1740" s="150" t="s">
        <v>181</v>
      </c>
    </row>
    <row r="1741" spans="2:51" s="12" customFormat="1" ht="12">
      <c r="B1741" s="148"/>
      <c r="D1741" s="149" t="s">
        <v>192</v>
      </c>
      <c r="E1741" s="150" t="s">
        <v>19</v>
      </c>
      <c r="F1741" s="151" t="s">
        <v>2973</v>
      </c>
      <c r="H1741" s="152">
        <v>135.243</v>
      </c>
      <c r="I1741" s="153"/>
      <c r="L1741" s="148"/>
      <c r="M1741" s="154"/>
      <c r="T1741" s="155"/>
      <c r="AT1741" s="150" t="s">
        <v>192</v>
      </c>
      <c r="AU1741" s="150" t="s">
        <v>82</v>
      </c>
      <c r="AV1741" s="12" t="s">
        <v>82</v>
      </c>
      <c r="AW1741" s="12" t="s">
        <v>33</v>
      </c>
      <c r="AX1741" s="12" t="s">
        <v>72</v>
      </c>
      <c r="AY1741" s="150" t="s">
        <v>181</v>
      </c>
    </row>
    <row r="1742" spans="2:51" s="12" customFormat="1" ht="12">
      <c r="B1742" s="148"/>
      <c r="D1742" s="149" t="s">
        <v>192</v>
      </c>
      <c r="E1742" s="150" t="s">
        <v>19</v>
      </c>
      <c r="F1742" s="151" t="s">
        <v>2974</v>
      </c>
      <c r="H1742" s="152">
        <v>28.215</v>
      </c>
      <c r="I1742" s="153"/>
      <c r="L1742" s="148"/>
      <c r="M1742" s="154"/>
      <c r="T1742" s="155"/>
      <c r="AT1742" s="150" t="s">
        <v>192</v>
      </c>
      <c r="AU1742" s="150" t="s">
        <v>82</v>
      </c>
      <c r="AV1742" s="12" t="s">
        <v>82</v>
      </c>
      <c r="AW1742" s="12" t="s">
        <v>33</v>
      </c>
      <c r="AX1742" s="12" t="s">
        <v>72</v>
      </c>
      <c r="AY1742" s="150" t="s">
        <v>181</v>
      </c>
    </row>
    <row r="1743" spans="2:51" s="12" customFormat="1" ht="12">
      <c r="B1743" s="148"/>
      <c r="D1743" s="149" t="s">
        <v>192</v>
      </c>
      <c r="E1743" s="150" t="s">
        <v>19</v>
      </c>
      <c r="F1743" s="151" t="s">
        <v>2975</v>
      </c>
      <c r="H1743" s="152">
        <v>28.215</v>
      </c>
      <c r="I1743" s="153"/>
      <c r="L1743" s="148"/>
      <c r="M1743" s="154"/>
      <c r="T1743" s="155"/>
      <c r="AT1743" s="150" t="s">
        <v>192</v>
      </c>
      <c r="AU1743" s="150" t="s">
        <v>82</v>
      </c>
      <c r="AV1743" s="12" t="s">
        <v>82</v>
      </c>
      <c r="AW1743" s="12" t="s">
        <v>33</v>
      </c>
      <c r="AX1743" s="12" t="s">
        <v>72</v>
      </c>
      <c r="AY1743" s="150" t="s">
        <v>181</v>
      </c>
    </row>
    <row r="1744" spans="2:51" s="12" customFormat="1" ht="12">
      <c r="B1744" s="148"/>
      <c r="D1744" s="149" t="s">
        <v>192</v>
      </c>
      <c r="E1744" s="150" t="s">
        <v>19</v>
      </c>
      <c r="F1744" s="151" t="s">
        <v>2976</v>
      </c>
      <c r="H1744" s="152">
        <v>107.16</v>
      </c>
      <c r="I1744" s="153"/>
      <c r="L1744" s="148"/>
      <c r="M1744" s="154"/>
      <c r="T1744" s="155"/>
      <c r="AT1744" s="150" t="s">
        <v>192</v>
      </c>
      <c r="AU1744" s="150" t="s">
        <v>82</v>
      </c>
      <c r="AV1744" s="12" t="s">
        <v>82</v>
      </c>
      <c r="AW1744" s="12" t="s">
        <v>33</v>
      </c>
      <c r="AX1744" s="12" t="s">
        <v>72</v>
      </c>
      <c r="AY1744" s="150" t="s">
        <v>181</v>
      </c>
    </row>
    <row r="1745" spans="2:51" s="12" customFormat="1" ht="12">
      <c r="B1745" s="148"/>
      <c r="D1745" s="149" t="s">
        <v>192</v>
      </c>
      <c r="E1745" s="150" t="s">
        <v>19</v>
      </c>
      <c r="F1745" s="151" t="s">
        <v>2977</v>
      </c>
      <c r="H1745" s="152">
        <v>40.755</v>
      </c>
      <c r="I1745" s="153"/>
      <c r="L1745" s="148"/>
      <c r="M1745" s="154"/>
      <c r="T1745" s="155"/>
      <c r="AT1745" s="150" t="s">
        <v>192</v>
      </c>
      <c r="AU1745" s="150" t="s">
        <v>82</v>
      </c>
      <c r="AV1745" s="12" t="s">
        <v>82</v>
      </c>
      <c r="AW1745" s="12" t="s">
        <v>33</v>
      </c>
      <c r="AX1745" s="12" t="s">
        <v>72</v>
      </c>
      <c r="AY1745" s="150" t="s">
        <v>181</v>
      </c>
    </row>
    <row r="1746" spans="2:51" s="12" customFormat="1" ht="12">
      <c r="B1746" s="148"/>
      <c r="D1746" s="149" t="s">
        <v>192</v>
      </c>
      <c r="E1746" s="150" t="s">
        <v>19</v>
      </c>
      <c r="F1746" s="151" t="s">
        <v>2978</v>
      </c>
      <c r="H1746" s="152">
        <v>104.165</v>
      </c>
      <c r="I1746" s="153"/>
      <c r="L1746" s="148"/>
      <c r="M1746" s="154"/>
      <c r="T1746" s="155"/>
      <c r="AT1746" s="150" t="s">
        <v>192</v>
      </c>
      <c r="AU1746" s="150" t="s">
        <v>82</v>
      </c>
      <c r="AV1746" s="12" t="s">
        <v>82</v>
      </c>
      <c r="AW1746" s="12" t="s">
        <v>33</v>
      </c>
      <c r="AX1746" s="12" t="s">
        <v>72</v>
      </c>
      <c r="AY1746" s="150" t="s">
        <v>181</v>
      </c>
    </row>
    <row r="1747" spans="2:51" s="12" customFormat="1" ht="12">
      <c r="B1747" s="148"/>
      <c r="D1747" s="149" t="s">
        <v>192</v>
      </c>
      <c r="E1747" s="150" t="s">
        <v>19</v>
      </c>
      <c r="F1747" s="151" t="s">
        <v>2979</v>
      </c>
      <c r="H1747" s="152">
        <v>105.185</v>
      </c>
      <c r="I1747" s="153"/>
      <c r="L1747" s="148"/>
      <c r="M1747" s="154"/>
      <c r="T1747" s="155"/>
      <c r="AT1747" s="150" t="s">
        <v>192</v>
      </c>
      <c r="AU1747" s="150" t="s">
        <v>82</v>
      </c>
      <c r="AV1747" s="12" t="s">
        <v>82</v>
      </c>
      <c r="AW1747" s="12" t="s">
        <v>33</v>
      </c>
      <c r="AX1747" s="12" t="s">
        <v>72</v>
      </c>
      <c r="AY1747" s="150" t="s">
        <v>181</v>
      </c>
    </row>
    <row r="1748" spans="2:51" s="12" customFormat="1" ht="12">
      <c r="B1748" s="148"/>
      <c r="D1748" s="149" t="s">
        <v>192</v>
      </c>
      <c r="E1748" s="150" t="s">
        <v>19</v>
      </c>
      <c r="F1748" s="151" t="s">
        <v>2980</v>
      </c>
      <c r="H1748" s="152">
        <v>34.32</v>
      </c>
      <c r="I1748" s="153"/>
      <c r="L1748" s="148"/>
      <c r="M1748" s="154"/>
      <c r="T1748" s="155"/>
      <c r="AT1748" s="150" t="s">
        <v>192</v>
      </c>
      <c r="AU1748" s="150" t="s">
        <v>82</v>
      </c>
      <c r="AV1748" s="12" t="s">
        <v>82</v>
      </c>
      <c r="AW1748" s="12" t="s">
        <v>33</v>
      </c>
      <c r="AX1748" s="12" t="s">
        <v>72</v>
      </c>
      <c r="AY1748" s="150" t="s">
        <v>181</v>
      </c>
    </row>
    <row r="1749" spans="2:51" s="12" customFormat="1" ht="12">
      <c r="B1749" s="148"/>
      <c r="D1749" s="149" t="s">
        <v>192</v>
      </c>
      <c r="E1749" s="150" t="s">
        <v>19</v>
      </c>
      <c r="F1749" s="151" t="s">
        <v>2981</v>
      </c>
      <c r="H1749" s="152">
        <v>45.674</v>
      </c>
      <c r="I1749" s="153"/>
      <c r="L1749" s="148"/>
      <c r="M1749" s="154"/>
      <c r="T1749" s="155"/>
      <c r="AT1749" s="150" t="s">
        <v>192</v>
      </c>
      <c r="AU1749" s="150" t="s">
        <v>82</v>
      </c>
      <c r="AV1749" s="12" t="s">
        <v>82</v>
      </c>
      <c r="AW1749" s="12" t="s">
        <v>33</v>
      </c>
      <c r="AX1749" s="12" t="s">
        <v>72</v>
      </c>
      <c r="AY1749" s="150" t="s">
        <v>181</v>
      </c>
    </row>
    <row r="1750" spans="2:51" s="12" customFormat="1" ht="12">
      <c r="B1750" s="148"/>
      <c r="D1750" s="149" t="s">
        <v>192</v>
      </c>
      <c r="E1750" s="150" t="s">
        <v>19</v>
      </c>
      <c r="F1750" s="151" t="s">
        <v>2982</v>
      </c>
      <c r="H1750" s="152">
        <v>24.7</v>
      </c>
      <c r="I1750" s="153"/>
      <c r="L1750" s="148"/>
      <c r="M1750" s="154"/>
      <c r="T1750" s="155"/>
      <c r="AT1750" s="150" t="s">
        <v>192</v>
      </c>
      <c r="AU1750" s="150" t="s">
        <v>82</v>
      </c>
      <c r="AV1750" s="12" t="s">
        <v>82</v>
      </c>
      <c r="AW1750" s="12" t="s">
        <v>33</v>
      </c>
      <c r="AX1750" s="12" t="s">
        <v>72</v>
      </c>
      <c r="AY1750" s="150" t="s">
        <v>181</v>
      </c>
    </row>
    <row r="1751" spans="2:51" s="12" customFormat="1" ht="12">
      <c r="B1751" s="148"/>
      <c r="D1751" s="149" t="s">
        <v>192</v>
      </c>
      <c r="E1751" s="150" t="s">
        <v>19</v>
      </c>
      <c r="F1751" s="151" t="s">
        <v>2983</v>
      </c>
      <c r="H1751" s="152">
        <v>41.34</v>
      </c>
      <c r="I1751" s="153"/>
      <c r="L1751" s="148"/>
      <c r="M1751" s="154"/>
      <c r="T1751" s="155"/>
      <c r="AT1751" s="150" t="s">
        <v>192</v>
      </c>
      <c r="AU1751" s="150" t="s">
        <v>82</v>
      </c>
      <c r="AV1751" s="12" t="s">
        <v>82</v>
      </c>
      <c r="AW1751" s="12" t="s">
        <v>33</v>
      </c>
      <c r="AX1751" s="12" t="s">
        <v>72</v>
      </c>
      <c r="AY1751" s="150" t="s">
        <v>181</v>
      </c>
    </row>
    <row r="1752" spans="2:51" s="12" customFormat="1" ht="12">
      <c r="B1752" s="148"/>
      <c r="D1752" s="149" t="s">
        <v>192</v>
      </c>
      <c r="E1752" s="150" t="s">
        <v>19</v>
      </c>
      <c r="F1752" s="151" t="s">
        <v>2984</v>
      </c>
      <c r="H1752" s="152">
        <v>15.08</v>
      </c>
      <c r="I1752" s="153"/>
      <c r="L1752" s="148"/>
      <c r="M1752" s="154"/>
      <c r="T1752" s="155"/>
      <c r="AT1752" s="150" t="s">
        <v>192</v>
      </c>
      <c r="AU1752" s="150" t="s">
        <v>82</v>
      </c>
      <c r="AV1752" s="12" t="s">
        <v>82</v>
      </c>
      <c r="AW1752" s="12" t="s">
        <v>33</v>
      </c>
      <c r="AX1752" s="12" t="s">
        <v>72</v>
      </c>
      <c r="AY1752" s="150" t="s">
        <v>181</v>
      </c>
    </row>
    <row r="1753" spans="2:51" s="12" customFormat="1" ht="12">
      <c r="B1753" s="148"/>
      <c r="D1753" s="149" t="s">
        <v>192</v>
      </c>
      <c r="E1753" s="150" t="s">
        <v>19</v>
      </c>
      <c r="F1753" s="151" t="s">
        <v>2985</v>
      </c>
      <c r="H1753" s="152">
        <v>29.64</v>
      </c>
      <c r="I1753" s="153"/>
      <c r="L1753" s="148"/>
      <c r="M1753" s="154"/>
      <c r="T1753" s="155"/>
      <c r="AT1753" s="150" t="s">
        <v>192</v>
      </c>
      <c r="AU1753" s="150" t="s">
        <v>82</v>
      </c>
      <c r="AV1753" s="12" t="s">
        <v>82</v>
      </c>
      <c r="AW1753" s="12" t="s">
        <v>33</v>
      </c>
      <c r="AX1753" s="12" t="s">
        <v>72</v>
      </c>
      <c r="AY1753" s="150" t="s">
        <v>181</v>
      </c>
    </row>
    <row r="1754" spans="2:51" s="12" customFormat="1" ht="12">
      <c r="B1754" s="148"/>
      <c r="D1754" s="149" t="s">
        <v>192</v>
      </c>
      <c r="E1754" s="150" t="s">
        <v>19</v>
      </c>
      <c r="F1754" s="151" t="s">
        <v>2986</v>
      </c>
      <c r="H1754" s="152">
        <v>56.43</v>
      </c>
      <c r="I1754" s="153"/>
      <c r="L1754" s="148"/>
      <c r="M1754" s="154"/>
      <c r="T1754" s="155"/>
      <c r="AT1754" s="150" t="s">
        <v>192</v>
      </c>
      <c r="AU1754" s="150" t="s">
        <v>82</v>
      </c>
      <c r="AV1754" s="12" t="s">
        <v>82</v>
      </c>
      <c r="AW1754" s="12" t="s">
        <v>33</v>
      </c>
      <c r="AX1754" s="12" t="s">
        <v>72</v>
      </c>
      <c r="AY1754" s="150" t="s">
        <v>181</v>
      </c>
    </row>
    <row r="1755" spans="2:51" s="12" customFormat="1" ht="12">
      <c r="B1755" s="148"/>
      <c r="D1755" s="149" t="s">
        <v>192</v>
      </c>
      <c r="E1755" s="150" t="s">
        <v>19</v>
      </c>
      <c r="F1755" s="151" t="s">
        <v>2987</v>
      </c>
      <c r="H1755" s="152">
        <v>124.86</v>
      </c>
      <c r="I1755" s="153"/>
      <c r="L1755" s="148"/>
      <c r="M1755" s="154"/>
      <c r="T1755" s="155"/>
      <c r="AT1755" s="150" t="s">
        <v>192</v>
      </c>
      <c r="AU1755" s="150" t="s">
        <v>82</v>
      </c>
      <c r="AV1755" s="12" t="s">
        <v>82</v>
      </c>
      <c r="AW1755" s="12" t="s">
        <v>33</v>
      </c>
      <c r="AX1755" s="12" t="s">
        <v>72</v>
      </c>
      <c r="AY1755" s="150" t="s">
        <v>181</v>
      </c>
    </row>
    <row r="1756" spans="2:51" s="14" customFormat="1" ht="12">
      <c r="B1756" s="163"/>
      <c r="D1756" s="149" t="s">
        <v>192</v>
      </c>
      <c r="E1756" s="164" t="s">
        <v>19</v>
      </c>
      <c r="F1756" s="165" t="s">
        <v>710</v>
      </c>
      <c r="H1756" s="164" t="s">
        <v>19</v>
      </c>
      <c r="I1756" s="166"/>
      <c r="L1756" s="163"/>
      <c r="M1756" s="167"/>
      <c r="T1756" s="168"/>
      <c r="AT1756" s="164" t="s">
        <v>192</v>
      </c>
      <c r="AU1756" s="164" t="s">
        <v>82</v>
      </c>
      <c r="AV1756" s="14" t="s">
        <v>80</v>
      </c>
      <c r="AW1756" s="14" t="s">
        <v>33</v>
      </c>
      <c r="AX1756" s="14" t="s">
        <v>72</v>
      </c>
      <c r="AY1756" s="164" t="s">
        <v>181</v>
      </c>
    </row>
    <row r="1757" spans="2:51" s="12" customFormat="1" ht="12">
      <c r="B1757" s="148"/>
      <c r="D1757" s="149" t="s">
        <v>192</v>
      </c>
      <c r="E1757" s="150" t="s">
        <v>19</v>
      </c>
      <c r="F1757" s="151" t="s">
        <v>2988</v>
      </c>
      <c r="H1757" s="152">
        <v>15.96</v>
      </c>
      <c r="I1757" s="153"/>
      <c r="L1757" s="148"/>
      <c r="M1757" s="154"/>
      <c r="T1757" s="155"/>
      <c r="AT1757" s="150" t="s">
        <v>192</v>
      </c>
      <c r="AU1757" s="150" t="s">
        <v>82</v>
      </c>
      <c r="AV1757" s="12" t="s">
        <v>82</v>
      </c>
      <c r="AW1757" s="12" t="s">
        <v>33</v>
      </c>
      <c r="AX1757" s="12" t="s">
        <v>72</v>
      </c>
      <c r="AY1757" s="150" t="s">
        <v>181</v>
      </c>
    </row>
    <row r="1758" spans="2:51" s="12" customFormat="1" ht="12">
      <c r="B1758" s="148"/>
      <c r="D1758" s="149" t="s">
        <v>192</v>
      </c>
      <c r="E1758" s="150" t="s">
        <v>19</v>
      </c>
      <c r="F1758" s="151" t="s">
        <v>2989</v>
      </c>
      <c r="H1758" s="152">
        <v>53.58</v>
      </c>
      <c r="I1758" s="153"/>
      <c r="L1758" s="148"/>
      <c r="M1758" s="154"/>
      <c r="T1758" s="155"/>
      <c r="AT1758" s="150" t="s">
        <v>192</v>
      </c>
      <c r="AU1758" s="150" t="s">
        <v>82</v>
      </c>
      <c r="AV1758" s="12" t="s">
        <v>82</v>
      </c>
      <c r="AW1758" s="12" t="s">
        <v>33</v>
      </c>
      <c r="AX1758" s="12" t="s">
        <v>72</v>
      </c>
      <c r="AY1758" s="150" t="s">
        <v>181</v>
      </c>
    </row>
    <row r="1759" spans="2:51" s="12" customFormat="1" ht="12">
      <c r="B1759" s="148"/>
      <c r="D1759" s="149" t="s">
        <v>192</v>
      </c>
      <c r="E1759" s="150" t="s">
        <v>19</v>
      </c>
      <c r="F1759" s="151" t="s">
        <v>2990</v>
      </c>
      <c r="H1759" s="152">
        <v>53.58</v>
      </c>
      <c r="I1759" s="153"/>
      <c r="L1759" s="148"/>
      <c r="M1759" s="154"/>
      <c r="T1759" s="155"/>
      <c r="AT1759" s="150" t="s">
        <v>192</v>
      </c>
      <c r="AU1759" s="150" t="s">
        <v>82</v>
      </c>
      <c r="AV1759" s="12" t="s">
        <v>82</v>
      </c>
      <c r="AW1759" s="12" t="s">
        <v>33</v>
      </c>
      <c r="AX1759" s="12" t="s">
        <v>72</v>
      </c>
      <c r="AY1759" s="150" t="s">
        <v>181</v>
      </c>
    </row>
    <row r="1760" spans="2:51" s="12" customFormat="1" ht="12">
      <c r="B1760" s="148"/>
      <c r="D1760" s="149" t="s">
        <v>192</v>
      </c>
      <c r="E1760" s="150" t="s">
        <v>19</v>
      </c>
      <c r="F1760" s="151" t="s">
        <v>2991</v>
      </c>
      <c r="H1760" s="152">
        <v>72.105</v>
      </c>
      <c r="I1760" s="153"/>
      <c r="L1760" s="148"/>
      <c r="M1760" s="154"/>
      <c r="T1760" s="155"/>
      <c r="AT1760" s="150" t="s">
        <v>192</v>
      </c>
      <c r="AU1760" s="150" t="s">
        <v>82</v>
      </c>
      <c r="AV1760" s="12" t="s">
        <v>82</v>
      </c>
      <c r="AW1760" s="12" t="s">
        <v>33</v>
      </c>
      <c r="AX1760" s="12" t="s">
        <v>72</v>
      </c>
      <c r="AY1760" s="150" t="s">
        <v>181</v>
      </c>
    </row>
    <row r="1761" spans="2:51" s="12" customFormat="1" ht="12">
      <c r="B1761" s="148"/>
      <c r="D1761" s="149" t="s">
        <v>192</v>
      </c>
      <c r="E1761" s="150" t="s">
        <v>19</v>
      </c>
      <c r="F1761" s="151" t="s">
        <v>2992</v>
      </c>
      <c r="H1761" s="152">
        <v>200.07</v>
      </c>
      <c r="I1761" s="153"/>
      <c r="L1761" s="148"/>
      <c r="M1761" s="154"/>
      <c r="T1761" s="155"/>
      <c r="AT1761" s="150" t="s">
        <v>192</v>
      </c>
      <c r="AU1761" s="150" t="s">
        <v>82</v>
      </c>
      <c r="AV1761" s="12" t="s">
        <v>82</v>
      </c>
      <c r="AW1761" s="12" t="s">
        <v>33</v>
      </c>
      <c r="AX1761" s="12" t="s">
        <v>72</v>
      </c>
      <c r="AY1761" s="150" t="s">
        <v>181</v>
      </c>
    </row>
    <row r="1762" spans="2:51" s="12" customFormat="1" ht="12">
      <c r="B1762" s="148"/>
      <c r="D1762" s="149" t="s">
        <v>192</v>
      </c>
      <c r="E1762" s="150" t="s">
        <v>19</v>
      </c>
      <c r="F1762" s="151" t="s">
        <v>2993</v>
      </c>
      <c r="H1762" s="152">
        <v>41.895</v>
      </c>
      <c r="I1762" s="153"/>
      <c r="L1762" s="148"/>
      <c r="M1762" s="154"/>
      <c r="T1762" s="155"/>
      <c r="AT1762" s="150" t="s">
        <v>192</v>
      </c>
      <c r="AU1762" s="150" t="s">
        <v>82</v>
      </c>
      <c r="AV1762" s="12" t="s">
        <v>82</v>
      </c>
      <c r="AW1762" s="12" t="s">
        <v>33</v>
      </c>
      <c r="AX1762" s="12" t="s">
        <v>72</v>
      </c>
      <c r="AY1762" s="150" t="s">
        <v>181</v>
      </c>
    </row>
    <row r="1763" spans="2:51" s="12" customFormat="1" ht="12">
      <c r="B1763" s="148"/>
      <c r="D1763" s="149" t="s">
        <v>192</v>
      </c>
      <c r="E1763" s="150" t="s">
        <v>19</v>
      </c>
      <c r="F1763" s="151" t="s">
        <v>2994</v>
      </c>
      <c r="H1763" s="152">
        <v>76.95</v>
      </c>
      <c r="I1763" s="153"/>
      <c r="L1763" s="148"/>
      <c r="M1763" s="154"/>
      <c r="T1763" s="155"/>
      <c r="AT1763" s="150" t="s">
        <v>192</v>
      </c>
      <c r="AU1763" s="150" t="s">
        <v>82</v>
      </c>
      <c r="AV1763" s="12" t="s">
        <v>82</v>
      </c>
      <c r="AW1763" s="12" t="s">
        <v>33</v>
      </c>
      <c r="AX1763" s="12" t="s">
        <v>72</v>
      </c>
      <c r="AY1763" s="150" t="s">
        <v>181</v>
      </c>
    </row>
    <row r="1764" spans="2:51" s="12" customFormat="1" ht="12">
      <c r="B1764" s="148"/>
      <c r="D1764" s="149" t="s">
        <v>192</v>
      </c>
      <c r="E1764" s="150" t="s">
        <v>19</v>
      </c>
      <c r="F1764" s="151" t="s">
        <v>2995</v>
      </c>
      <c r="H1764" s="152">
        <v>105.165</v>
      </c>
      <c r="I1764" s="153"/>
      <c r="L1764" s="148"/>
      <c r="M1764" s="154"/>
      <c r="T1764" s="155"/>
      <c r="AT1764" s="150" t="s">
        <v>192</v>
      </c>
      <c r="AU1764" s="150" t="s">
        <v>82</v>
      </c>
      <c r="AV1764" s="12" t="s">
        <v>82</v>
      </c>
      <c r="AW1764" s="12" t="s">
        <v>33</v>
      </c>
      <c r="AX1764" s="12" t="s">
        <v>72</v>
      </c>
      <c r="AY1764" s="150" t="s">
        <v>181</v>
      </c>
    </row>
    <row r="1765" spans="2:51" s="12" customFormat="1" ht="12">
      <c r="B1765" s="148"/>
      <c r="D1765" s="149" t="s">
        <v>192</v>
      </c>
      <c r="E1765" s="150" t="s">
        <v>19</v>
      </c>
      <c r="F1765" s="151" t="s">
        <v>2996</v>
      </c>
      <c r="H1765" s="152">
        <v>48.45</v>
      </c>
      <c r="I1765" s="153"/>
      <c r="L1765" s="148"/>
      <c r="M1765" s="154"/>
      <c r="T1765" s="155"/>
      <c r="AT1765" s="150" t="s">
        <v>192</v>
      </c>
      <c r="AU1765" s="150" t="s">
        <v>82</v>
      </c>
      <c r="AV1765" s="12" t="s">
        <v>82</v>
      </c>
      <c r="AW1765" s="12" t="s">
        <v>33</v>
      </c>
      <c r="AX1765" s="12" t="s">
        <v>72</v>
      </c>
      <c r="AY1765" s="150" t="s">
        <v>181</v>
      </c>
    </row>
    <row r="1766" spans="2:51" s="12" customFormat="1" ht="12">
      <c r="B1766" s="148"/>
      <c r="D1766" s="149" t="s">
        <v>192</v>
      </c>
      <c r="E1766" s="150" t="s">
        <v>19</v>
      </c>
      <c r="F1766" s="151" t="s">
        <v>2997</v>
      </c>
      <c r="H1766" s="152">
        <v>-190.887</v>
      </c>
      <c r="I1766" s="153"/>
      <c r="L1766" s="148"/>
      <c r="M1766" s="154"/>
      <c r="T1766" s="155"/>
      <c r="AT1766" s="150" t="s">
        <v>192</v>
      </c>
      <c r="AU1766" s="150" t="s">
        <v>82</v>
      </c>
      <c r="AV1766" s="12" t="s">
        <v>82</v>
      </c>
      <c r="AW1766" s="12" t="s">
        <v>33</v>
      </c>
      <c r="AX1766" s="12" t="s">
        <v>72</v>
      </c>
      <c r="AY1766" s="150" t="s">
        <v>181</v>
      </c>
    </row>
    <row r="1767" spans="2:51" s="13" customFormat="1" ht="12">
      <c r="B1767" s="156"/>
      <c r="D1767" s="149" t="s">
        <v>192</v>
      </c>
      <c r="E1767" s="157" t="s">
        <v>19</v>
      </c>
      <c r="F1767" s="158" t="s">
        <v>196</v>
      </c>
      <c r="H1767" s="159">
        <v>1595.669</v>
      </c>
      <c r="I1767" s="160"/>
      <c r="L1767" s="156"/>
      <c r="M1767" s="161"/>
      <c r="T1767" s="162"/>
      <c r="AT1767" s="157" t="s">
        <v>192</v>
      </c>
      <c r="AU1767" s="157" t="s">
        <v>82</v>
      </c>
      <c r="AV1767" s="13" t="s">
        <v>188</v>
      </c>
      <c r="AW1767" s="13" t="s">
        <v>33</v>
      </c>
      <c r="AX1767" s="13" t="s">
        <v>80</v>
      </c>
      <c r="AY1767" s="157" t="s">
        <v>181</v>
      </c>
    </row>
    <row r="1768" spans="2:65" s="1" customFormat="1" ht="21.75" customHeight="1">
      <c r="B1768" s="32"/>
      <c r="C1768" s="131" t="s">
        <v>2998</v>
      </c>
      <c r="D1768" s="131" t="s">
        <v>183</v>
      </c>
      <c r="E1768" s="132" t="s">
        <v>2999</v>
      </c>
      <c r="F1768" s="133" t="s">
        <v>3000</v>
      </c>
      <c r="G1768" s="134" t="s">
        <v>186</v>
      </c>
      <c r="H1768" s="135">
        <v>57.19</v>
      </c>
      <c r="I1768" s="136"/>
      <c r="J1768" s="137">
        <f>ROUND(I1768*H1768,2)</f>
        <v>0</v>
      </c>
      <c r="K1768" s="133" t="s">
        <v>187</v>
      </c>
      <c r="L1768" s="32"/>
      <c r="M1768" s="138" t="s">
        <v>19</v>
      </c>
      <c r="N1768" s="139" t="s">
        <v>43</v>
      </c>
      <c r="P1768" s="140">
        <f>O1768*H1768</f>
        <v>0</v>
      </c>
      <c r="Q1768" s="140">
        <v>0.0002</v>
      </c>
      <c r="R1768" s="140">
        <f>Q1768*H1768</f>
        <v>0.011438</v>
      </c>
      <c r="S1768" s="140">
        <v>0</v>
      </c>
      <c r="T1768" s="141">
        <f>S1768*H1768</f>
        <v>0</v>
      </c>
      <c r="AR1768" s="142" t="s">
        <v>286</v>
      </c>
      <c r="AT1768" s="142" t="s">
        <v>183</v>
      </c>
      <c r="AU1768" s="142" t="s">
        <v>82</v>
      </c>
      <c r="AY1768" s="17" t="s">
        <v>181</v>
      </c>
      <c r="BE1768" s="143">
        <f>IF(N1768="základní",J1768,0)</f>
        <v>0</v>
      </c>
      <c r="BF1768" s="143">
        <f>IF(N1768="snížená",J1768,0)</f>
        <v>0</v>
      </c>
      <c r="BG1768" s="143">
        <f>IF(N1768="zákl. přenesená",J1768,0)</f>
        <v>0</v>
      </c>
      <c r="BH1768" s="143">
        <f>IF(N1768="sníž. přenesená",J1768,0)</f>
        <v>0</v>
      </c>
      <c r="BI1768" s="143">
        <f>IF(N1768="nulová",J1768,0)</f>
        <v>0</v>
      </c>
      <c r="BJ1768" s="17" t="s">
        <v>80</v>
      </c>
      <c r="BK1768" s="143">
        <f>ROUND(I1768*H1768,2)</f>
        <v>0</v>
      </c>
      <c r="BL1768" s="17" t="s">
        <v>286</v>
      </c>
      <c r="BM1768" s="142" t="s">
        <v>3001</v>
      </c>
    </row>
    <row r="1769" spans="2:47" s="1" customFormat="1" ht="12">
      <c r="B1769" s="32"/>
      <c r="D1769" s="144" t="s">
        <v>190</v>
      </c>
      <c r="F1769" s="145" t="s">
        <v>3002</v>
      </c>
      <c r="I1769" s="146"/>
      <c r="L1769" s="32"/>
      <c r="M1769" s="147"/>
      <c r="T1769" s="53"/>
      <c r="AT1769" s="17" t="s">
        <v>190</v>
      </c>
      <c r="AU1769" s="17" t="s">
        <v>82</v>
      </c>
    </row>
    <row r="1770" spans="2:51" s="12" customFormat="1" ht="12">
      <c r="B1770" s="148"/>
      <c r="D1770" s="149" t="s">
        <v>192</v>
      </c>
      <c r="E1770" s="150" t="s">
        <v>19</v>
      </c>
      <c r="F1770" s="151" t="s">
        <v>3003</v>
      </c>
      <c r="H1770" s="152">
        <v>33.25</v>
      </c>
      <c r="I1770" s="153"/>
      <c r="L1770" s="148"/>
      <c r="M1770" s="154"/>
      <c r="T1770" s="155"/>
      <c r="AT1770" s="150" t="s">
        <v>192</v>
      </c>
      <c r="AU1770" s="150" t="s">
        <v>82</v>
      </c>
      <c r="AV1770" s="12" t="s">
        <v>82</v>
      </c>
      <c r="AW1770" s="12" t="s">
        <v>33</v>
      </c>
      <c r="AX1770" s="12" t="s">
        <v>72</v>
      </c>
      <c r="AY1770" s="150" t="s">
        <v>181</v>
      </c>
    </row>
    <row r="1771" spans="2:51" s="12" customFormat="1" ht="12">
      <c r="B1771" s="148"/>
      <c r="D1771" s="149" t="s">
        <v>192</v>
      </c>
      <c r="E1771" s="150" t="s">
        <v>19</v>
      </c>
      <c r="F1771" s="151" t="s">
        <v>3004</v>
      </c>
      <c r="H1771" s="152">
        <v>23.94</v>
      </c>
      <c r="I1771" s="153"/>
      <c r="L1771" s="148"/>
      <c r="M1771" s="154"/>
      <c r="T1771" s="155"/>
      <c r="AT1771" s="150" t="s">
        <v>192</v>
      </c>
      <c r="AU1771" s="150" t="s">
        <v>82</v>
      </c>
      <c r="AV1771" s="12" t="s">
        <v>82</v>
      </c>
      <c r="AW1771" s="12" t="s">
        <v>33</v>
      </c>
      <c r="AX1771" s="12" t="s">
        <v>72</v>
      </c>
      <c r="AY1771" s="150" t="s">
        <v>181</v>
      </c>
    </row>
    <row r="1772" spans="2:51" s="13" customFormat="1" ht="12">
      <c r="B1772" s="156"/>
      <c r="D1772" s="149" t="s">
        <v>192</v>
      </c>
      <c r="E1772" s="157" t="s">
        <v>19</v>
      </c>
      <c r="F1772" s="158" t="s">
        <v>196</v>
      </c>
      <c r="H1772" s="159">
        <v>57.19</v>
      </c>
      <c r="I1772" s="160"/>
      <c r="L1772" s="156"/>
      <c r="M1772" s="161"/>
      <c r="T1772" s="162"/>
      <c r="AT1772" s="157" t="s">
        <v>192</v>
      </c>
      <c r="AU1772" s="157" t="s">
        <v>82</v>
      </c>
      <c r="AV1772" s="13" t="s">
        <v>188</v>
      </c>
      <c r="AW1772" s="13" t="s">
        <v>33</v>
      </c>
      <c r="AX1772" s="13" t="s">
        <v>80</v>
      </c>
      <c r="AY1772" s="157" t="s">
        <v>181</v>
      </c>
    </row>
    <row r="1773" spans="2:65" s="1" customFormat="1" ht="24.1" customHeight="1">
      <c r="B1773" s="32"/>
      <c r="C1773" s="131" t="s">
        <v>3005</v>
      </c>
      <c r="D1773" s="131" t="s">
        <v>183</v>
      </c>
      <c r="E1773" s="132" t="s">
        <v>3006</v>
      </c>
      <c r="F1773" s="133" t="s">
        <v>3007</v>
      </c>
      <c r="G1773" s="134" t="s">
        <v>186</v>
      </c>
      <c r="H1773" s="135">
        <v>8.07</v>
      </c>
      <c r="I1773" s="136"/>
      <c r="J1773" s="137">
        <f>ROUND(I1773*H1773,2)</f>
        <v>0</v>
      </c>
      <c r="K1773" s="133" t="s">
        <v>187</v>
      </c>
      <c r="L1773" s="32"/>
      <c r="M1773" s="138" t="s">
        <v>19</v>
      </c>
      <c r="N1773" s="139" t="s">
        <v>43</v>
      </c>
      <c r="P1773" s="140">
        <f>O1773*H1773</f>
        <v>0</v>
      </c>
      <c r="Q1773" s="140">
        <v>0.00026</v>
      </c>
      <c r="R1773" s="140">
        <f>Q1773*H1773</f>
        <v>0.0020981999999999997</v>
      </c>
      <c r="S1773" s="140">
        <v>0</v>
      </c>
      <c r="T1773" s="141">
        <f>S1773*H1773</f>
        <v>0</v>
      </c>
      <c r="AR1773" s="142" t="s">
        <v>286</v>
      </c>
      <c r="AT1773" s="142" t="s">
        <v>183</v>
      </c>
      <c r="AU1773" s="142" t="s">
        <v>82</v>
      </c>
      <c r="AY1773" s="17" t="s">
        <v>181</v>
      </c>
      <c r="BE1773" s="143">
        <f>IF(N1773="základní",J1773,0)</f>
        <v>0</v>
      </c>
      <c r="BF1773" s="143">
        <f>IF(N1773="snížená",J1773,0)</f>
        <v>0</v>
      </c>
      <c r="BG1773" s="143">
        <f>IF(N1773="zákl. přenesená",J1773,0)</f>
        <v>0</v>
      </c>
      <c r="BH1773" s="143">
        <f>IF(N1773="sníž. přenesená",J1773,0)</f>
        <v>0</v>
      </c>
      <c r="BI1773" s="143">
        <f>IF(N1773="nulová",J1773,0)</f>
        <v>0</v>
      </c>
      <c r="BJ1773" s="17" t="s">
        <v>80</v>
      </c>
      <c r="BK1773" s="143">
        <f>ROUND(I1773*H1773,2)</f>
        <v>0</v>
      </c>
      <c r="BL1773" s="17" t="s">
        <v>286</v>
      </c>
      <c r="BM1773" s="142" t="s">
        <v>3008</v>
      </c>
    </row>
    <row r="1774" spans="2:47" s="1" customFormat="1" ht="12">
      <c r="B1774" s="32"/>
      <c r="D1774" s="144" t="s">
        <v>190</v>
      </c>
      <c r="F1774" s="145" t="s">
        <v>3009</v>
      </c>
      <c r="I1774" s="146"/>
      <c r="L1774" s="32"/>
      <c r="M1774" s="147"/>
      <c r="T1774" s="53"/>
      <c r="AT1774" s="17" t="s">
        <v>190</v>
      </c>
      <c r="AU1774" s="17" t="s">
        <v>82</v>
      </c>
    </row>
    <row r="1775" spans="2:51" s="12" customFormat="1" ht="12">
      <c r="B1775" s="148"/>
      <c r="D1775" s="149" t="s">
        <v>192</v>
      </c>
      <c r="E1775" s="150" t="s">
        <v>19</v>
      </c>
      <c r="F1775" s="151" t="s">
        <v>3010</v>
      </c>
      <c r="H1775" s="152">
        <v>8.07</v>
      </c>
      <c r="I1775" s="153"/>
      <c r="L1775" s="148"/>
      <c r="M1775" s="154"/>
      <c r="T1775" s="155"/>
      <c r="AT1775" s="150" t="s">
        <v>192</v>
      </c>
      <c r="AU1775" s="150" t="s">
        <v>82</v>
      </c>
      <c r="AV1775" s="12" t="s">
        <v>82</v>
      </c>
      <c r="AW1775" s="12" t="s">
        <v>33</v>
      </c>
      <c r="AX1775" s="12" t="s">
        <v>80</v>
      </c>
      <c r="AY1775" s="150" t="s">
        <v>181</v>
      </c>
    </row>
    <row r="1776" spans="2:65" s="1" customFormat="1" ht="24.1" customHeight="1">
      <c r="B1776" s="32"/>
      <c r="C1776" s="131" t="s">
        <v>3011</v>
      </c>
      <c r="D1776" s="131" t="s">
        <v>183</v>
      </c>
      <c r="E1776" s="132" t="s">
        <v>3012</v>
      </c>
      <c r="F1776" s="133" t="s">
        <v>3013</v>
      </c>
      <c r="G1776" s="134" t="s">
        <v>186</v>
      </c>
      <c r="H1776" s="135">
        <v>1595.669</v>
      </c>
      <c r="I1776" s="136"/>
      <c r="J1776" s="137">
        <f>ROUND(I1776*H1776,2)</f>
        <v>0</v>
      </c>
      <c r="K1776" s="133" t="s">
        <v>187</v>
      </c>
      <c r="L1776" s="32"/>
      <c r="M1776" s="138" t="s">
        <v>19</v>
      </c>
      <c r="N1776" s="139" t="s">
        <v>43</v>
      </c>
      <c r="P1776" s="140">
        <f>O1776*H1776</f>
        <v>0</v>
      </c>
      <c r="Q1776" s="140">
        <v>0.00029</v>
      </c>
      <c r="R1776" s="140">
        <f>Q1776*H1776</f>
        <v>0.46274401000000004</v>
      </c>
      <c r="S1776" s="140">
        <v>0</v>
      </c>
      <c r="T1776" s="141">
        <f>S1776*H1776</f>
        <v>0</v>
      </c>
      <c r="AR1776" s="142" t="s">
        <v>286</v>
      </c>
      <c r="AT1776" s="142" t="s">
        <v>183</v>
      </c>
      <c r="AU1776" s="142" t="s">
        <v>82</v>
      </c>
      <c r="AY1776" s="17" t="s">
        <v>181</v>
      </c>
      <c r="BE1776" s="143">
        <f>IF(N1776="základní",J1776,0)</f>
        <v>0</v>
      </c>
      <c r="BF1776" s="143">
        <f>IF(N1776="snížená",J1776,0)</f>
        <v>0</v>
      </c>
      <c r="BG1776" s="143">
        <f>IF(N1776="zákl. přenesená",J1776,0)</f>
        <v>0</v>
      </c>
      <c r="BH1776" s="143">
        <f>IF(N1776="sníž. přenesená",J1776,0)</f>
        <v>0</v>
      </c>
      <c r="BI1776" s="143">
        <f>IF(N1776="nulová",J1776,0)</f>
        <v>0</v>
      </c>
      <c r="BJ1776" s="17" t="s">
        <v>80</v>
      </c>
      <c r="BK1776" s="143">
        <f>ROUND(I1776*H1776,2)</f>
        <v>0</v>
      </c>
      <c r="BL1776" s="17" t="s">
        <v>286</v>
      </c>
      <c r="BM1776" s="142" t="s">
        <v>3014</v>
      </c>
    </row>
    <row r="1777" spans="2:47" s="1" customFormat="1" ht="12">
      <c r="B1777" s="32"/>
      <c r="D1777" s="144" t="s">
        <v>190</v>
      </c>
      <c r="F1777" s="145" t="s">
        <v>3015</v>
      </c>
      <c r="I1777" s="146"/>
      <c r="L1777" s="32"/>
      <c r="M1777" s="147"/>
      <c r="T1777" s="53"/>
      <c r="AT1777" s="17" t="s">
        <v>190</v>
      </c>
      <c r="AU1777" s="17" t="s">
        <v>82</v>
      </c>
    </row>
    <row r="1778" spans="2:65" s="1" customFormat="1" ht="24.1" customHeight="1">
      <c r="B1778" s="32"/>
      <c r="C1778" s="131" t="s">
        <v>3016</v>
      </c>
      <c r="D1778" s="131" t="s">
        <v>183</v>
      </c>
      <c r="E1778" s="132" t="s">
        <v>3017</v>
      </c>
      <c r="F1778" s="133" t="s">
        <v>3018</v>
      </c>
      <c r="G1778" s="134" t="s">
        <v>186</v>
      </c>
      <c r="H1778" s="135">
        <v>57.19</v>
      </c>
      <c r="I1778" s="136"/>
      <c r="J1778" s="137">
        <f>ROUND(I1778*H1778,2)</f>
        <v>0</v>
      </c>
      <c r="K1778" s="133" t="s">
        <v>187</v>
      </c>
      <c r="L1778" s="32"/>
      <c r="M1778" s="138" t="s">
        <v>19</v>
      </c>
      <c r="N1778" s="139" t="s">
        <v>43</v>
      </c>
      <c r="P1778" s="140">
        <f>O1778*H1778</f>
        <v>0</v>
      </c>
      <c r="Q1778" s="140">
        <v>0.00029</v>
      </c>
      <c r="R1778" s="140">
        <f>Q1778*H1778</f>
        <v>0.0165851</v>
      </c>
      <c r="S1778" s="140">
        <v>0</v>
      </c>
      <c r="T1778" s="141">
        <f>S1778*H1778</f>
        <v>0</v>
      </c>
      <c r="AR1778" s="142" t="s">
        <v>286</v>
      </c>
      <c r="AT1778" s="142" t="s">
        <v>183</v>
      </c>
      <c r="AU1778" s="142" t="s">
        <v>82</v>
      </c>
      <c r="AY1778" s="17" t="s">
        <v>181</v>
      </c>
      <c r="BE1778" s="143">
        <f>IF(N1778="základní",J1778,0)</f>
        <v>0</v>
      </c>
      <c r="BF1778" s="143">
        <f>IF(N1778="snížená",J1778,0)</f>
        <v>0</v>
      </c>
      <c r="BG1778" s="143">
        <f>IF(N1778="zákl. přenesená",J1778,0)</f>
        <v>0</v>
      </c>
      <c r="BH1778" s="143">
        <f>IF(N1778="sníž. přenesená",J1778,0)</f>
        <v>0</v>
      </c>
      <c r="BI1778" s="143">
        <f>IF(N1778="nulová",J1778,0)</f>
        <v>0</v>
      </c>
      <c r="BJ1778" s="17" t="s">
        <v>80</v>
      </c>
      <c r="BK1778" s="143">
        <f>ROUND(I1778*H1778,2)</f>
        <v>0</v>
      </c>
      <c r="BL1778" s="17" t="s">
        <v>286</v>
      </c>
      <c r="BM1778" s="142" t="s">
        <v>3019</v>
      </c>
    </row>
    <row r="1779" spans="2:47" s="1" customFormat="1" ht="12">
      <c r="B1779" s="32"/>
      <c r="D1779" s="144" t="s">
        <v>190</v>
      </c>
      <c r="F1779" s="145" t="s">
        <v>3020</v>
      </c>
      <c r="I1779" s="146"/>
      <c r="L1779" s="32"/>
      <c r="M1779" s="147"/>
      <c r="T1779" s="53"/>
      <c r="AT1779" s="17" t="s">
        <v>190</v>
      </c>
      <c r="AU1779" s="17" t="s">
        <v>82</v>
      </c>
    </row>
    <row r="1780" spans="2:63" s="11" customFormat="1" ht="22.8" customHeight="1">
      <c r="B1780" s="119"/>
      <c r="D1780" s="120" t="s">
        <v>71</v>
      </c>
      <c r="E1780" s="129" t="s">
        <v>3021</v>
      </c>
      <c r="F1780" s="129" t="s">
        <v>3022</v>
      </c>
      <c r="I1780" s="122"/>
      <c r="J1780" s="130">
        <f>BK1780</f>
        <v>0</v>
      </c>
      <c r="L1780" s="119"/>
      <c r="M1780" s="124"/>
      <c r="P1780" s="125">
        <f>SUM(P1781:P1793)</f>
        <v>0</v>
      </c>
      <c r="R1780" s="125">
        <f>SUM(R1781:R1793)</f>
        <v>0.09307499999999999</v>
      </c>
      <c r="T1780" s="126">
        <f>SUM(T1781:T1793)</f>
        <v>0</v>
      </c>
      <c r="AR1780" s="120" t="s">
        <v>82</v>
      </c>
      <c r="AT1780" s="127" t="s">
        <v>71</v>
      </c>
      <c r="AU1780" s="127" t="s">
        <v>80</v>
      </c>
      <c r="AY1780" s="120" t="s">
        <v>181</v>
      </c>
      <c r="BK1780" s="128">
        <f>SUM(BK1781:BK1793)</f>
        <v>0</v>
      </c>
    </row>
    <row r="1781" spans="2:65" s="1" customFormat="1" ht="21.75" customHeight="1">
      <c r="B1781" s="32"/>
      <c r="C1781" s="131" t="s">
        <v>3023</v>
      </c>
      <c r="D1781" s="131" t="s">
        <v>183</v>
      </c>
      <c r="E1781" s="132" t="s">
        <v>3024</v>
      </c>
      <c r="F1781" s="133" t="s">
        <v>3025</v>
      </c>
      <c r="G1781" s="134" t="s">
        <v>199</v>
      </c>
      <c r="H1781" s="135">
        <v>1</v>
      </c>
      <c r="I1781" s="136"/>
      <c r="J1781" s="137">
        <f>ROUND(I1781*H1781,2)</f>
        <v>0</v>
      </c>
      <c r="K1781" s="133" t="s">
        <v>187</v>
      </c>
      <c r="L1781" s="32"/>
      <c r="M1781" s="138" t="s">
        <v>19</v>
      </c>
      <c r="N1781" s="139" t="s">
        <v>43</v>
      </c>
      <c r="P1781" s="140">
        <f>O1781*H1781</f>
        <v>0</v>
      </c>
      <c r="Q1781" s="140">
        <v>0</v>
      </c>
      <c r="R1781" s="140">
        <f>Q1781*H1781</f>
        <v>0</v>
      </c>
      <c r="S1781" s="140">
        <v>0</v>
      </c>
      <c r="T1781" s="141">
        <f>S1781*H1781</f>
        <v>0</v>
      </c>
      <c r="AR1781" s="142" t="s">
        <v>286</v>
      </c>
      <c r="AT1781" s="142" t="s">
        <v>183</v>
      </c>
      <c r="AU1781" s="142" t="s">
        <v>82</v>
      </c>
      <c r="AY1781" s="17" t="s">
        <v>181</v>
      </c>
      <c r="BE1781" s="143">
        <f>IF(N1781="základní",J1781,0)</f>
        <v>0</v>
      </c>
      <c r="BF1781" s="143">
        <f>IF(N1781="snížená",J1781,0)</f>
        <v>0</v>
      </c>
      <c r="BG1781" s="143">
        <f>IF(N1781="zákl. přenesená",J1781,0)</f>
        <v>0</v>
      </c>
      <c r="BH1781" s="143">
        <f>IF(N1781="sníž. přenesená",J1781,0)</f>
        <v>0</v>
      </c>
      <c r="BI1781" s="143">
        <f>IF(N1781="nulová",J1781,0)</f>
        <v>0</v>
      </c>
      <c r="BJ1781" s="17" t="s">
        <v>80</v>
      </c>
      <c r="BK1781" s="143">
        <f>ROUND(I1781*H1781,2)</f>
        <v>0</v>
      </c>
      <c r="BL1781" s="17" t="s">
        <v>286</v>
      </c>
      <c r="BM1781" s="142" t="s">
        <v>3026</v>
      </c>
    </row>
    <row r="1782" spans="2:47" s="1" customFormat="1" ht="12">
      <c r="B1782" s="32"/>
      <c r="D1782" s="144" t="s">
        <v>190</v>
      </c>
      <c r="F1782" s="145" t="s">
        <v>3027</v>
      </c>
      <c r="I1782" s="146"/>
      <c r="L1782" s="32"/>
      <c r="M1782" s="147"/>
      <c r="T1782" s="53"/>
      <c r="AT1782" s="17" t="s">
        <v>190</v>
      </c>
      <c r="AU1782" s="17" t="s">
        <v>82</v>
      </c>
    </row>
    <row r="1783" spans="2:51" s="12" customFormat="1" ht="12">
      <c r="B1783" s="148"/>
      <c r="D1783" s="149" t="s">
        <v>192</v>
      </c>
      <c r="E1783" s="150" t="s">
        <v>19</v>
      </c>
      <c r="F1783" s="151" t="s">
        <v>3028</v>
      </c>
      <c r="H1783" s="152">
        <v>1</v>
      </c>
      <c r="I1783" s="153"/>
      <c r="L1783" s="148"/>
      <c r="M1783" s="154"/>
      <c r="T1783" s="155"/>
      <c r="AT1783" s="150" t="s">
        <v>192</v>
      </c>
      <c r="AU1783" s="150" t="s">
        <v>82</v>
      </c>
      <c r="AV1783" s="12" t="s">
        <v>82</v>
      </c>
      <c r="AW1783" s="12" t="s">
        <v>33</v>
      </c>
      <c r="AX1783" s="12" t="s">
        <v>80</v>
      </c>
      <c r="AY1783" s="150" t="s">
        <v>181</v>
      </c>
    </row>
    <row r="1784" spans="2:65" s="1" customFormat="1" ht="21.75" customHeight="1">
      <c r="B1784" s="32"/>
      <c r="C1784" s="131" t="s">
        <v>3029</v>
      </c>
      <c r="D1784" s="131" t="s">
        <v>183</v>
      </c>
      <c r="E1784" s="132" t="s">
        <v>6530</v>
      </c>
      <c r="F1784" s="133" t="s">
        <v>6529</v>
      </c>
      <c r="G1784" s="134" t="s">
        <v>199</v>
      </c>
      <c r="H1784" s="135">
        <v>28</v>
      </c>
      <c r="I1784" s="136"/>
      <c r="J1784" s="137">
        <f>ROUND(I1784*H1784,2)</f>
        <v>0</v>
      </c>
      <c r="K1784" s="133"/>
      <c r="L1784" s="32"/>
      <c r="M1784" s="138" t="s">
        <v>19</v>
      </c>
      <c r="N1784" s="139" t="s">
        <v>43</v>
      </c>
      <c r="P1784" s="140">
        <f>O1784*H1784</f>
        <v>0</v>
      </c>
      <c r="Q1784" s="140">
        <v>0</v>
      </c>
      <c r="R1784" s="140">
        <f>Q1784*H1784</f>
        <v>0</v>
      </c>
      <c r="S1784" s="140">
        <v>0</v>
      </c>
      <c r="T1784" s="141">
        <f>S1784*H1784</f>
        <v>0</v>
      </c>
      <c r="AR1784" s="142" t="s">
        <v>286</v>
      </c>
      <c r="AT1784" s="142" t="s">
        <v>183</v>
      </c>
      <c r="AU1784" s="142" t="s">
        <v>82</v>
      </c>
      <c r="AY1784" s="17" t="s">
        <v>181</v>
      </c>
      <c r="BE1784" s="143">
        <f>IF(N1784="základní",J1784,0)</f>
        <v>0</v>
      </c>
      <c r="BF1784" s="143">
        <f>IF(N1784="snížená",J1784,0)</f>
        <v>0</v>
      </c>
      <c r="BG1784" s="143">
        <f>IF(N1784="zákl. přenesená",J1784,0)</f>
        <v>0</v>
      </c>
      <c r="BH1784" s="143">
        <f>IF(N1784="sníž. přenesená",J1784,0)</f>
        <v>0</v>
      </c>
      <c r="BI1784" s="143">
        <f>IF(N1784="nulová",J1784,0)</f>
        <v>0</v>
      </c>
      <c r="BJ1784" s="17" t="s">
        <v>80</v>
      </c>
      <c r="BK1784" s="143">
        <f>ROUND(I1784*H1784,2)</f>
        <v>0</v>
      </c>
      <c r="BL1784" s="17" t="s">
        <v>286</v>
      </c>
      <c r="BM1784" s="142" t="s">
        <v>3030</v>
      </c>
    </row>
    <row r="1785" spans="2:47" s="1" customFormat="1" ht="12">
      <c r="B1785" s="32"/>
      <c r="D1785" s="144" t="s">
        <v>190</v>
      </c>
      <c r="F1785" s="145" t="s">
        <v>3031</v>
      </c>
      <c r="I1785" s="146"/>
      <c r="L1785" s="32"/>
      <c r="M1785" s="147"/>
      <c r="T1785" s="53"/>
      <c r="AT1785" s="17" t="s">
        <v>190</v>
      </c>
      <c r="AU1785" s="17" t="s">
        <v>82</v>
      </c>
    </row>
    <row r="1786" spans="2:51" s="12" customFormat="1" ht="12">
      <c r="B1786" s="148"/>
      <c r="D1786" s="149" t="s">
        <v>192</v>
      </c>
      <c r="E1786" s="150" t="s">
        <v>19</v>
      </c>
      <c r="F1786" s="151" t="s">
        <v>6528</v>
      </c>
      <c r="H1786" s="152">
        <v>28</v>
      </c>
      <c r="I1786" s="153"/>
      <c r="L1786" s="148"/>
      <c r="M1786" s="154"/>
      <c r="T1786" s="155"/>
      <c r="AT1786" s="150" t="s">
        <v>192</v>
      </c>
      <c r="AU1786" s="150" t="s">
        <v>82</v>
      </c>
      <c r="AV1786" s="12" t="s">
        <v>82</v>
      </c>
      <c r="AW1786" s="12" t="s">
        <v>33</v>
      </c>
      <c r="AX1786" s="12" t="s">
        <v>80</v>
      </c>
      <c r="AY1786" s="150" t="s">
        <v>181</v>
      </c>
    </row>
    <row r="1787" spans="2:65" s="1" customFormat="1" ht="21.75" customHeight="1">
      <c r="B1787" s="32"/>
      <c r="C1787" s="131" t="s">
        <v>3032</v>
      </c>
      <c r="D1787" s="131" t="s">
        <v>183</v>
      </c>
      <c r="E1787" s="132" t="s">
        <v>6531</v>
      </c>
      <c r="F1787" s="133" t="s">
        <v>6533</v>
      </c>
      <c r="G1787" s="134" t="s">
        <v>199</v>
      </c>
      <c r="H1787" s="135">
        <v>2</v>
      </c>
      <c r="I1787" s="136"/>
      <c r="J1787" s="137">
        <f>ROUND(I1787*H1787,2)</f>
        <v>0</v>
      </c>
      <c r="K1787" s="133"/>
      <c r="L1787" s="32"/>
      <c r="M1787" s="138" t="s">
        <v>19</v>
      </c>
      <c r="N1787" s="139" t="s">
        <v>43</v>
      </c>
      <c r="P1787" s="140">
        <f>O1787*H1787</f>
        <v>0</v>
      </c>
      <c r="Q1787" s="140">
        <v>0</v>
      </c>
      <c r="R1787" s="140">
        <f>Q1787*H1787</f>
        <v>0</v>
      </c>
      <c r="S1787" s="140">
        <v>0</v>
      </c>
      <c r="T1787" s="141">
        <f>S1787*H1787</f>
        <v>0</v>
      </c>
      <c r="AR1787" s="142" t="s">
        <v>286</v>
      </c>
      <c r="AT1787" s="142" t="s">
        <v>183</v>
      </c>
      <c r="AU1787" s="142" t="s">
        <v>82</v>
      </c>
      <c r="AY1787" s="17" t="s">
        <v>181</v>
      </c>
      <c r="BE1787" s="143">
        <f>IF(N1787="základní",J1787,0)</f>
        <v>0</v>
      </c>
      <c r="BF1787" s="143">
        <f>IF(N1787="snížená",J1787,0)</f>
        <v>0</v>
      </c>
      <c r="BG1787" s="143">
        <f>IF(N1787="zákl. přenesená",J1787,0)</f>
        <v>0</v>
      </c>
      <c r="BH1787" s="143">
        <f>IF(N1787="sníž. přenesená",J1787,0)</f>
        <v>0</v>
      </c>
      <c r="BI1787" s="143">
        <f>IF(N1787="nulová",J1787,0)</f>
        <v>0</v>
      </c>
      <c r="BJ1787" s="17" t="s">
        <v>80</v>
      </c>
      <c r="BK1787" s="143">
        <f>ROUND(I1787*H1787,2)</f>
        <v>0</v>
      </c>
      <c r="BL1787" s="17" t="s">
        <v>286</v>
      </c>
      <c r="BM1787" s="142" t="s">
        <v>3033</v>
      </c>
    </row>
    <row r="1788" spans="2:47" s="1" customFormat="1" ht="12">
      <c r="B1788" s="32"/>
      <c r="D1788" s="144" t="s">
        <v>190</v>
      </c>
      <c r="F1788" s="145" t="s">
        <v>3034</v>
      </c>
      <c r="I1788" s="146"/>
      <c r="L1788" s="32"/>
      <c r="M1788" s="147"/>
      <c r="T1788" s="53"/>
      <c r="AT1788" s="17" t="s">
        <v>190</v>
      </c>
      <c r="AU1788" s="17" t="s">
        <v>82</v>
      </c>
    </row>
    <row r="1789" spans="2:51" s="12" customFormat="1" ht="12">
      <c r="B1789" s="148"/>
      <c r="D1789" s="149" t="s">
        <v>192</v>
      </c>
      <c r="E1789" s="150" t="s">
        <v>19</v>
      </c>
      <c r="F1789" s="151" t="s">
        <v>6532</v>
      </c>
      <c r="H1789" s="152">
        <v>2</v>
      </c>
      <c r="I1789" s="153"/>
      <c r="L1789" s="148"/>
      <c r="M1789" s="154"/>
      <c r="T1789" s="155"/>
      <c r="AT1789" s="150" t="s">
        <v>192</v>
      </c>
      <c r="AU1789" s="150" t="s">
        <v>82</v>
      </c>
      <c r="AV1789" s="12" t="s">
        <v>82</v>
      </c>
      <c r="AW1789" s="12" t="s">
        <v>33</v>
      </c>
      <c r="AX1789" s="12" t="s">
        <v>80</v>
      </c>
      <c r="AY1789" s="150" t="s">
        <v>181</v>
      </c>
    </row>
    <row r="1790" spans="2:65" s="1" customFormat="1" ht="37.85" customHeight="1">
      <c r="B1790" s="32"/>
      <c r="C1790" s="180" t="s">
        <v>3035</v>
      </c>
      <c r="D1790" s="180" t="s">
        <v>561</v>
      </c>
      <c r="E1790" s="181" t="s">
        <v>3036</v>
      </c>
      <c r="F1790" s="182" t="s">
        <v>3037</v>
      </c>
      <c r="G1790" s="183" t="s">
        <v>305</v>
      </c>
      <c r="H1790" s="184">
        <v>62.05</v>
      </c>
      <c r="I1790" s="185"/>
      <c r="J1790" s="186">
        <f>ROUND(I1790*H1790,2)</f>
        <v>0</v>
      </c>
      <c r="K1790" s="182" t="s">
        <v>19</v>
      </c>
      <c r="L1790" s="187"/>
      <c r="M1790" s="188" t="s">
        <v>19</v>
      </c>
      <c r="N1790" s="189" t="s">
        <v>43</v>
      </c>
      <c r="P1790" s="140">
        <f>O1790*H1790</f>
        <v>0</v>
      </c>
      <c r="Q1790" s="140">
        <v>0.0015</v>
      </c>
      <c r="R1790" s="140">
        <f>Q1790*H1790</f>
        <v>0.09307499999999999</v>
      </c>
      <c r="S1790" s="140">
        <v>0</v>
      </c>
      <c r="T1790" s="141">
        <f>S1790*H1790</f>
        <v>0</v>
      </c>
      <c r="AR1790" s="142" t="s">
        <v>394</v>
      </c>
      <c r="AT1790" s="142" t="s">
        <v>561</v>
      </c>
      <c r="AU1790" s="142" t="s">
        <v>82</v>
      </c>
      <c r="AY1790" s="17" t="s">
        <v>181</v>
      </c>
      <c r="BE1790" s="143">
        <f>IF(N1790="základní",J1790,0)</f>
        <v>0</v>
      </c>
      <c r="BF1790" s="143">
        <f>IF(N1790="snížená",J1790,0)</f>
        <v>0</v>
      </c>
      <c r="BG1790" s="143">
        <f>IF(N1790="zákl. přenesená",J1790,0)</f>
        <v>0</v>
      </c>
      <c r="BH1790" s="143">
        <f>IF(N1790="sníž. přenesená",J1790,0)</f>
        <v>0</v>
      </c>
      <c r="BI1790" s="143">
        <f>IF(N1790="nulová",J1790,0)</f>
        <v>0</v>
      </c>
      <c r="BJ1790" s="17" t="s">
        <v>80</v>
      </c>
      <c r="BK1790" s="143">
        <f>ROUND(I1790*H1790,2)</f>
        <v>0</v>
      </c>
      <c r="BL1790" s="17" t="s">
        <v>286</v>
      </c>
      <c r="BM1790" s="142" t="s">
        <v>3038</v>
      </c>
    </row>
    <row r="1791" spans="2:51" s="12" customFormat="1" ht="12">
      <c r="B1791" s="148"/>
      <c r="D1791" s="149" t="s">
        <v>192</v>
      </c>
      <c r="E1791" s="150" t="s">
        <v>19</v>
      </c>
      <c r="F1791" s="151" t="s">
        <v>3039</v>
      </c>
      <c r="H1791" s="152">
        <v>62.05</v>
      </c>
      <c r="I1791" s="153"/>
      <c r="L1791" s="148"/>
      <c r="M1791" s="154"/>
      <c r="T1791" s="155"/>
      <c r="AT1791" s="150" t="s">
        <v>192</v>
      </c>
      <c r="AU1791" s="150" t="s">
        <v>82</v>
      </c>
      <c r="AV1791" s="12" t="s">
        <v>82</v>
      </c>
      <c r="AW1791" s="12" t="s">
        <v>33</v>
      </c>
      <c r="AX1791" s="12" t="s">
        <v>80</v>
      </c>
      <c r="AY1791" s="150" t="s">
        <v>181</v>
      </c>
    </row>
    <row r="1792" spans="2:65" s="1" customFormat="1" ht="24.1" customHeight="1">
      <c r="B1792" s="32"/>
      <c r="C1792" s="131" t="s">
        <v>3040</v>
      </c>
      <c r="D1792" s="131" t="s">
        <v>183</v>
      </c>
      <c r="E1792" s="132" t="s">
        <v>3041</v>
      </c>
      <c r="F1792" s="133" t="s">
        <v>3042</v>
      </c>
      <c r="G1792" s="134" t="s">
        <v>344</v>
      </c>
      <c r="H1792" s="135">
        <v>0.093</v>
      </c>
      <c r="I1792" s="136"/>
      <c r="J1792" s="137">
        <f>ROUND(I1792*H1792,2)</f>
        <v>0</v>
      </c>
      <c r="K1792" s="133" t="s">
        <v>187</v>
      </c>
      <c r="L1792" s="32"/>
      <c r="M1792" s="138" t="s">
        <v>19</v>
      </c>
      <c r="N1792" s="139" t="s">
        <v>43</v>
      </c>
      <c r="P1792" s="140">
        <f>O1792*H1792</f>
        <v>0</v>
      </c>
      <c r="Q1792" s="140">
        <v>0</v>
      </c>
      <c r="R1792" s="140">
        <f>Q1792*H1792</f>
        <v>0</v>
      </c>
      <c r="S1792" s="140">
        <v>0</v>
      </c>
      <c r="T1792" s="141">
        <f>S1792*H1792</f>
        <v>0</v>
      </c>
      <c r="AR1792" s="142" t="s">
        <v>286</v>
      </c>
      <c r="AT1792" s="142" t="s">
        <v>183</v>
      </c>
      <c r="AU1792" s="142" t="s">
        <v>82</v>
      </c>
      <c r="AY1792" s="17" t="s">
        <v>181</v>
      </c>
      <c r="BE1792" s="143">
        <f>IF(N1792="základní",J1792,0)</f>
        <v>0</v>
      </c>
      <c r="BF1792" s="143">
        <f>IF(N1792="snížená",J1792,0)</f>
        <v>0</v>
      </c>
      <c r="BG1792" s="143">
        <f>IF(N1792="zákl. přenesená",J1792,0)</f>
        <v>0</v>
      </c>
      <c r="BH1792" s="143">
        <f>IF(N1792="sníž. přenesená",J1792,0)</f>
        <v>0</v>
      </c>
      <c r="BI1792" s="143">
        <f>IF(N1792="nulová",J1792,0)</f>
        <v>0</v>
      </c>
      <c r="BJ1792" s="17" t="s">
        <v>80</v>
      </c>
      <c r="BK1792" s="143">
        <f>ROUND(I1792*H1792,2)</f>
        <v>0</v>
      </c>
      <c r="BL1792" s="17" t="s">
        <v>286</v>
      </c>
      <c r="BM1792" s="142" t="s">
        <v>3043</v>
      </c>
    </row>
    <row r="1793" spans="2:47" s="1" customFormat="1" ht="12">
      <c r="B1793" s="32"/>
      <c r="D1793" s="144" t="s">
        <v>190</v>
      </c>
      <c r="F1793" s="145" t="s">
        <v>3044</v>
      </c>
      <c r="I1793" s="146"/>
      <c r="L1793" s="32"/>
      <c r="M1793" s="147"/>
      <c r="T1793" s="53"/>
      <c r="AT1793" s="17" t="s">
        <v>190</v>
      </c>
      <c r="AU1793" s="17" t="s">
        <v>82</v>
      </c>
    </row>
    <row r="1794" spans="2:63" s="11" customFormat="1" ht="25.9" customHeight="1">
      <c r="B1794" s="119"/>
      <c r="D1794" s="120" t="s">
        <v>71</v>
      </c>
      <c r="E1794" s="121" t="s">
        <v>3045</v>
      </c>
      <c r="F1794" s="121" t="s">
        <v>3046</v>
      </c>
      <c r="I1794" s="122"/>
      <c r="J1794" s="123">
        <f>BK1794</f>
        <v>0</v>
      </c>
      <c r="L1794" s="119"/>
      <c r="M1794" s="124"/>
      <c r="P1794" s="125">
        <f>P1795+P1798</f>
        <v>0</v>
      </c>
      <c r="R1794" s="125">
        <f>R1795+R1798</f>
        <v>0</v>
      </c>
      <c r="T1794" s="126">
        <f>T1795+T1798</f>
        <v>0</v>
      </c>
      <c r="AR1794" s="120" t="s">
        <v>188</v>
      </c>
      <c r="AT1794" s="127" t="s">
        <v>71</v>
      </c>
      <c r="AU1794" s="127" t="s">
        <v>72</v>
      </c>
      <c r="AY1794" s="120" t="s">
        <v>181</v>
      </c>
      <c r="BK1794" s="128">
        <f>BK1795+BK1798</f>
        <v>0</v>
      </c>
    </row>
    <row r="1795" spans="2:63" s="11" customFormat="1" ht="22.8" customHeight="1">
      <c r="B1795" s="119"/>
      <c r="D1795" s="120" t="s">
        <v>71</v>
      </c>
      <c r="E1795" s="129" t="s">
        <v>3047</v>
      </c>
      <c r="F1795" s="129" t="s">
        <v>3048</v>
      </c>
      <c r="I1795" s="122"/>
      <c r="J1795" s="130">
        <f>BK1795</f>
        <v>0</v>
      </c>
      <c r="L1795" s="119"/>
      <c r="M1795" s="124"/>
      <c r="P1795" s="125">
        <f>SUM(P1796:P1797)</f>
        <v>0</v>
      </c>
      <c r="R1795" s="125">
        <f>SUM(R1796:R1797)</f>
        <v>0</v>
      </c>
      <c r="T1795" s="126">
        <f>SUM(T1796:T1797)</f>
        <v>0</v>
      </c>
      <c r="AR1795" s="120" t="s">
        <v>188</v>
      </c>
      <c r="AT1795" s="127" t="s">
        <v>71</v>
      </c>
      <c r="AU1795" s="127" t="s">
        <v>80</v>
      </c>
      <c r="AY1795" s="120" t="s">
        <v>181</v>
      </c>
      <c r="BK1795" s="128">
        <f>SUM(BK1796:BK1797)</f>
        <v>0</v>
      </c>
    </row>
    <row r="1796" spans="2:65" s="1" customFormat="1" ht="16.5" customHeight="1">
      <c r="B1796" s="32"/>
      <c r="C1796" s="131" t="s">
        <v>3049</v>
      </c>
      <c r="D1796" s="131" t="s">
        <v>183</v>
      </c>
      <c r="E1796" s="132" t="s">
        <v>3050</v>
      </c>
      <c r="F1796" s="133" t="s">
        <v>3051</v>
      </c>
      <c r="G1796" s="134" t="s">
        <v>3052</v>
      </c>
      <c r="H1796" s="135">
        <v>8</v>
      </c>
      <c r="I1796" s="136"/>
      <c r="J1796" s="137">
        <f>ROUND(I1796*H1796,2)</f>
        <v>0</v>
      </c>
      <c r="K1796" s="133" t="s">
        <v>19</v>
      </c>
      <c r="L1796" s="32"/>
      <c r="M1796" s="138" t="s">
        <v>19</v>
      </c>
      <c r="N1796" s="139" t="s">
        <v>43</v>
      </c>
      <c r="P1796" s="140">
        <f>O1796*H1796</f>
        <v>0</v>
      </c>
      <c r="Q1796" s="140">
        <v>0</v>
      </c>
      <c r="R1796" s="140">
        <f>Q1796*H1796</f>
        <v>0</v>
      </c>
      <c r="S1796" s="140">
        <v>0</v>
      </c>
      <c r="T1796" s="141">
        <f>S1796*H1796</f>
        <v>0</v>
      </c>
      <c r="AR1796" s="142" t="s">
        <v>3053</v>
      </c>
      <c r="AT1796" s="142" t="s">
        <v>183</v>
      </c>
      <c r="AU1796" s="142" t="s">
        <v>82</v>
      </c>
      <c r="AY1796" s="17" t="s">
        <v>181</v>
      </c>
      <c r="BE1796" s="143">
        <f>IF(N1796="základní",J1796,0)</f>
        <v>0</v>
      </c>
      <c r="BF1796" s="143">
        <f>IF(N1796="snížená",J1796,0)</f>
        <v>0</v>
      </c>
      <c r="BG1796" s="143">
        <f>IF(N1796="zákl. přenesená",J1796,0)</f>
        <v>0</v>
      </c>
      <c r="BH1796" s="143">
        <f>IF(N1796="sníž. přenesená",J1796,0)</f>
        <v>0</v>
      </c>
      <c r="BI1796" s="143">
        <f>IF(N1796="nulová",J1796,0)</f>
        <v>0</v>
      </c>
      <c r="BJ1796" s="17" t="s">
        <v>80</v>
      </c>
      <c r="BK1796" s="143">
        <f>ROUND(I1796*H1796,2)</f>
        <v>0</v>
      </c>
      <c r="BL1796" s="17" t="s">
        <v>3053</v>
      </c>
      <c r="BM1796" s="142" t="s">
        <v>3054</v>
      </c>
    </row>
    <row r="1797" spans="2:51" s="12" customFormat="1" ht="12">
      <c r="B1797" s="148"/>
      <c r="D1797" s="149" t="s">
        <v>192</v>
      </c>
      <c r="E1797" s="150" t="s">
        <v>19</v>
      </c>
      <c r="F1797" s="151" t="s">
        <v>3055</v>
      </c>
      <c r="H1797" s="152">
        <v>8</v>
      </c>
      <c r="I1797" s="153"/>
      <c r="L1797" s="148"/>
      <c r="M1797" s="154"/>
      <c r="T1797" s="155"/>
      <c r="AT1797" s="150" t="s">
        <v>192</v>
      </c>
      <c r="AU1797" s="150" t="s">
        <v>82</v>
      </c>
      <c r="AV1797" s="12" t="s">
        <v>82</v>
      </c>
      <c r="AW1797" s="12" t="s">
        <v>33</v>
      </c>
      <c r="AX1797" s="12" t="s">
        <v>80</v>
      </c>
      <c r="AY1797" s="150" t="s">
        <v>181</v>
      </c>
    </row>
    <row r="1798" spans="2:63" s="11" customFormat="1" ht="22.8" customHeight="1">
      <c r="B1798" s="119"/>
      <c r="D1798" s="120" t="s">
        <v>71</v>
      </c>
      <c r="E1798" s="129" t="s">
        <v>3056</v>
      </c>
      <c r="F1798" s="129" t="s">
        <v>3057</v>
      </c>
      <c r="I1798" s="122"/>
      <c r="J1798" s="130">
        <f>BK1798</f>
        <v>0</v>
      </c>
      <c r="L1798" s="119"/>
      <c r="M1798" s="124"/>
      <c r="P1798" s="125">
        <f>SUM(P1799:P1800)</f>
        <v>0</v>
      </c>
      <c r="R1798" s="125">
        <f>SUM(R1799:R1800)</f>
        <v>0</v>
      </c>
      <c r="T1798" s="126">
        <f>SUM(T1799:T1800)</f>
        <v>0</v>
      </c>
      <c r="AR1798" s="120" t="s">
        <v>188</v>
      </c>
      <c r="AT1798" s="127" t="s">
        <v>71</v>
      </c>
      <c r="AU1798" s="127" t="s">
        <v>80</v>
      </c>
      <c r="AY1798" s="120" t="s">
        <v>181</v>
      </c>
      <c r="BK1798" s="128">
        <f>SUM(BK1799:BK1800)</f>
        <v>0</v>
      </c>
    </row>
    <row r="1799" spans="2:65" s="1" customFormat="1" ht="16.5" customHeight="1">
      <c r="B1799" s="32"/>
      <c r="C1799" s="131" t="s">
        <v>3058</v>
      </c>
      <c r="D1799" s="131" t="s">
        <v>183</v>
      </c>
      <c r="E1799" s="132" t="s">
        <v>3059</v>
      </c>
      <c r="F1799" s="133" t="s">
        <v>3060</v>
      </c>
      <c r="G1799" s="134" t="s">
        <v>214</v>
      </c>
      <c r="H1799" s="135">
        <v>7</v>
      </c>
      <c r="I1799" s="136"/>
      <c r="J1799" s="137">
        <f>ROUND(I1799*H1799,2)</f>
        <v>0</v>
      </c>
      <c r="K1799" s="133" t="s">
        <v>19</v>
      </c>
      <c r="L1799" s="32"/>
      <c r="M1799" s="138" t="s">
        <v>19</v>
      </c>
      <c r="N1799" s="139" t="s">
        <v>43</v>
      </c>
      <c r="P1799" s="140">
        <f>O1799*H1799</f>
        <v>0</v>
      </c>
      <c r="Q1799" s="140">
        <v>0</v>
      </c>
      <c r="R1799" s="140">
        <f>Q1799*H1799</f>
        <v>0</v>
      </c>
      <c r="S1799" s="140">
        <v>0</v>
      </c>
      <c r="T1799" s="141">
        <f>S1799*H1799</f>
        <v>0</v>
      </c>
      <c r="AR1799" s="142" t="s">
        <v>3053</v>
      </c>
      <c r="AT1799" s="142" t="s">
        <v>183</v>
      </c>
      <c r="AU1799" s="142" t="s">
        <v>82</v>
      </c>
      <c r="AY1799" s="17" t="s">
        <v>181</v>
      </c>
      <c r="BE1799" s="143">
        <f>IF(N1799="základní",J1799,0)</f>
        <v>0</v>
      </c>
      <c r="BF1799" s="143">
        <f>IF(N1799="snížená",J1799,0)</f>
        <v>0</v>
      </c>
      <c r="BG1799" s="143">
        <f>IF(N1799="zákl. přenesená",J1799,0)</f>
        <v>0</v>
      </c>
      <c r="BH1799" s="143">
        <f>IF(N1799="sníž. přenesená",J1799,0)</f>
        <v>0</v>
      </c>
      <c r="BI1799" s="143">
        <f>IF(N1799="nulová",J1799,0)</f>
        <v>0</v>
      </c>
      <c r="BJ1799" s="17" t="s">
        <v>80</v>
      </c>
      <c r="BK1799" s="143">
        <f>ROUND(I1799*H1799,2)</f>
        <v>0</v>
      </c>
      <c r="BL1799" s="17" t="s">
        <v>3053</v>
      </c>
      <c r="BM1799" s="142" t="s">
        <v>3061</v>
      </c>
    </row>
    <row r="1800" spans="2:51" s="12" customFormat="1" ht="12">
      <c r="B1800" s="148"/>
      <c r="D1800" s="149" t="s">
        <v>192</v>
      </c>
      <c r="E1800" s="150" t="s">
        <v>19</v>
      </c>
      <c r="F1800" s="151" t="s">
        <v>3062</v>
      </c>
      <c r="H1800" s="152">
        <v>7</v>
      </c>
      <c r="I1800" s="153"/>
      <c r="L1800" s="148"/>
      <c r="M1800" s="169"/>
      <c r="N1800" s="170"/>
      <c r="O1800" s="170"/>
      <c r="P1800" s="170"/>
      <c r="Q1800" s="170"/>
      <c r="R1800" s="170"/>
      <c r="S1800" s="170"/>
      <c r="T1800" s="171"/>
      <c r="AT1800" s="150" t="s">
        <v>192</v>
      </c>
      <c r="AU1800" s="150" t="s">
        <v>82</v>
      </c>
      <c r="AV1800" s="12" t="s">
        <v>82</v>
      </c>
      <c r="AW1800" s="12" t="s">
        <v>33</v>
      </c>
      <c r="AX1800" s="12" t="s">
        <v>80</v>
      </c>
      <c r="AY1800" s="150" t="s">
        <v>181</v>
      </c>
    </row>
    <row r="1801" spans="2:12" s="1" customFormat="1" ht="7" customHeight="1">
      <c r="B1801" s="41"/>
      <c r="C1801" s="42"/>
      <c r="D1801" s="42"/>
      <c r="E1801" s="42"/>
      <c r="F1801" s="42"/>
      <c r="G1801" s="42"/>
      <c r="H1801" s="42"/>
      <c r="I1801" s="42"/>
      <c r="J1801" s="42"/>
      <c r="K1801" s="42"/>
      <c r="L1801" s="32"/>
    </row>
  </sheetData>
  <sheetProtection algorithmName="SHA-512" hashValue="mC4MPqOU+INeinUotFbtzCRAZ0FqczAbjbmTatL4xUCJOJ/VQZebo9cZreqHblLr7JpdcazW0aB6mhZIqsJsjQ==" saltValue="QiYAv1vKpm97qhSJXhh6VQ==" spinCount="100000" sheet="1" objects="1" scenarios="1" formatColumns="0" formatRows="0" autoFilter="0"/>
  <autoFilter ref="C117:K1800"/>
  <mergeCells count="12">
    <mergeCell ref="E110:H110"/>
    <mergeCell ref="L2:V2"/>
    <mergeCell ref="E50:H50"/>
    <mergeCell ref="E52:H52"/>
    <mergeCell ref="E54:H54"/>
    <mergeCell ref="E106:H106"/>
    <mergeCell ref="E108:H108"/>
    <mergeCell ref="E7:H7"/>
    <mergeCell ref="E9:H9"/>
    <mergeCell ref="E11:H11"/>
    <mergeCell ref="E20:H20"/>
    <mergeCell ref="E29:H29"/>
  </mergeCells>
  <hyperlinks>
    <hyperlink ref="F122" r:id="rId1" display="https://podminky.urs.cz/item/CS_URS_2024_01/131351104"/>
    <hyperlink ref="F134" r:id="rId2" display="https://podminky.urs.cz/item/CS_URS_2024_01/132311401"/>
    <hyperlink ref="F139" r:id="rId3" display="https://podminky.urs.cz/item/CS_URS_2024_01/132351104"/>
    <hyperlink ref="F153" r:id="rId4" display="https://podminky.urs.cz/item/CS_URS_2024_01/132351254"/>
    <hyperlink ref="F164" r:id="rId5" display="https://podminky.urs.cz/item/CS_URS_2022_01/139951121"/>
    <hyperlink ref="F167" r:id="rId6" display="https://podminky.urs.cz/item/CS_URS_2024_01/162751136"/>
    <hyperlink ref="F172" r:id="rId7" display="https://podminky.urs.cz/item/CS_URS_2024_01/162751156"/>
    <hyperlink ref="F175" r:id="rId8" display="https://podminky.urs.cz/item/CS_URS_2022_01/171201231"/>
    <hyperlink ref="F178" r:id="rId9" display="https://podminky.urs.cz/item/CS_URS_2024_01/997013861"/>
    <hyperlink ref="F181" r:id="rId10" display="https://podminky.urs.cz/item/CS_URS_2022_01/174151101"/>
    <hyperlink ref="F217" r:id="rId11" display="https://podminky.urs.cz/item/CS_URS_2024_01/274313511"/>
    <hyperlink ref="F224" r:id="rId12" display="https://podminky.urs.cz/item/CS_URS_2024_01/273321411"/>
    <hyperlink ref="F230" r:id="rId13" display="https://podminky.urs.cz/item/CS_URS_2024_01/273351121"/>
    <hyperlink ref="F234" r:id="rId14" display="https://podminky.urs.cz/item/CS_URS_2024_01/273351122"/>
    <hyperlink ref="F236" r:id="rId15" display="https://podminky.urs.cz/item/CS_URS_2024_01/273361821"/>
    <hyperlink ref="F240" r:id="rId16" display="https://podminky.urs.cz/item/CS_URS_2024_01/273362021"/>
    <hyperlink ref="F244" r:id="rId17" display="https://podminky.urs.cz/item/CS_URS_2024_01/274321411"/>
    <hyperlink ref="F258" r:id="rId18" display="https://podminky.urs.cz/item/CS_URS_2023_02/274351121"/>
    <hyperlink ref="F275" r:id="rId19" display="https://podminky.urs.cz/item/CS_URS_2023_02/274351122"/>
    <hyperlink ref="F277" r:id="rId20" display="https://podminky.urs.cz/item/CS_URS_2024_01/274353111"/>
    <hyperlink ref="F283" r:id="rId21" display="https://podminky.urs.cz/item/CS_URS_2024_01/274353112"/>
    <hyperlink ref="F289" r:id="rId22" display="https://podminky.urs.cz/item/CS_URS_2023_02/274361821"/>
    <hyperlink ref="F293" r:id="rId23" display="https://podminky.urs.cz/item/CS_URS_2024_01/279311113"/>
    <hyperlink ref="F300" r:id="rId24" display="https://podminky.urs.cz/item/CS_URS_2024_01/279351411"/>
    <hyperlink ref="F305" r:id="rId25" display="https://podminky.urs.cz/item/CS_URS_2024_01/279351412"/>
    <hyperlink ref="F308" r:id="rId26" display="https://podminky.urs.cz/item/CS_URS_2024_01/310238411"/>
    <hyperlink ref="F311" r:id="rId27" display="https://podminky.urs.cz/item/CS_URS_2022_01/310239411"/>
    <hyperlink ref="F316" r:id="rId28" display="https://podminky.urs.cz/item/CS_URS_2024_01/311113144"/>
    <hyperlink ref="F321" r:id="rId29" display="https://podminky.urs.cz/item/CS_URS_2024_01/311113132"/>
    <hyperlink ref="F324" r:id="rId30" display="https://podminky.urs.cz/item/CS_URS_2023_02/311234051"/>
    <hyperlink ref="F335" r:id="rId31" display="https://podminky.urs.cz/item/CS_URS_2024_01/311236101"/>
    <hyperlink ref="F338" r:id="rId32" display="https://podminky.urs.cz/item/CS_URS_2023_02/311236141"/>
    <hyperlink ref="F345" r:id="rId33" display="https://podminky.urs.cz/item/CS_URS_2024_01/311361821"/>
    <hyperlink ref="F352" r:id="rId34" display="https://podminky.urs.cz/item/CS_URS_2024_01/317168012"/>
    <hyperlink ref="F358" r:id="rId35" display="https://podminky.urs.cz/item/CS_URS_2024_01/317168021"/>
    <hyperlink ref="F362" r:id="rId36" display="https://podminky.urs.cz/item/CS_URS_2024_01/317168022"/>
    <hyperlink ref="F366" r:id="rId37" display="https://podminky.urs.cz/item/CS_URS_2024_01/317168051"/>
    <hyperlink ref="F372" r:id="rId38" display="https://podminky.urs.cz/item/CS_URS_2024_01/317168052"/>
    <hyperlink ref="F378" r:id="rId39" display="https://podminky.urs.cz/item/CS_URS_2024_01/317168053"/>
    <hyperlink ref="F382" r:id="rId40" display="https://podminky.urs.cz/item/CS_URS_2024_01/317941123"/>
    <hyperlink ref="F387" r:id="rId41" display="https://podminky.urs.cz/item/CS_URS_2024_01/317998111"/>
    <hyperlink ref="F393" r:id="rId42" display="https://podminky.urs.cz/item/CS_URS_2024_01/317998114"/>
    <hyperlink ref="F397" r:id="rId43" display="https://podminky.urs.cz/item/CS_URS_2023_02/330321610"/>
    <hyperlink ref="F403" r:id="rId44" display="https://podminky.urs.cz/item/CS_URS_2024_01/331351121"/>
    <hyperlink ref="F406" r:id="rId45" display="https://podminky.urs.cz/item/CS_URS_2024_01/331351122"/>
    <hyperlink ref="F408" r:id="rId46" display="https://podminky.urs.cz/item/CS_URS_2023_02/332351115"/>
    <hyperlink ref="F414" r:id="rId47" display="https://podminky.urs.cz/item/CS_URS_2023_02/332351116"/>
    <hyperlink ref="F416" r:id="rId48" display="https://podminky.urs.cz/item/CS_URS_2023_02/332351911"/>
    <hyperlink ref="F418" r:id="rId49" display="https://podminky.urs.cz/item/CS_URS_2023_02/332361821"/>
    <hyperlink ref="F422" r:id="rId50" display="https://podminky.urs.cz/item/CS_URS_2023_02/342241162"/>
    <hyperlink ref="F437" r:id="rId51" display="https://podminky.urs.cz/item/CS_URS_2023_02/342244121"/>
    <hyperlink ref="F443" r:id="rId52" display="https://podminky.urs.cz/item/CS_URS_2022_01/340A1103"/>
    <hyperlink ref="F449" r:id="rId53" display="https://podminky.urs.cz/item/CS_URS_2024_01/342291121"/>
    <hyperlink ref="F456" r:id="rId54" display="https://podminky.urs.cz/item/CS_URS_2022_01/410A1222"/>
    <hyperlink ref="F467" r:id="rId55" display="https://podminky.urs.cz/item/CS_URS_2023_02/413321414"/>
    <hyperlink ref="F486" r:id="rId56" display="https://podminky.urs.cz/item/CS_URS_2024_01/413351111"/>
    <hyperlink ref="F505" r:id="rId57" display="https://podminky.urs.cz/item/CS_URS_2024_01/413351112"/>
    <hyperlink ref="F507" r:id="rId58" display="https://podminky.urs.cz/item/CS_URS_2024_01/413352111"/>
    <hyperlink ref="F525" r:id="rId59" display="https://podminky.urs.cz/item/CS_URS_2024_01/413352112"/>
    <hyperlink ref="F527" r:id="rId60" display="https://podminky.urs.cz/item/CS_URS_2023_02/413361821"/>
    <hyperlink ref="F531" r:id="rId61" display="https://podminky.urs.cz/item/CS_URS_2024_01/417321515"/>
    <hyperlink ref="F546" r:id="rId62" display="https://podminky.urs.cz/item/CS_URS_2024_01/417351115"/>
    <hyperlink ref="F559" r:id="rId63" display="https://podminky.urs.cz/item/CS_URS_2024_01/417351116"/>
    <hyperlink ref="F561" r:id="rId64" display="https://podminky.urs.cz/item/CS_URS_2024_01/417361821"/>
    <hyperlink ref="F567" r:id="rId65" display="https://podminky.urs.cz/item/CS_URS_2023_02/611131101"/>
    <hyperlink ref="F579" r:id="rId66" display="https://podminky.urs.cz/item/CS_URS_2023_02/611131105"/>
    <hyperlink ref="F584" r:id="rId67" display="https://podminky.urs.cz/item/CS_URS_2023_02/611321142"/>
    <hyperlink ref="F586" r:id="rId68" display="https://podminky.urs.cz/item/CS_URS_2023_02/612131101"/>
    <hyperlink ref="F628" r:id="rId69" display="https://podminky.urs.cz/item/CS_URS_2023_02/612321141"/>
    <hyperlink ref="F633" r:id="rId70" display="https://podminky.urs.cz/item/CS_URS_2024_01/612331121"/>
    <hyperlink ref="F637" r:id="rId71" display="https://podminky.urs.cz/item/CS_URS_2024_01/619991005"/>
    <hyperlink ref="F644" r:id="rId72" display="https://podminky.urs.cz/item/CS_URS_2024_01/621151001"/>
    <hyperlink ref="F653" r:id="rId73" display="https://podminky.urs.cz/item/CS_URS_2024_01/621541022"/>
    <hyperlink ref="F655" r:id="rId74" display="https://podminky.urs.cz/item/CS_URS_2024_01/622131101"/>
    <hyperlink ref="F662" r:id="rId75" display="https://podminky.urs.cz/item/CS_URS_2024_01/622135002"/>
    <hyperlink ref="F669" r:id="rId76" display="https://podminky.urs.cz/item/CS_URS_2024_01/622135092"/>
    <hyperlink ref="F671" r:id="rId77" display="https://podminky.urs.cz/item/CS_URS_2024_01/622151001"/>
    <hyperlink ref="F682" r:id="rId78" display="https://podminky.urs.cz/item/CS_URS_2023_01/622151021"/>
    <hyperlink ref="F692" r:id="rId79" display="https://podminky.urs.cz/item/CS_URS_2024_01/622211031"/>
    <hyperlink ref="F725" r:id="rId80" display="https://podminky.urs.cz/item/CS_URS_2024_01/622213011"/>
    <hyperlink ref="F731" r:id="rId81" display="https://podminky.urs.cz/item/CS_URS_2023_02/622221031"/>
    <hyperlink ref="F747" r:id="rId82" display="https://podminky.urs.cz/item/CS_URS_2023_01/622251101"/>
    <hyperlink ref="F750" r:id="rId83" display="https://podminky.urs.cz/item/CS_URS_2024_01/622251105"/>
    <hyperlink ref="F753" r:id="rId84" display="https://podminky.urs.cz/item/CS_URS_2024_01/622252001"/>
    <hyperlink ref="F765" r:id="rId85" display="https://podminky.urs.cz/item/CS_URS_2024_01/622252002"/>
    <hyperlink ref="F780" r:id="rId86" display="https://podminky.urs.cz/item/CS_URS_2024_01/622321121"/>
    <hyperlink ref="F783" r:id="rId87" display="https://podminky.urs.cz/item/CS_URS_2024_01/622511112"/>
    <hyperlink ref="F786" r:id="rId88" display="https://podminky.urs.cz/item/CS_URS_2024_01/622541022"/>
    <hyperlink ref="F789" r:id="rId89" display="https://podminky.urs.cz/item/CS_URS_2024_01/629991011"/>
    <hyperlink ref="F795" r:id="rId90" display="https://podminky.urs.cz/item/CS_URS_2024_01/629995101"/>
    <hyperlink ref="F806" r:id="rId91" display="https://podminky.urs.cz/item/CS_URS_2024_01/631311113"/>
    <hyperlink ref="F810" r:id="rId92" display="https://podminky.urs.cz/item/CS_URS_2024_01/632441215"/>
    <hyperlink ref="F821" r:id="rId93" display="https://podminky.urs.cz/item/CS_URS_2024_01/632441291"/>
    <hyperlink ref="F824" r:id="rId94" display="https://podminky.urs.cz/item/CS_URS_2022_01/632450124"/>
    <hyperlink ref="F832" r:id="rId95" display="https://podminky.urs.cz/item/CS_URS_2024_01/635111132"/>
    <hyperlink ref="F836" r:id="rId96" display="https://podminky.urs.cz/item/CS_URS_2024_01/635111242"/>
    <hyperlink ref="F843" r:id="rId97" display="https://podminky.urs.cz/item/CS_URS_2024_01/636311122"/>
    <hyperlink ref="F851" r:id="rId98" display="https://podminky.urs.cz/item/CS_URS_2024_01/642942111"/>
    <hyperlink ref="F868" r:id="rId99" display="https://podminky.urs.cz/item/CS_URS_2024_01/642942221"/>
    <hyperlink ref="F873" r:id="rId100" display="https://podminky.urs.cz/item/CS_URS_2024_01/642945111"/>
    <hyperlink ref="F877" r:id="rId101" display="https://podminky.urs.cz/item/CS_URS_2024_01/644941112"/>
    <hyperlink ref="F882" r:id="rId102" display="https://podminky.urs.cz/item/CS_URS_2024_01/941211111"/>
    <hyperlink ref="F893" r:id="rId103" display="https://podminky.urs.cz/item/CS_URS_2023_01/941211211"/>
    <hyperlink ref="F896" r:id="rId104" display="https://podminky.urs.cz/item/CS_URS_2024_01/941211811"/>
    <hyperlink ref="F898" r:id="rId105" display="https://podminky.urs.cz/item/CS_URS_2023_01/941211322"/>
    <hyperlink ref="F900" r:id="rId106" display="https://podminky.urs.cz/item/CS_URS_2023_02/944111111"/>
    <hyperlink ref="F904" r:id="rId107" display="https://podminky.urs.cz/item/CS_URS_2023_02/944111211"/>
    <hyperlink ref="F907" r:id="rId108" display="https://podminky.urs.cz/item/CS_URS_2023_02/944111811"/>
    <hyperlink ref="F909" r:id="rId109" display="https://podminky.urs.cz/item/CS_URS_2024_01/944511111"/>
    <hyperlink ref="F912" r:id="rId110" display="https://podminky.urs.cz/item/CS_URS_2024_01/944511211"/>
    <hyperlink ref="F915" r:id="rId111" display="https://podminky.urs.cz/item/CS_URS_2024_01/944511811"/>
    <hyperlink ref="F917" r:id="rId112" display="https://podminky.urs.cz/item/CS_URS_2023_01/949101111"/>
    <hyperlink ref="F923" r:id="rId113" display="https://podminky.urs.cz/item/CS_URS_2024_01/949111122"/>
    <hyperlink ref="F926" r:id="rId114" display="https://podminky.urs.cz/item/CS_URS_2024_01/949111222"/>
    <hyperlink ref="F929" r:id="rId115" display="https://podminky.urs.cz/item/CS_URS_2024_01/949111822"/>
    <hyperlink ref="F931" r:id="rId116" display="https://podminky.urs.cz/item/CS_URS_2024_01/949211111"/>
    <hyperlink ref="F935" r:id="rId117" display="https://podminky.urs.cz/item/CS_URS_2024_01/949211211"/>
    <hyperlink ref="F938" r:id="rId118" display="https://podminky.urs.cz/item/CS_URS_2024_01/949211811"/>
    <hyperlink ref="F940" r:id="rId119" display="https://podminky.urs.cz/item/CS_URS_2024_01/993111111"/>
    <hyperlink ref="F942" r:id="rId120" display="https://podminky.urs.cz/item/CS_URS_2024_01/993111119"/>
    <hyperlink ref="F945" r:id="rId121" display="https://podminky.urs.cz/item/CS_URS_2024_01/993121111"/>
    <hyperlink ref="F948" r:id="rId122" display="https://podminky.urs.cz/item/CS_URS_2024_01/993121119"/>
    <hyperlink ref="F952" r:id="rId123" display="https://podminky.urs.cz/item/CS_URS_2022_01/952901111"/>
    <hyperlink ref="F957" r:id="rId124" display="https://podminky.urs.cz/item/CS_URS_2022_01/952902021"/>
    <hyperlink ref="F962" r:id="rId125" display="https://podminky.urs.cz/item/CS_URS_2024_01/953961215"/>
    <hyperlink ref="F965" r:id="rId126" display="https://podminky.urs.cz/item/CS_URS_2024_01/953965144"/>
    <hyperlink ref="F971" r:id="rId127" display="https://podminky.urs.cz/item/CS_URS_2024_01/711131811"/>
    <hyperlink ref="F978" r:id="rId128" display="https://podminky.urs.cz/item/CS_URS_2022_01/762211811"/>
    <hyperlink ref="F981" r:id="rId129" display="https://podminky.urs.cz/item/CS_URS_2022_01/962031133"/>
    <hyperlink ref="F984" r:id="rId130" display="https://podminky.urs.cz/item/CS_URS_2022_01/962032241"/>
    <hyperlink ref="F991" r:id="rId131" display="https://podminky.urs.cz/item/CS_URS_2022_01/962032641"/>
    <hyperlink ref="F994" r:id="rId132" display="https://podminky.urs.cz/item/CS_URS_2024_01/965042241"/>
    <hyperlink ref="F998" r:id="rId133" display="https://podminky.urs.cz/item/CS_URS_2024_01/965043341"/>
    <hyperlink ref="F1002" r:id="rId134" display="https://podminky.urs.cz/item/CS_URS_2024_01/965049111"/>
    <hyperlink ref="F1004" r:id="rId135" display="https://podminky.urs.cz/item/CS_URS_2022_01/965049112"/>
    <hyperlink ref="F1006" r:id="rId136" display="https://podminky.urs.cz/item/CS_URS_2022_01/965081222"/>
    <hyperlink ref="F1010" r:id="rId137" display="https://podminky.urs.cz/item/CS_URS_2024_01/966080101"/>
    <hyperlink ref="F1018" r:id="rId138" display="https://podminky.urs.cz/item/CS_URS_2024_01/966080105"/>
    <hyperlink ref="F1026" r:id="rId139" display="https://podminky.urs.cz/item/CS_URS_2024_01/967042712"/>
    <hyperlink ref="F1031" r:id="rId140" display="https://podminky.urs.cz/item/CS_URS_2022_01/968062247"/>
    <hyperlink ref="F1036" r:id="rId141" display="https://podminky.urs.cz/item/CS_URS_2022_01/968072455"/>
    <hyperlink ref="F1039" r:id="rId142" display="https://podminky.urs.cz/item/CS_URS_2022_01/968072456"/>
    <hyperlink ref="F1042" r:id="rId143" display="https://podminky.urs.cz/item/CS_URS_2022_01/978013191"/>
    <hyperlink ref="F1047" r:id="rId144" display="https://podminky.urs.cz/item/CS_URS_2024_01/977151111"/>
    <hyperlink ref="F1054" r:id="rId145" display="https://podminky.urs.cz/item/CS_URS_2024_01/975011251"/>
    <hyperlink ref="F1060" r:id="rId146" display="https://podminky.urs.cz/item/CS_URS_2024_01/975022251"/>
    <hyperlink ref="F1065" r:id="rId147" display="https://podminky.urs.cz/item/CS_URS_2024_01/997006014"/>
    <hyperlink ref="F1068" r:id="rId148" display="https://podminky.urs.cz/item/CS_URS_2022_01/997013002"/>
    <hyperlink ref="F1071" r:id="rId149" display="https://podminky.urs.cz/item/CS_URS_2022_01/997013631"/>
    <hyperlink ref="F1074" r:id="rId150" display="https://podminky.urs.cz/item/CS_URS_2022_01/997013111"/>
    <hyperlink ref="F1077" r:id="rId151" display="https://podminky.urs.cz/item/CS_URS_2022_01/997013501"/>
    <hyperlink ref="F1079" r:id="rId152" display="https://podminky.urs.cz/item/CS_URS_2022_01/997013509"/>
    <hyperlink ref="F1086" r:id="rId153" display="https://podminky.urs.cz/item/CS_URS_2022_01/997013631"/>
    <hyperlink ref="F1091" r:id="rId154" display="https://podminky.urs.cz/item/CS_URS_2024_01/997013814"/>
    <hyperlink ref="F1094" r:id="rId155" display="https://podminky.urs.cz/item/CS_URS_2024_01/997013821"/>
    <hyperlink ref="F1097" r:id="rId156" display="https://podminky.urs.cz/item/CS_URS_2024_01/997013861"/>
    <hyperlink ref="F1101" r:id="rId157" display="https://podminky.urs.cz/item/CS_URS_2024_01/997013871"/>
    <hyperlink ref="F1106" r:id="rId158" display="https://podminky.urs.cz/item/CS_URS_2024_01/998011002"/>
    <hyperlink ref="F1110" r:id="rId159" display="https://podminky.urs.cz/item/CS_URS_2024_01/711111001"/>
    <hyperlink ref="F1113" r:id="rId160" display="https://podminky.urs.cz/item/CS_URS_2024_01/711112001"/>
    <hyperlink ref="F1121" r:id="rId161" display="https://podminky.urs.cz/item/CS_URS_2024_01/711141559"/>
    <hyperlink ref="F1123" r:id="rId162" display="https://podminky.urs.cz/item/CS_URS_2024_01/711142559"/>
    <hyperlink ref="F1132" r:id="rId163" display="https://podminky.urs.cz/item/CS_URS_2024_01/711161215"/>
    <hyperlink ref="F1136" r:id="rId164" display="https://podminky.urs.cz/item/CS_URS_2024_01/711161383"/>
    <hyperlink ref="F1140" r:id="rId165" display="https://podminky.urs.cz/item/CS_URS_2024_01/711491272"/>
    <hyperlink ref="F1144" r:id="rId166" display="https://podminky.urs.cz/item/CS_URS_2024_01/711491471"/>
    <hyperlink ref="F1150" r:id="rId167" display="https://podminky.urs.cz/item/CS_URS_2024_01/998711102"/>
    <hyperlink ref="F1158" r:id="rId168" display="https://podminky.urs.cz/item/CS_URS_2024_01/712311101"/>
    <hyperlink ref="F1166" r:id="rId169" display="https://podminky.urs.cz/item/CS_URS_2024_01/712341559"/>
    <hyperlink ref="F1170" r:id="rId170" display="https://podminky.urs.cz/item/CS_URS_2022_01/712391172"/>
    <hyperlink ref="F1179" r:id="rId171" display="https://podminky.urs.cz/item/CS_URS_2024_01/712391587"/>
    <hyperlink ref="F1184" r:id="rId172" display="https://podminky.urs.cz/item/CS_URS_2024_01/712499098"/>
    <hyperlink ref="F1187" r:id="rId173" display="https://podminky.urs.cz/item/CS_URS_2024_01/712771221"/>
    <hyperlink ref="F1195" r:id="rId174" display="https://podminky.urs.cz/item/CS_URS_2024_01/712771255"/>
    <hyperlink ref="F1199" r:id="rId175" display="https://podminky.urs.cz/item/CS_URS_2024_01/712771401"/>
    <hyperlink ref="F1208" r:id="rId176" display="https://podminky.urs.cz/item/CS_URS_2024_01/712771521"/>
    <hyperlink ref="F1212" r:id="rId177" display="https://podminky.urs.cz/item/CS_URS_2024_01/712771601"/>
    <hyperlink ref="F1217" r:id="rId178" display="https://podminky.urs.cz/item/CS_URS_2024_01/712771613"/>
    <hyperlink ref="F1229" r:id="rId179" display="https://podminky.urs.cz/item/CS_URS_2024_01/998712101"/>
    <hyperlink ref="F1232" r:id="rId180" display="https://podminky.urs.cz/item/CS_URS_2024_01/713111121"/>
    <hyperlink ref="F1239" r:id="rId181" display="https://podminky.urs.cz/item/CS_URS_2024_01/713111111"/>
    <hyperlink ref="F1246" r:id="rId182" display="https://podminky.urs.cz/item/CS_URS_2024_01/713121121"/>
    <hyperlink ref="F1255" r:id="rId183" display="https://podminky.urs.cz/item/CS_URS_2024_01/713131141"/>
    <hyperlink ref="F1265" r:id="rId184" display="https://podminky.urs.cz/item/CS_URS_2024_01/713141137"/>
    <hyperlink ref="F1272" r:id="rId185" display="https://podminky.urs.cz/item/CS_URS_2024_01/713191133"/>
    <hyperlink ref="F1283" r:id="rId186" display="https://podminky.urs.cz/item/CS_URS_2024_01/998713102"/>
    <hyperlink ref="F1300" r:id="rId187" display="https://podminky.urs.cz/item/CS_URS_2024_01/998714102"/>
    <hyperlink ref="F1303" r:id="rId188" display="https://podminky.urs.cz/item/CS_URS_2022_01/762083122"/>
    <hyperlink ref="F1311" r:id="rId189" display="https://podminky.urs.cz/item/CS_URS_2024_01/762332132"/>
    <hyperlink ref="F1320" r:id="rId190" display="https://podminky.urs.cz/item/CS_URS_2024_01/762341046"/>
    <hyperlink ref="F1323" r:id="rId191" display="https://podminky.urs.cz/item/CS_URS_2024_01/762341210"/>
    <hyperlink ref="F1327" r:id="rId192" display="https://podminky.urs.cz/item/CS_URS_2024_01/762341660"/>
    <hyperlink ref="F1332" r:id="rId193" display="https://podminky.urs.cz/item/CS_URS_2024_01/762342511"/>
    <hyperlink ref="F1339" r:id="rId194" display="https://podminky.urs.cz/item/CS_URS_2024_01/762361312"/>
    <hyperlink ref="F1342" r:id="rId195" display="https://podminky.urs.cz/item/CS_URS_2024_01/762395000"/>
    <hyperlink ref="F1349" r:id="rId196" display="https://podminky.urs.cz/item/CS_URS_2024_01/762429001"/>
    <hyperlink ref="F1359" r:id="rId197" display="https://podminky.urs.cz/item/CS_URS_2024_01/762495000"/>
    <hyperlink ref="F1366" r:id="rId198" display="https://podminky.urs.cz/item/CS_URS_2024_01/998762102"/>
    <hyperlink ref="F1369" r:id="rId199" display="https://podminky.urs.cz/item/CS_URS_2024_01/763131411"/>
    <hyperlink ref="F1372" r:id="rId200" display="https://podminky.urs.cz/item/CS_URS_2024_01/763131451"/>
    <hyperlink ref="F1377" r:id="rId201" display="https://podminky.urs.cz/item/CS_URS_2024_01/763172353"/>
    <hyperlink ref="F1381" r:id="rId202" display="https://podminky.urs.cz/item/CS_URS_2024_01/998763302"/>
    <hyperlink ref="F1387" r:id="rId203" display="https://podminky.urs.cz/item/CS_URS_2024_01/764021404"/>
    <hyperlink ref="F1390" r:id="rId204" display="https://podminky.urs.cz/item/CS_URS_2024_01/764021405"/>
    <hyperlink ref="F1393" r:id="rId205" display="https://podminky.urs.cz/item/CS_URS_2024_01/764121401"/>
    <hyperlink ref="F1406" r:id="rId206" display="https://podminky.urs.cz/item/CS_URS_2024_01/764223456"/>
    <hyperlink ref="F1436" r:id="rId207" display="https://podminky.urs.cz/item/CS_URS_2024_01/998764102"/>
    <hyperlink ref="F1441" r:id="rId208" display="https://podminky.urs.cz/item/CS_URS_2024_01/998765102"/>
    <hyperlink ref="F1449" r:id="rId209" display="https://podminky.urs.cz/item/CS_URS_2024_01/766660021"/>
    <hyperlink ref="F1453" r:id="rId210" display="https://podminky.urs.cz/item/CS_URS_2024_01/766660051"/>
    <hyperlink ref="F1476" r:id="rId211" display="https://podminky.urs.cz/item/CS_URS_2024_01/766660061"/>
    <hyperlink ref="F1481" r:id="rId212" display="https://podminky.urs.cz/item/CS_URS_2024_01/766660717"/>
    <hyperlink ref="F1487" r:id="rId213" display="https://podminky.urs.cz/item/CS_URS_2024_01/766660731"/>
    <hyperlink ref="F1490" r:id="rId214" display="https://podminky.urs.cz/item/CS_URS_2024_01/766660733"/>
    <hyperlink ref="F1499" r:id="rId215" display="https://podminky.urs.cz/item/CS_URS_2024_01/766694116"/>
    <hyperlink ref="F1515" r:id="rId216" display="https://podminky.urs.cz/item/CS_URS_2024_01/998766102"/>
    <hyperlink ref="F1518" r:id="rId217" display="https://podminky.urs.cz/item/CS_URS_2024_01/767131111"/>
    <hyperlink ref="F1545" r:id="rId218" display="https://podminky.urs.cz/item/CS_URS_2024_01/767649194"/>
    <hyperlink ref="F1554" r:id="rId219" display="https://podminky.urs.cz/item/CS_URS_2024_01/767832101"/>
    <hyperlink ref="F1577" r:id="rId220" display="https://podminky.urs.cz/item/CS_URS_2024_01/767995115"/>
    <hyperlink ref="F1585" r:id="rId221" display="https://podminky.urs.cz/item/CS_URS_2024_01/998767102"/>
    <hyperlink ref="F1588" r:id="rId222" display="https://podminky.urs.cz/item/CS_URS_2024_01/771121011"/>
    <hyperlink ref="F1594" r:id="rId223" display="https://podminky.urs.cz/item/CS_URS_2024_01/771161021"/>
    <hyperlink ref="F1601" r:id="rId224" display="https://podminky.urs.cz/item/CS_URS_2024_01/771274232"/>
    <hyperlink ref="F1603" r:id="rId225" display="https://podminky.urs.cz/item/CS_URS_2024_01/771274113"/>
    <hyperlink ref="F1608" r:id="rId226" display="https://podminky.urs.cz/item/CS_URS_2024_01/771474112"/>
    <hyperlink ref="F1613" r:id="rId227" display="https://podminky.urs.cz/item/CS_URS_2024_01/771474122"/>
    <hyperlink ref="F1619" r:id="rId228" display="https://podminky.urs.cz/item/CS_URS_2024_01/771574413"/>
    <hyperlink ref="F1629" r:id="rId229" display="https://podminky.urs.cz/item/CS_URS_2024_01/771577211"/>
    <hyperlink ref="F1636" r:id="rId230" display="https://podminky.urs.cz/item/CS_URS_2024_01/771591207"/>
    <hyperlink ref="F1643" r:id="rId231" display="https://podminky.urs.cz/item/CS_URS_2024_01/998771102"/>
    <hyperlink ref="F1646" r:id="rId232" display="https://podminky.urs.cz/item/CS_URS_2024_01/776121112"/>
    <hyperlink ref="F1651" r:id="rId233" display="https://podminky.urs.cz/item/CS_URS_2022_01/776141112"/>
    <hyperlink ref="F1656" r:id="rId234" display="https://podminky.urs.cz/item/CS_URS_2024_01/776231111"/>
    <hyperlink ref="F1660" r:id="rId235" display="https://podminky.urs.cz/item/CS_URS_2024_01/776421111"/>
    <hyperlink ref="F1687" r:id="rId236" display="https://podminky.urs.cz/item/CS_URS_2024_01/998776102"/>
    <hyperlink ref="F1690" r:id="rId237" display="https://podminky.urs.cz/item/CS_URS_2023_02/781121011"/>
    <hyperlink ref="F1692" r:id="rId238" display="https://podminky.urs.cz/item/CS_URS_2024_01/781472291"/>
    <hyperlink ref="F1697" r:id="rId239" display="https://podminky.urs.cz/item/CS_URS_2023_02/781474111"/>
    <hyperlink ref="F1716" r:id="rId240" display="https://podminky.urs.cz/item/CS_URS_2022_01/781491011"/>
    <hyperlink ref="F1720" r:id="rId241" display="https://podminky.urs.cz/item/CS_URS_2024_01/998781102"/>
    <hyperlink ref="F1723" r:id="rId242" display="https://podminky.urs.cz/item/CS_URS_2024_01/783213101"/>
    <hyperlink ref="F1726" r:id="rId243" display="https://podminky.urs.cz/item/CS_URS_2024_01/783213111"/>
    <hyperlink ref="F1728" r:id="rId244" display="https://podminky.urs.cz/item/CS_URS_2024_01/783214101"/>
    <hyperlink ref="F1730" r:id="rId245" display="https://podminky.urs.cz/item/CS_URS_2024_01/783218101"/>
    <hyperlink ref="F1733" r:id="rId246" display="https://podminky.urs.cz/item/CS_URS_2024_01/784181101"/>
    <hyperlink ref="F1769" r:id="rId247" display="https://podminky.urs.cz/item/CS_URS_2024_01/784181107"/>
    <hyperlink ref="F1774" r:id="rId248" display="https://podminky.urs.cz/item/CS_URS_2024_01/784211101"/>
    <hyperlink ref="F1777" r:id="rId249" display="https://podminky.urs.cz/item/CS_URS_2024_01/784221101"/>
    <hyperlink ref="F1779" r:id="rId250" display="https://podminky.urs.cz/item/CS_URS_2024_01/784221107"/>
    <hyperlink ref="F1782" r:id="rId251" display="https://podminky.urs.cz/item/CS_URS_2024_01/786623039"/>
    <hyperlink ref="F1785" r:id="rId252" display="https://podminky.urs.cz/item/CS_URS_2024_01/786623041"/>
    <hyperlink ref="F1788" r:id="rId253" display="https://podminky.urs.cz/item/CS_URS_2024_01/786623043"/>
    <hyperlink ref="F1793" r:id="rId254" display="https://podminky.urs.cz/item/CS_URS_2024_01/99878610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5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399"/>
  <sheetViews>
    <sheetView showGridLines="0" workbookViewId="0" topLeftCell="A300">
      <selection activeCell="G306" sqref="G306"/>
    </sheetView>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95</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ht="12.45" hidden="1">
      <c r="B8" s="20"/>
      <c r="D8" s="27" t="s">
        <v>154</v>
      </c>
      <c r="L8" s="20"/>
    </row>
    <row r="9" spans="2:12" ht="16.5" customHeight="1" hidden="1">
      <c r="B9" s="20"/>
      <c r="E9" s="250" t="s">
        <v>446</v>
      </c>
      <c r="F9" s="236"/>
      <c r="G9" s="236"/>
      <c r="H9" s="236"/>
      <c r="L9" s="20"/>
    </row>
    <row r="10" spans="2:12" ht="12.05" customHeight="1" hidden="1">
      <c r="B10" s="20"/>
      <c r="D10" s="27" t="s">
        <v>447</v>
      </c>
      <c r="L10" s="20"/>
    </row>
    <row r="11" spans="2:12" s="1" customFormat="1" ht="16.5" customHeight="1" hidden="1">
      <c r="B11" s="32"/>
      <c r="E11" s="216" t="s">
        <v>3063</v>
      </c>
      <c r="F11" s="249"/>
      <c r="G11" s="249"/>
      <c r="H11" s="249"/>
      <c r="L11" s="32"/>
    </row>
    <row r="12" spans="2:12" s="1" customFormat="1" ht="12.05" customHeight="1" hidden="1">
      <c r="B12" s="32"/>
      <c r="D12" s="27" t="s">
        <v>3064</v>
      </c>
      <c r="L12" s="32"/>
    </row>
    <row r="13" spans="2:12" s="1" customFormat="1" ht="16.5" customHeight="1" hidden="1">
      <c r="B13" s="32"/>
      <c r="E13" s="207" t="s">
        <v>3065</v>
      </c>
      <c r="F13" s="249"/>
      <c r="G13" s="249"/>
      <c r="H13" s="249"/>
      <c r="L13" s="32"/>
    </row>
    <row r="14" spans="2:12" s="1" customFormat="1" ht="12" hidden="1">
      <c r="B14" s="32"/>
      <c r="L14" s="32"/>
    </row>
    <row r="15" spans="2:12" s="1" customFormat="1" ht="12.05" customHeight="1" hidden="1">
      <c r="B15" s="32"/>
      <c r="D15" s="27" t="s">
        <v>18</v>
      </c>
      <c r="F15" s="25" t="s">
        <v>19</v>
      </c>
      <c r="I15" s="27" t="s">
        <v>20</v>
      </c>
      <c r="J15" s="25" t="s">
        <v>19</v>
      </c>
      <c r="L15" s="32"/>
    </row>
    <row r="16" spans="2:12" s="1" customFormat="1" ht="12.05" customHeight="1" hidden="1">
      <c r="B16" s="32"/>
      <c r="D16" s="27" t="s">
        <v>21</v>
      </c>
      <c r="F16" s="25" t="s">
        <v>3066</v>
      </c>
      <c r="I16" s="27" t="s">
        <v>23</v>
      </c>
      <c r="J16" s="49" t="str">
        <f>'Rekapitulace stavby'!AN8</f>
        <v>12. 4. 2024</v>
      </c>
      <c r="L16" s="32"/>
    </row>
    <row r="17" spans="2:12" s="1" customFormat="1" ht="10.75" customHeight="1" hidden="1">
      <c r="B17" s="32"/>
      <c r="L17" s="32"/>
    </row>
    <row r="18" spans="2:12" s="1" customFormat="1" ht="12.05" customHeight="1" hidden="1">
      <c r="B18" s="32"/>
      <c r="D18" s="27" t="s">
        <v>25</v>
      </c>
      <c r="I18" s="27" t="s">
        <v>26</v>
      </c>
      <c r="J18" s="25" t="s">
        <v>19</v>
      </c>
      <c r="L18" s="32"/>
    </row>
    <row r="19" spans="2:12" s="1" customFormat="1" ht="18" customHeight="1" hidden="1">
      <c r="B19" s="32"/>
      <c r="E19" s="25" t="s">
        <v>27</v>
      </c>
      <c r="I19" s="27" t="s">
        <v>28</v>
      </c>
      <c r="J19" s="25" t="s">
        <v>19</v>
      </c>
      <c r="L19" s="32"/>
    </row>
    <row r="20" spans="2:12" s="1" customFormat="1" ht="7" customHeight="1" hidden="1">
      <c r="B20" s="32"/>
      <c r="L20" s="32"/>
    </row>
    <row r="21" spans="2:12" s="1" customFormat="1" ht="12.05" customHeight="1" hidden="1">
      <c r="B21" s="32"/>
      <c r="D21" s="27" t="s">
        <v>29</v>
      </c>
      <c r="I21" s="27" t="s">
        <v>26</v>
      </c>
      <c r="J21" s="28" t="str">
        <f>'Rekapitulace stavby'!AN13</f>
        <v>Vyplň údaj</v>
      </c>
      <c r="L21" s="32"/>
    </row>
    <row r="22" spans="2:12" s="1" customFormat="1" ht="18" customHeight="1" hidden="1">
      <c r="B22" s="32"/>
      <c r="E22" s="252" t="str">
        <f>'Rekapitulace stavby'!E14</f>
        <v>Vyplň údaj</v>
      </c>
      <c r="F22" s="240"/>
      <c r="G22" s="240"/>
      <c r="H22" s="240"/>
      <c r="I22" s="27" t="s">
        <v>28</v>
      </c>
      <c r="J22" s="28" t="str">
        <f>'Rekapitulace stavby'!AN14</f>
        <v>Vyplň údaj</v>
      </c>
      <c r="L22" s="32"/>
    </row>
    <row r="23" spans="2:12" s="1" customFormat="1" ht="7" customHeight="1" hidden="1">
      <c r="B23" s="32"/>
      <c r="L23" s="32"/>
    </row>
    <row r="24" spans="2:12" s="1" customFormat="1" ht="12.05" customHeight="1" hidden="1">
      <c r="B24" s="32"/>
      <c r="D24" s="27" t="s">
        <v>31</v>
      </c>
      <c r="I24" s="27" t="s">
        <v>26</v>
      </c>
      <c r="J24" s="25" t="str">
        <f>IF('Rekapitulace stavby'!AN16="","",'Rekapitulace stavby'!AN16)</f>
        <v/>
      </c>
      <c r="L24" s="32"/>
    </row>
    <row r="25" spans="2:12" s="1" customFormat="1" ht="18" customHeight="1" hidden="1">
      <c r="B25" s="32"/>
      <c r="E25" s="25" t="str">
        <f>IF('Rekapitulace stavby'!E17="","",'Rekapitulace stavby'!E17)</f>
        <v>Libor Klubal DiS., Náchod</v>
      </c>
      <c r="I25" s="27" t="s">
        <v>28</v>
      </c>
      <c r="J25" s="25" t="str">
        <f>IF('Rekapitulace stavby'!AN17="","",'Rekapitulace stavby'!AN17)</f>
        <v/>
      </c>
      <c r="L25" s="32"/>
    </row>
    <row r="26" spans="2:12" s="1" customFormat="1" ht="7" customHeight="1" hidden="1">
      <c r="B26" s="32"/>
      <c r="L26" s="32"/>
    </row>
    <row r="27" spans="2:12" s="1" customFormat="1" ht="12.05" customHeight="1" hidden="1">
      <c r="B27" s="32"/>
      <c r="D27" s="27" t="s">
        <v>34</v>
      </c>
      <c r="I27" s="27" t="s">
        <v>26</v>
      </c>
      <c r="J27" s="25" t="str">
        <f>IF('Rekapitulace stavby'!AN19="","",'Rekapitulace stavby'!AN19)</f>
        <v/>
      </c>
      <c r="L27" s="32"/>
    </row>
    <row r="28" spans="2:12" s="1" customFormat="1" ht="18" customHeight="1" hidden="1">
      <c r="B28" s="32"/>
      <c r="E28" s="25" t="str">
        <f>IF('Rekapitulace stavby'!E20="","",'Rekapitulace stavby'!E20)</f>
        <v>Arnošt Gerhart</v>
      </c>
      <c r="I28" s="27" t="s">
        <v>28</v>
      </c>
      <c r="J28" s="25" t="str">
        <f>IF('Rekapitulace stavby'!AN20="","",'Rekapitulace stavby'!AN20)</f>
        <v/>
      </c>
      <c r="L28" s="32"/>
    </row>
    <row r="29" spans="2:12" s="1" customFormat="1" ht="7" customHeight="1" hidden="1">
      <c r="B29" s="32"/>
      <c r="L29" s="32"/>
    </row>
    <row r="30" spans="2:12" s="1" customFormat="1" ht="12.05" customHeight="1" hidden="1">
      <c r="B30" s="32"/>
      <c r="D30" s="27" t="s">
        <v>36</v>
      </c>
      <c r="L30" s="32"/>
    </row>
    <row r="31" spans="2:12" s="7" customFormat="1" ht="16.5" customHeight="1" hidden="1">
      <c r="B31" s="91"/>
      <c r="E31" s="245" t="s">
        <v>19</v>
      </c>
      <c r="F31" s="245"/>
      <c r="G31" s="245"/>
      <c r="H31" s="245"/>
      <c r="L31" s="91"/>
    </row>
    <row r="32" spans="2:12" s="1" customFormat="1" ht="7" customHeight="1" hidden="1">
      <c r="B32" s="32"/>
      <c r="L32" s="32"/>
    </row>
    <row r="33" spans="2:12" s="1" customFormat="1" ht="7" customHeight="1" hidden="1">
      <c r="B33" s="32"/>
      <c r="D33" s="50"/>
      <c r="E33" s="50"/>
      <c r="F33" s="50"/>
      <c r="G33" s="50"/>
      <c r="H33" s="50"/>
      <c r="I33" s="50"/>
      <c r="J33" s="50"/>
      <c r="K33" s="50"/>
      <c r="L33" s="32"/>
    </row>
    <row r="34" spans="2:12" s="1" customFormat="1" ht="25.4" customHeight="1" hidden="1">
      <c r="B34" s="32"/>
      <c r="D34" s="92" t="s">
        <v>38</v>
      </c>
      <c r="J34" s="63">
        <f>ROUND(J102,2)</f>
        <v>0</v>
      </c>
      <c r="L34" s="32"/>
    </row>
    <row r="35" spans="2:12" s="1" customFormat="1" ht="7" customHeight="1" hidden="1">
      <c r="B35" s="32"/>
      <c r="D35" s="50"/>
      <c r="E35" s="50"/>
      <c r="F35" s="50"/>
      <c r="G35" s="50"/>
      <c r="H35" s="50"/>
      <c r="I35" s="50"/>
      <c r="J35" s="50"/>
      <c r="K35" s="50"/>
      <c r="L35" s="32"/>
    </row>
    <row r="36" spans="2:12" s="1" customFormat="1" ht="14.4" customHeight="1" hidden="1">
      <c r="B36" s="32"/>
      <c r="F36" s="35" t="s">
        <v>40</v>
      </c>
      <c r="I36" s="35" t="s">
        <v>39</v>
      </c>
      <c r="J36" s="35" t="s">
        <v>41</v>
      </c>
      <c r="L36" s="32"/>
    </row>
    <row r="37" spans="2:12" s="1" customFormat="1" ht="14.4" customHeight="1" hidden="1">
      <c r="B37" s="32"/>
      <c r="D37" s="52" t="s">
        <v>42</v>
      </c>
      <c r="E37" s="27" t="s">
        <v>43</v>
      </c>
      <c r="F37" s="83">
        <f>ROUND((SUM(BE102:BE398)),2)</f>
        <v>0</v>
      </c>
      <c r="I37" s="93">
        <v>0.21</v>
      </c>
      <c r="J37" s="83">
        <f>ROUND(((SUM(BE102:BE398))*I37),2)</f>
        <v>0</v>
      </c>
      <c r="L37" s="32"/>
    </row>
    <row r="38" spans="2:12" s="1" customFormat="1" ht="14.4" customHeight="1" hidden="1">
      <c r="B38" s="32"/>
      <c r="E38" s="27" t="s">
        <v>44</v>
      </c>
      <c r="F38" s="83">
        <f>ROUND((SUM(BF102:BF398)),2)</f>
        <v>0</v>
      </c>
      <c r="I38" s="93">
        <v>0.15</v>
      </c>
      <c r="J38" s="83">
        <f>ROUND(((SUM(BF102:BF398))*I38),2)</f>
        <v>0</v>
      </c>
      <c r="L38" s="32"/>
    </row>
    <row r="39" spans="2:12" s="1" customFormat="1" ht="14.4" customHeight="1" hidden="1">
      <c r="B39" s="32"/>
      <c r="E39" s="27" t="s">
        <v>45</v>
      </c>
      <c r="F39" s="83">
        <f>ROUND((SUM(BG102:BG398)),2)</f>
        <v>0</v>
      </c>
      <c r="I39" s="93">
        <v>0.21</v>
      </c>
      <c r="J39" s="83">
        <f>0</f>
        <v>0</v>
      </c>
      <c r="L39" s="32"/>
    </row>
    <row r="40" spans="2:12" s="1" customFormat="1" ht="14.4" customHeight="1" hidden="1">
      <c r="B40" s="32"/>
      <c r="E40" s="27" t="s">
        <v>46</v>
      </c>
      <c r="F40" s="83">
        <f>ROUND((SUM(BH102:BH398)),2)</f>
        <v>0</v>
      </c>
      <c r="I40" s="93">
        <v>0.15</v>
      </c>
      <c r="J40" s="83">
        <f>0</f>
        <v>0</v>
      </c>
      <c r="L40" s="32"/>
    </row>
    <row r="41" spans="2:12" s="1" customFormat="1" ht="14.4" customHeight="1" hidden="1">
      <c r="B41" s="32"/>
      <c r="E41" s="27" t="s">
        <v>47</v>
      </c>
      <c r="F41" s="83">
        <f>ROUND((SUM(BI102:BI398)),2)</f>
        <v>0</v>
      </c>
      <c r="I41" s="93">
        <v>0</v>
      </c>
      <c r="J41" s="83">
        <f>0</f>
        <v>0</v>
      </c>
      <c r="L41" s="32"/>
    </row>
    <row r="42" spans="2:12" s="1" customFormat="1" ht="7" customHeight="1" hidden="1">
      <c r="B42" s="32"/>
      <c r="L42" s="32"/>
    </row>
    <row r="43" spans="2:12" s="1" customFormat="1" ht="25.4" customHeight="1" hidden="1">
      <c r="B43" s="32"/>
      <c r="C43" s="94"/>
      <c r="D43" s="95" t="s">
        <v>48</v>
      </c>
      <c r="E43" s="54"/>
      <c r="F43" s="54"/>
      <c r="G43" s="96" t="s">
        <v>49</v>
      </c>
      <c r="H43" s="97" t="s">
        <v>50</v>
      </c>
      <c r="I43" s="54"/>
      <c r="J43" s="98">
        <f>SUM(J34:J41)</f>
        <v>0</v>
      </c>
      <c r="K43" s="99"/>
      <c r="L43" s="32"/>
    </row>
    <row r="44" spans="2:12" s="1" customFormat="1" ht="14.4" customHeight="1" hidden="1">
      <c r="B44" s="41"/>
      <c r="C44" s="42"/>
      <c r="D44" s="42"/>
      <c r="E44" s="42"/>
      <c r="F44" s="42"/>
      <c r="G44" s="42"/>
      <c r="H44" s="42"/>
      <c r="I44" s="42"/>
      <c r="J44" s="42"/>
      <c r="K44" s="42"/>
      <c r="L44" s="32"/>
    </row>
    <row r="45" ht="12" hidden="1"/>
    <row r="46" ht="12" hidden="1"/>
    <row r="47" ht="12" hidden="1"/>
    <row r="48" spans="2:12" s="1" customFormat="1" ht="7" customHeight="1">
      <c r="B48" s="43"/>
      <c r="C48" s="44"/>
      <c r="D48" s="44"/>
      <c r="E48" s="44"/>
      <c r="F48" s="44"/>
      <c r="G48" s="44"/>
      <c r="H48" s="44"/>
      <c r="I48" s="44"/>
      <c r="J48" s="44"/>
      <c r="K48" s="44"/>
      <c r="L48" s="32"/>
    </row>
    <row r="49" spans="2:12" s="1" customFormat="1" ht="25" customHeight="1">
      <c r="B49" s="32"/>
      <c r="C49" s="21" t="s">
        <v>156</v>
      </c>
      <c r="L49" s="32"/>
    </row>
    <row r="50" spans="2:12" s="1" customFormat="1" ht="7" customHeight="1">
      <c r="B50" s="32"/>
      <c r="L50" s="32"/>
    </row>
    <row r="51" spans="2:12" s="1" customFormat="1" ht="12.05" customHeight="1">
      <c r="B51" s="32"/>
      <c r="C51" s="27" t="s">
        <v>16</v>
      </c>
      <c r="L51" s="32"/>
    </row>
    <row r="52" spans="2:12" s="1" customFormat="1" ht="16.5" customHeight="1">
      <c r="B52" s="32"/>
      <c r="E52" s="250" t="str">
        <f>E7</f>
        <v>Stavební úpravy, přístavba a nástavba č.p.1994, ul.Dobenínská, Náchod</v>
      </c>
      <c r="F52" s="251"/>
      <c r="G52" s="251"/>
      <c r="H52" s="251"/>
      <c r="L52" s="32"/>
    </row>
    <row r="53" spans="2:12" ht="12.05" customHeight="1">
      <c r="B53" s="20"/>
      <c r="C53" s="27" t="s">
        <v>154</v>
      </c>
      <c r="L53" s="20"/>
    </row>
    <row r="54" spans="2:12" ht="16.5" customHeight="1">
      <c r="B54" s="20"/>
      <c r="E54" s="250" t="s">
        <v>446</v>
      </c>
      <c r="F54" s="236"/>
      <c r="G54" s="236"/>
      <c r="H54" s="236"/>
      <c r="L54" s="20"/>
    </row>
    <row r="55" spans="2:12" ht="12.05" customHeight="1">
      <c r="B55" s="20"/>
      <c r="C55" s="27" t="s">
        <v>447</v>
      </c>
      <c r="L55" s="20"/>
    </row>
    <row r="56" spans="2:12" s="1" customFormat="1" ht="16.5" customHeight="1">
      <c r="B56" s="32"/>
      <c r="E56" s="216" t="s">
        <v>3063</v>
      </c>
      <c r="F56" s="249"/>
      <c r="G56" s="249"/>
      <c r="H56" s="249"/>
      <c r="L56" s="32"/>
    </row>
    <row r="57" spans="2:12" s="1" customFormat="1" ht="12.05" customHeight="1">
      <c r="B57" s="32"/>
      <c r="C57" s="27" t="s">
        <v>3064</v>
      </c>
      <c r="L57" s="32"/>
    </row>
    <row r="58" spans="2:12" s="1" customFormat="1" ht="16.5" customHeight="1">
      <c r="B58" s="32"/>
      <c r="E58" s="207" t="str">
        <f>E13</f>
        <v>1 - ZTI - hlavní objekt - 1.NP</v>
      </c>
      <c r="F58" s="249"/>
      <c r="G58" s="249"/>
      <c r="H58" s="249"/>
      <c r="L58" s="32"/>
    </row>
    <row r="59" spans="2:12" s="1" customFormat="1" ht="7" customHeight="1">
      <c r="B59" s="32"/>
      <c r="L59" s="32"/>
    </row>
    <row r="60" spans="2:12" s="1" customFormat="1" ht="12.05" customHeight="1">
      <c r="B60" s="32"/>
      <c r="C60" s="27" t="s">
        <v>21</v>
      </c>
      <c r="F60" s="25" t="str">
        <f>F16</f>
        <v>DOBENÍNSKÁ UL., NÁCHOD</v>
      </c>
      <c r="I60" s="27" t="s">
        <v>23</v>
      </c>
      <c r="J60" s="49" t="str">
        <f>IF(J16="","",J16)</f>
        <v>12. 4. 2024</v>
      </c>
      <c r="L60" s="32"/>
    </row>
    <row r="61" spans="2:12" s="1" customFormat="1" ht="7" customHeight="1">
      <c r="B61" s="32"/>
      <c r="L61" s="32"/>
    </row>
    <row r="62" spans="2:12" s="1" customFormat="1" ht="25.65" customHeight="1">
      <c r="B62" s="32"/>
      <c r="C62" s="27" t="s">
        <v>25</v>
      </c>
      <c r="F62" s="25" t="str">
        <f>E19</f>
        <v>Oblastní charita Náchod, Mlýnská 189, Náchod</v>
      </c>
      <c r="I62" s="27" t="s">
        <v>31</v>
      </c>
      <c r="J62" s="30" t="str">
        <f>E25</f>
        <v>Libor Klubal DiS., Náchod</v>
      </c>
      <c r="L62" s="32"/>
    </row>
    <row r="63" spans="2:12" s="1" customFormat="1" ht="15.15" customHeight="1">
      <c r="B63" s="32"/>
      <c r="C63" s="27" t="s">
        <v>29</v>
      </c>
      <c r="F63" s="25" t="str">
        <f>IF(E22="","",E22)</f>
        <v>Vyplň údaj</v>
      </c>
      <c r="I63" s="27" t="s">
        <v>34</v>
      </c>
      <c r="J63" s="30" t="str">
        <f>E28</f>
        <v>Arnošt Gerhart</v>
      </c>
      <c r="L63" s="32"/>
    </row>
    <row r="64" spans="2:12" s="1" customFormat="1" ht="10.25" customHeight="1">
      <c r="B64" s="32"/>
      <c r="L64" s="32"/>
    </row>
    <row r="65" spans="2:12" s="1" customFormat="1" ht="29.3" customHeight="1">
      <c r="B65" s="32"/>
      <c r="C65" s="100" t="s">
        <v>157</v>
      </c>
      <c r="D65" s="94"/>
      <c r="E65" s="94"/>
      <c r="F65" s="94"/>
      <c r="G65" s="94"/>
      <c r="H65" s="94"/>
      <c r="I65" s="94"/>
      <c r="J65" s="101" t="s">
        <v>158</v>
      </c>
      <c r="K65" s="94"/>
      <c r="L65" s="32"/>
    </row>
    <row r="66" spans="2:12" s="1" customFormat="1" ht="10.25" customHeight="1">
      <c r="B66" s="32"/>
      <c r="L66" s="32"/>
    </row>
    <row r="67" spans="2:47" s="1" customFormat="1" ht="22.8" customHeight="1">
      <c r="B67" s="32"/>
      <c r="C67" s="102" t="s">
        <v>70</v>
      </c>
      <c r="J67" s="63">
        <f>J102</f>
        <v>0</v>
      </c>
      <c r="L67" s="32"/>
      <c r="AU67" s="17" t="s">
        <v>159</v>
      </c>
    </row>
    <row r="68" spans="2:12" s="8" customFormat="1" ht="25" customHeight="1">
      <c r="B68" s="103"/>
      <c r="D68" s="104" t="s">
        <v>160</v>
      </c>
      <c r="E68" s="105"/>
      <c r="F68" s="105"/>
      <c r="G68" s="105"/>
      <c r="H68" s="105"/>
      <c r="I68" s="105"/>
      <c r="J68" s="106">
        <f>J103</f>
        <v>0</v>
      </c>
      <c r="L68" s="103"/>
    </row>
    <row r="69" spans="2:12" s="9" customFormat="1" ht="19.95" customHeight="1">
      <c r="B69" s="107"/>
      <c r="D69" s="108" t="s">
        <v>452</v>
      </c>
      <c r="E69" s="109"/>
      <c r="F69" s="109"/>
      <c r="G69" s="109"/>
      <c r="H69" s="109"/>
      <c r="I69" s="109"/>
      <c r="J69" s="110">
        <f>J104</f>
        <v>0</v>
      </c>
      <c r="L69" s="107"/>
    </row>
    <row r="70" spans="2:12" s="9" customFormat="1" ht="19.95" customHeight="1">
      <c r="B70" s="107"/>
      <c r="D70" s="108" t="s">
        <v>3067</v>
      </c>
      <c r="E70" s="109"/>
      <c r="F70" s="109"/>
      <c r="G70" s="109"/>
      <c r="H70" s="109"/>
      <c r="I70" s="109"/>
      <c r="J70" s="110">
        <f>J107</f>
        <v>0</v>
      </c>
      <c r="L70" s="107"/>
    </row>
    <row r="71" spans="2:12" s="9" customFormat="1" ht="19.95" customHeight="1">
      <c r="B71" s="107"/>
      <c r="D71" s="108" t="s">
        <v>165</v>
      </c>
      <c r="E71" s="109"/>
      <c r="F71" s="109"/>
      <c r="G71" s="109"/>
      <c r="H71" s="109"/>
      <c r="I71" s="109"/>
      <c r="J71" s="110">
        <f>J114</f>
        <v>0</v>
      </c>
      <c r="L71" s="107"/>
    </row>
    <row r="72" spans="2:12" s="8" customFormat="1" ht="25" customHeight="1">
      <c r="B72" s="103"/>
      <c r="D72" s="104" t="s">
        <v>457</v>
      </c>
      <c r="E72" s="105"/>
      <c r="F72" s="105"/>
      <c r="G72" s="105"/>
      <c r="H72" s="105"/>
      <c r="I72" s="105"/>
      <c r="J72" s="106">
        <f>J122</f>
        <v>0</v>
      </c>
      <c r="L72" s="103"/>
    </row>
    <row r="73" spans="2:12" s="9" customFormat="1" ht="19.95" customHeight="1">
      <c r="B73" s="107"/>
      <c r="D73" s="108" t="s">
        <v>3068</v>
      </c>
      <c r="E73" s="109"/>
      <c r="F73" s="109"/>
      <c r="G73" s="109"/>
      <c r="H73" s="109"/>
      <c r="I73" s="109"/>
      <c r="J73" s="110">
        <f>J123</f>
        <v>0</v>
      </c>
      <c r="L73" s="107"/>
    </row>
    <row r="74" spans="2:12" s="9" customFormat="1" ht="19.95" customHeight="1">
      <c r="B74" s="107"/>
      <c r="D74" s="108" t="s">
        <v>3069</v>
      </c>
      <c r="E74" s="109"/>
      <c r="F74" s="109"/>
      <c r="G74" s="109"/>
      <c r="H74" s="109"/>
      <c r="I74" s="109"/>
      <c r="J74" s="110">
        <f>J186</f>
        <v>0</v>
      </c>
      <c r="L74" s="107"/>
    </row>
    <row r="75" spans="2:12" s="9" customFormat="1" ht="19.95" customHeight="1">
      <c r="B75" s="107"/>
      <c r="D75" s="108" t="s">
        <v>3070</v>
      </c>
      <c r="E75" s="109"/>
      <c r="F75" s="109"/>
      <c r="G75" s="109"/>
      <c r="H75" s="109"/>
      <c r="I75" s="109"/>
      <c r="J75" s="110">
        <f>J295</f>
        <v>0</v>
      </c>
      <c r="L75" s="107"/>
    </row>
    <row r="76" spans="2:12" s="9" customFormat="1" ht="19.95" customHeight="1">
      <c r="B76" s="107"/>
      <c r="D76" s="108" t="s">
        <v>3071</v>
      </c>
      <c r="E76" s="109"/>
      <c r="F76" s="109"/>
      <c r="G76" s="109"/>
      <c r="H76" s="109"/>
      <c r="I76" s="109"/>
      <c r="J76" s="110">
        <f>J377</f>
        <v>0</v>
      </c>
      <c r="L76" s="107"/>
    </row>
    <row r="77" spans="2:12" s="9" customFormat="1" ht="19.95" customHeight="1">
      <c r="B77" s="107"/>
      <c r="D77" s="108" t="s">
        <v>3072</v>
      </c>
      <c r="E77" s="109"/>
      <c r="F77" s="109"/>
      <c r="G77" s="109"/>
      <c r="H77" s="109"/>
      <c r="I77" s="109"/>
      <c r="J77" s="110">
        <f>J388</f>
        <v>0</v>
      </c>
      <c r="L77" s="107"/>
    </row>
    <row r="78" spans="2:12" s="9" customFormat="1" ht="19.95" customHeight="1">
      <c r="B78" s="107"/>
      <c r="D78" s="108" t="s">
        <v>3073</v>
      </c>
      <c r="E78" s="109"/>
      <c r="F78" s="109"/>
      <c r="G78" s="109"/>
      <c r="H78" s="109"/>
      <c r="I78" s="109"/>
      <c r="J78" s="110">
        <f>J397</f>
        <v>0</v>
      </c>
      <c r="L78" s="107"/>
    </row>
    <row r="79" spans="2:12" s="1" customFormat="1" ht="21.75" customHeight="1">
      <c r="B79" s="32"/>
      <c r="L79" s="32"/>
    </row>
    <row r="80" spans="2:12" s="1" customFormat="1" ht="7" customHeight="1">
      <c r="B80" s="41"/>
      <c r="C80" s="42"/>
      <c r="D80" s="42"/>
      <c r="E80" s="42"/>
      <c r="F80" s="42"/>
      <c r="G80" s="42"/>
      <c r="H80" s="42"/>
      <c r="I80" s="42"/>
      <c r="J80" s="42"/>
      <c r="K80" s="42"/>
      <c r="L80" s="32"/>
    </row>
    <row r="84" spans="2:12" s="1" customFormat="1" ht="7" customHeight="1">
      <c r="B84" s="43"/>
      <c r="C84" s="44"/>
      <c r="D84" s="44"/>
      <c r="E84" s="44"/>
      <c r="F84" s="44"/>
      <c r="G84" s="44"/>
      <c r="H84" s="44"/>
      <c r="I84" s="44"/>
      <c r="J84" s="44"/>
      <c r="K84" s="44"/>
      <c r="L84" s="32"/>
    </row>
    <row r="85" spans="2:12" s="1" customFormat="1" ht="25" customHeight="1">
      <c r="B85" s="32"/>
      <c r="C85" s="21" t="s">
        <v>166</v>
      </c>
      <c r="L85" s="32"/>
    </row>
    <row r="86" spans="2:12" s="1" customFormat="1" ht="7" customHeight="1">
      <c r="B86" s="32"/>
      <c r="L86" s="32"/>
    </row>
    <row r="87" spans="2:12" s="1" customFormat="1" ht="12.05" customHeight="1">
      <c r="B87" s="32"/>
      <c r="C87" s="27" t="s">
        <v>16</v>
      </c>
      <c r="L87" s="32"/>
    </row>
    <row r="88" spans="2:12" s="1" customFormat="1" ht="16.5" customHeight="1">
      <c r="B88" s="32"/>
      <c r="E88" s="250" t="str">
        <f>E7</f>
        <v>Stavební úpravy, přístavba a nástavba č.p.1994, ul.Dobenínská, Náchod</v>
      </c>
      <c r="F88" s="251"/>
      <c r="G88" s="251"/>
      <c r="H88" s="251"/>
      <c r="L88" s="32"/>
    </row>
    <row r="89" spans="2:12" ht="12.05" customHeight="1">
      <c r="B89" s="20"/>
      <c r="C89" s="27" t="s">
        <v>154</v>
      </c>
      <c r="L89" s="20"/>
    </row>
    <row r="90" spans="2:12" ht="16.5" customHeight="1">
      <c r="B90" s="20"/>
      <c r="E90" s="250" t="s">
        <v>446</v>
      </c>
      <c r="F90" s="236"/>
      <c r="G90" s="236"/>
      <c r="H90" s="236"/>
      <c r="L90" s="20"/>
    </row>
    <row r="91" spans="2:12" ht="12.05" customHeight="1">
      <c r="B91" s="20"/>
      <c r="C91" s="27" t="s">
        <v>447</v>
      </c>
      <c r="L91" s="20"/>
    </row>
    <row r="92" spans="2:12" s="1" customFormat="1" ht="16.5" customHeight="1">
      <c r="B92" s="32"/>
      <c r="E92" s="216" t="s">
        <v>3063</v>
      </c>
      <c r="F92" s="249"/>
      <c r="G92" s="249"/>
      <c r="H92" s="249"/>
      <c r="L92" s="32"/>
    </row>
    <row r="93" spans="2:12" s="1" customFormat="1" ht="12.05" customHeight="1">
      <c r="B93" s="32"/>
      <c r="C93" s="27" t="s">
        <v>3064</v>
      </c>
      <c r="L93" s="32"/>
    </row>
    <row r="94" spans="2:12" s="1" customFormat="1" ht="16.5" customHeight="1">
      <c r="B94" s="32"/>
      <c r="E94" s="207" t="str">
        <f>E13</f>
        <v>1 - ZTI - hlavní objekt - 1.NP</v>
      </c>
      <c r="F94" s="249"/>
      <c r="G94" s="249"/>
      <c r="H94" s="249"/>
      <c r="L94" s="32"/>
    </row>
    <row r="95" spans="2:12" s="1" customFormat="1" ht="7" customHeight="1">
      <c r="B95" s="32"/>
      <c r="L95" s="32"/>
    </row>
    <row r="96" spans="2:12" s="1" customFormat="1" ht="12.05" customHeight="1">
      <c r="B96" s="32"/>
      <c r="C96" s="27" t="s">
        <v>21</v>
      </c>
      <c r="F96" s="25" t="str">
        <f>F16</f>
        <v>DOBENÍNSKÁ UL., NÁCHOD</v>
      </c>
      <c r="I96" s="27" t="s">
        <v>23</v>
      </c>
      <c r="J96" s="49" t="str">
        <f>IF(J16="","",J16)</f>
        <v>12. 4. 2024</v>
      </c>
      <c r="L96" s="32"/>
    </row>
    <row r="97" spans="2:12" s="1" customFormat="1" ht="7" customHeight="1">
      <c r="B97" s="32"/>
      <c r="L97" s="32"/>
    </row>
    <row r="98" spans="2:12" s="1" customFormat="1" ht="25.65" customHeight="1">
      <c r="B98" s="32"/>
      <c r="C98" s="27" t="s">
        <v>25</v>
      </c>
      <c r="F98" s="25" t="str">
        <f>E19</f>
        <v>Oblastní charita Náchod, Mlýnská 189, Náchod</v>
      </c>
      <c r="I98" s="27" t="s">
        <v>31</v>
      </c>
      <c r="J98" s="30" t="str">
        <f>E25</f>
        <v>Libor Klubal DiS., Náchod</v>
      </c>
      <c r="L98" s="32"/>
    </row>
    <row r="99" spans="2:12" s="1" customFormat="1" ht="15.15" customHeight="1">
      <c r="B99" s="32"/>
      <c r="C99" s="27" t="s">
        <v>29</v>
      </c>
      <c r="F99" s="25" t="str">
        <f>IF(E22="","",E22)</f>
        <v>Vyplň údaj</v>
      </c>
      <c r="I99" s="27" t="s">
        <v>34</v>
      </c>
      <c r="J99" s="30" t="str">
        <f>E28</f>
        <v>Arnošt Gerhart</v>
      </c>
      <c r="L99" s="32"/>
    </row>
    <row r="100" spans="2:12" s="1" customFormat="1" ht="10.25" customHeight="1">
      <c r="B100" s="32"/>
      <c r="L100" s="32"/>
    </row>
    <row r="101" spans="2:20" s="10" customFormat="1" ht="29.3" customHeight="1">
      <c r="B101" s="111"/>
      <c r="C101" s="112" t="s">
        <v>167</v>
      </c>
      <c r="D101" s="113" t="s">
        <v>57</v>
      </c>
      <c r="E101" s="113" t="s">
        <v>53</v>
      </c>
      <c r="F101" s="113" t="s">
        <v>54</v>
      </c>
      <c r="G101" s="113" t="s">
        <v>168</v>
      </c>
      <c r="H101" s="113" t="s">
        <v>169</v>
      </c>
      <c r="I101" s="113" t="s">
        <v>170</v>
      </c>
      <c r="J101" s="113" t="s">
        <v>158</v>
      </c>
      <c r="K101" s="114" t="s">
        <v>171</v>
      </c>
      <c r="L101" s="111"/>
      <c r="M101" s="56" t="s">
        <v>19</v>
      </c>
      <c r="N101" s="57" t="s">
        <v>42</v>
      </c>
      <c r="O101" s="57" t="s">
        <v>172</v>
      </c>
      <c r="P101" s="57" t="s">
        <v>173</v>
      </c>
      <c r="Q101" s="57" t="s">
        <v>174</v>
      </c>
      <c r="R101" s="57" t="s">
        <v>175</v>
      </c>
      <c r="S101" s="57" t="s">
        <v>176</v>
      </c>
      <c r="T101" s="58" t="s">
        <v>177</v>
      </c>
    </row>
    <row r="102" spans="2:63" s="1" customFormat="1" ht="22.8" customHeight="1">
      <c r="B102" s="32"/>
      <c r="C102" s="61" t="s">
        <v>178</v>
      </c>
      <c r="J102" s="115">
        <f>BK102</f>
        <v>0</v>
      </c>
      <c r="L102" s="32"/>
      <c r="M102" s="59"/>
      <c r="N102" s="50"/>
      <c r="O102" s="50"/>
      <c r="P102" s="116">
        <f>P103+P122</f>
        <v>0</v>
      </c>
      <c r="Q102" s="50"/>
      <c r="R102" s="116">
        <f>R103+R122</f>
        <v>3.61855</v>
      </c>
      <c r="S102" s="50"/>
      <c r="T102" s="117">
        <f>T103+T122</f>
        <v>4.24779</v>
      </c>
      <c r="AT102" s="17" t="s">
        <v>71</v>
      </c>
      <c r="AU102" s="17" t="s">
        <v>159</v>
      </c>
      <c r="BK102" s="118">
        <f>BK103+BK122</f>
        <v>0</v>
      </c>
    </row>
    <row r="103" spans="2:63" s="11" customFormat="1" ht="25.9" customHeight="1">
      <c r="B103" s="119"/>
      <c r="D103" s="120" t="s">
        <v>71</v>
      </c>
      <c r="E103" s="121" t="s">
        <v>179</v>
      </c>
      <c r="F103" s="121" t="s">
        <v>180</v>
      </c>
      <c r="I103" s="122"/>
      <c r="J103" s="123">
        <f>BK103</f>
        <v>0</v>
      </c>
      <c r="L103" s="119"/>
      <c r="M103" s="124"/>
      <c r="P103" s="125">
        <f>P104+P107+P114</f>
        <v>0</v>
      </c>
      <c r="R103" s="125">
        <f>R104+R107+R114</f>
        <v>1.4000000000000001</v>
      </c>
      <c r="T103" s="126">
        <f>T104+T107+T114</f>
        <v>2.532</v>
      </c>
      <c r="AR103" s="120" t="s">
        <v>80</v>
      </c>
      <c r="AT103" s="127" t="s">
        <v>71</v>
      </c>
      <c r="AU103" s="127" t="s">
        <v>72</v>
      </c>
      <c r="AY103" s="120" t="s">
        <v>181</v>
      </c>
      <c r="BK103" s="128">
        <f>BK104+BK107+BK114</f>
        <v>0</v>
      </c>
    </row>
    <row r="104" spans="2:63" s="11" customFormat="1" ht="22.8" customHeight="1">
      <c r="B104" s="119"/>
      <c r="D104" s="120" t="s">
        <v>71</v>
      </c>
      <c r="E104" s="129" t="s">
        <v>218</v>
      </c>
      <c r="F104" s="129" t="s">
        <v>990</v>
      </c>
      <c r="I104" s="122"/>
      <c r="J104" s="130">
        <f>BK104</f>
        <v>0</v>
      </c>
      <c r="L104" s="119"/>
      <c r="M104" s="124"/>
      <c r="P104" s="125">
        <f>SUM(P105:P106)</f>
        <v>0</v>
      </c>
      <c r="R104" s="125">
        <f>SUM(R105:R106)</f>
        <v>1.4000000000000001</v>
      </c>
      <c r="T104" s="126">
        <f>SUM(T105:T106)</f>
        <v>0</v>
      </c>
      <c r="AR104" s="120" t="s">
        <v>80</v>
      </c>
      <c r="AT104" s="127" t="s">
        <v>71</v>
      </c>
      <c r="AU104" s="127" t="s">
        <v>80</v>
      </c>
      <c r="AY104" s="120" t="s">
        <v>181</v>
      </c>
      <c r="BK104" s="128">
        <f>SUM(BK105:BK106)</f>
        <v>0</v>
      </c>
    </row>
    <row r="105" spans="2:65" s="1" customFormat="1" ht="16.5" customHeight="1">
      <c r="B105" s="32"/>
      <c r="C105" s="131" t="s">
        <v>1602</v>
      </c>
      <c r="D105" s="131" t="s">
        <v>183</v>
      </c>
      <c r="E105" s="132" t="s">
        <v>3074</v>
      </c>
      <c r="F105" s="133" t="s">
        <v>3075</v>
      </c>
      <c r="G105" s="134" t="s">
        <v>186</v>
      </c>
      <c r="H105" s="135">
        <v>25</v>
      </c>
      <c r="I105" s="136"/>
      <c r="J105" s="137">
        <f>ROUND(I105*H105,2)</f>
        <v>0</v>
      </c>
      <c r="K105" s="133" t="s">
        <v>187</v>
      </c>
      <c r="L105" s="32"/>
      <c r="M105" s="138" t="s">
        <v>19</v>
      </c>
      <c r="N105" s="139" t="s">
        <v>43</v>
      </c>
      <c r="P105" s="140">
        <f>O105*H105</f>
        <v>0</v>
      </c>
      <c r="Q105" s="140">
        <v>0.056</v>
      </c>
      <c r="R105" s="140">
        <f>Q105*H105</f>
        <v>1.4000000000000001</v>
      </c>
      <c r="S105" s="140">
        <v>0</v>
      </c>
      <c r="T105" s="141">
        <f>S105*H105</f>
        <v>0</v>
      </c>
      <c r="AR105" s="142" t="s">
        <v>188</v>
      </c>
      <c r="AT105" s="142" t="s">
        <v>183</v>
      </c>
      <c r="AU105" s="142" t="s">
        <v>82</v>
      </c>
      <c r="AY105" s="17" t="s">
        <v>181</v>
      </c>
      <c r="BE105" s="143">
        <f>IF(N105="základní",J105,0)</f>
        <v>0</v>
      </c>
      <c r="BF105" s="143">
        <f>IF(N105="snížená",J105,0)</f>
        <v>0</v>
      </c>
      <c r="BG105" s="143">
        <f>IF(N105="zákl. přenesená",J105,0)</f>
        <v>0</v>
      </c>
      <c r="BH105" s="143">
        <f>IF(N105="sníž. přenesená",J105,0)</f>
        <v>0</v>
      </c>
      <c r="BI105" s="143">
        <f>IF(N105="nulová",J105,0)</f>
        <v>0</v>
      </c>
      <c r="BJ105" s="17" t="s">
        <v>80</v>
      </c>
      <c r="BK105" s="143">
        <f>ROUND(I105*H105,2)</f>
        <v>0</v>
      </c>
      <c r="BL105" s="17" t="s">
        <v>188</v>
      </c>
      <c r="BM105" s="142" t="s">
        <v>3076</v>
      </c>
    </row>
    <row r="106" spans="2:47" s="1" customFormat="1" ht="12">
      <c r="B106" s="32"/>
      <c r="D106" s="144" t="s">
        <v>190</v>
      </c>
      <c r="F106" s="145" t="s">
        <v>3077</v>
      </c>
      <c r="I106" s="146"/>
      <c r="L106" s="32"/>
      <c r="M106" s="147"/>
      <c r="T106" s="53"/>
      <c r="AT106" s="17" t="s">
        <v>190</v>
      </c>
      <c r="AU106" s="17" t="s">
        <v>82</v>
      </c>
    </row>
    <row r="107" spans="2:63" s="11" customFormat="1" ht="22.8" customHeight="1">
      <c r="B107" s="119"/>
      <c r="D107" s="120" t="s">
        <v>71</v>
      </c>
      <c r="E107" s="129" t="s">
        <v>236</v>
      </c>
      <c r="F107" s="129" t="s">
        <v>3078</v>
      </c>
      <c r="I107" s="122"/>
      <c r="J107" s="130">
        <f>BK107</f>
        <v>0</v>
      </c>
      <c r="L107" s="119"/>
      <c r="M107" s="124"/>
      <c r="P107" s="125">
        <f>SUM(P108:P113)</f>
        <v>0</v>
      </c>
      <c r="R107" s="125">
        <f>SUM(R108:R113)</f>
        <v>0</v>
      </c>
      <c r="T107" s="126">
        <f>SUM(T108:T113)</f>
        <v>2.532</v>
      </c>
      <c r="AR107" s="120" t="s">
        <v>80</v>
      </c>
      <c r="AT107" s="127" t="s">
        <v>71</v>
      </c>
      <c r="AU107" s="127" t="s">
        <v>80</v>
      </c>
      <c r="AY107" s="120" t="s">
        <v>181</v>
      </c>
      <c r="BK107" s="128">
        <f>SUM(BK108:BK113)</f>
        <v>0</v>
      </c>
    </row>
    <row r="108" spans="2:65" s="1" customFormat="1" ht="24.1" customHeight="1">
      <c r="B108" s="32"/>
      <c r="C108" s="131" t="s">
        <v>80</v>
      </c>
      <c r="D108" s="131" t="s">
        <v>183</v>
      </c>
      <c r="E108" s="132" t="s">
        <v>3079</v>
      </c>
      <c r="F108" s="133" t="s">
        <v>3080</v>
      </c>
      <c r="G108" s="134" t="s">
        <v>305</v>
      </c>
      <c r="H108" s="135">
        <v>70</v>
      </c>
      <c r="I108" s="136"/>
      <c r="J108" s="137">
        <f>ROUND(I108*H108,2)</f>
        <v>0</v>
      </c>
      <c r="K108" s="133" t="s">
        <v>187</v>
      </c>
      <c r="L108" s="32"/>
      <c r="M108" s="138" t="s">
        <v>19</v>
      </c>
      <c r="N108" s="139" t="s">
        <v>43</v>
      </c>
      <c r="P108" s="140">
        <f>O108*H108</f>
        <v>0</v>
      </c>
      <c r="Q108" s="140">
        <v>0</v>
      </c>
      <c r="R108" s="140">
        <f>Q108*H108</f>
        <v>0</v>
      </c>
      <c r="S108" s="140">
        <v>0.015</v>
      </c>
      <c r="T108" s="141">
        <f>S108*H108</f>
        <v>1.05</v>
      </c>
      <c r="AR108" s="142" t="s">
        <v>286</v>
      </c>
      <c r="AT108" s="142" t="s">
        <v>183</v>
      </c>
      <c r="AU108" s="142" t="s">
        <v>82</v>
      </c>
      <c r="AY108" s="17" t="s">
        <v>181</v>
      </c>
      <c r="BE108" s="143">
        <f>IF(N108="základní",J108,0)</f>
        <v>0</v>
      </c>
      <c r="BF108" s="143">
        <f>IF(N108="snížená",J108,0)</f>
        <v>0</v>
      </c>
      <c r="BG108" s="143">
        <f>IF(N108="zákl. přenesená",J108,0)</f>
        <v>0</v>
      </c>
      <c r="BH108" s="143">
        <f>IF(N108="sníž. přenesená",J108,0)</f>
        <v>0</v>
      </c>
      <c r="BI108" s="143">
        <f>IF(N108="nulová",J108,0)</f>
        <v>0</v>
      </c>
      <c r="BJ108" s="17" t="s">
        <v>80</v>
      </c>
      <c r="BK108" s="143">
        <f>ROUND(I108*H108,2)</f>
        <v>0</v>
      </c>
      <c r="BL108" s="17" t="s">
        <v>286</v>
      </c>
      <c r="BM108" s="142" t="s">
        <v>3081</v>
      </c>
    </row>
    <row r="109" spans="2:47" s="1" customFormat="1" ht="12">
      <c r="B109" s="32"/>
      <c r="D109" s="144" t="s">
        <v>190</v>
      </c>
      <c r="F109" s="145" t="s">
        <v>3082</v>
      </c>
      <c r="I109" s="146"/>
      <c r="L109" s="32"/>
      <c r="M109" s="147"/>
      <c r="T109" s="53"/>
      <c r="AT109" s="17" t="s">
        <v>190</v>
      </c>
      <c r="AU109" s="17" t="s">
        <v>82</v>
      </c>
    </row>
    <row r="110" spans="2:65" s="1" customFormat="1" ht="24.1" customHeight="1">
      <c r="B110" s="32"/>
      <c r="C110" s="131" t="s">
        <v>82</v>
      </c>
      <c r="D110" s="131" t="s">
        <v>183</v>
      </c>
      <c r="E110" s="132" t="s">
        <v>3083</v>
      </c>
      <c r="F110" s="133" t="s">
        <v>3084</v>
      </c>
      <c r="G110" s="134" t="s">
        <v>305</v>
      </c>
      <c r="H110" s="135">
        <v>38</v>
      </c>
      <c r="I110" s="136"/>
      <c r="J110" s="137">
        <f>ROUND(I110*H110,2)</f>
        <v>0</v>
      </c>
      <c r="K110" s="133" t="s">
        <v>187</v>
      </c>
      <c r="L110" s="32"/>
      <c r="M110" s="138" t="s">
        <v>19</v>
      </c>
      <c r="N110" s="139" t="s">
        <v>43</v>
      </c>
      <c r="P110" s="140">
        <f>O110*H110</f>
        <v>0</v>
      </c>
      <c r="Q110" s="140">
        <v>0</v>
      </c>
      <c r="R110" s="140">
        <f>Q110*H110</f>
        <v>0</v>
      </c>
      <c r="S110" s="140">
        <v>0.022</v>
      </c>
      <c r="T110" s="141">
        <f>S110*H110</f>
        <v>0.836</v>
      </c>
      <c r="AR110" s="142" t="s">
        <v>188</v>
      </c>
      <c r="AT110" s="142" t="s">
        <v>183</v>
      </c>
      <c r="AU110" s="142" t="s">
        <v>82</v>
      </c>
      <c r="AY110" s="17" t="s">
        <v>181</v>
      </c>
      <c r="BE110" s="143">
        <f>IF(N110="základní",J110,0)</f>
        <v>0</v>
      </c>
      <c r="BF110" s="143">
        <f>IF(N110="snížená",J110,0)</f>
        <v>0</v>
      </c>
      <c r="BG110" s="143">
        <f>IF(N110="zákl. přenesená",J110,0)</f>
        <v>0</v>
      </c>
      <c r="BH110" s="143">
        <f>IF(N110="sníž. přenesená",J110,0)</f>
        <v>0</v>
      </c>
      <c r="BI110" s="143">
        <f>IF(N110="nulová",J110,0)</f>
        <v>0</v>
      </c>
      <c r="BJ110" s="17" t="s">
        <v>80</v>
      </c>
      <c r="BK110" s="143">
        <f>ROUND(I110*H110,2)</f>
        <v>0</v>
      </c>
      <c r="BL110" s="17" t="s">
        <v>188</v>
      </c>
      <c r="BM110" s="142" t="s">
        <v>3085</v>
      </c>
    </row>
    <row r="111" spans="2:47" s="1" customFormat="1" ht="12">
      <c r="B111" s="32"/>
      <c r="D111" s="144" t="s">
        <v>190</v>
      </c>
      <c r="F111" s="145" t="s">
        <v>3086</v>
      </c>
      <c r="I111" s="146"/>
      <c r="L111" s="32"/>
      <c r="M111" s="147"/>
      <c r="T111" s="53"/>
      <c r="AT111" s="17" t="s">
        <v>190</v>
      </c>
      <c r="AU111" s="17" t="s">
        <v>82</v>
      </c>
    </row>
    <row r="112" spans="2:65" s="1" customFormat="1" ht="24.1" customHeight="1">
      <c r="B112" s="32"/>
      <c r="C112" s="131" t="s">
        <v>94</v>
      </c>
      <c r="D112" s="131" t="s">
        <v>183</v>
      </c>
      <c r="E112" s="132" t="s">
        <v>3087</v>
      </c>
      <c r="F112" s="133" t="s">
        <v>3088</v>
      </c>
      <c r="G112" s="134" t="s">
        <v>305</v>
      </c>
      <c r="H112" s="135">
        <v>19</v>
      </c>
      <c r="I112" s="136"/>
      <c r="J112" s="137">
        <f>ROUND(I112*H112,2)</f>
        <v>0</v>
      </c>
      <c r="K112" s="133" t="s">
        <v>187</v>
      </c>
      <c r="L112" s="32"/>
      <c r="M112" s="138" t="s">
        <v>19</v>
      </c>
      <c r="N112" s="139" t="s">
        <v>43</v>
      </c>
      <c r="P112" s="140">
        <f>O112*H112</f>
        <v>0</v>
      </c>
      <c r="Q112" s="140">
        <v>0</v>
      </c>
      <c r="R112" s="140">
        <f>Q112*H112</f>
        <v>0</v>
      </c>
      <c r="S112" s="140">
        <v>0.034</v>
      </c>
      <c r="T112" s="141">
        <f>S112*H112</f>
        <v>0.646</v>
      </c>
      <c r="AR112" s="142" t="s">
        <v>188</v>
      </c>
      <c r="AT112" s="142" t="s">
        <v>183</v>
      </c>
      <c r="AU112" s="142" t="s">
        <v>82</v>
      </c>
      <c r="AY112" s="17" t="s">
        <v>181</v>
      </c>
      <c r="BE112" s="143">
        <f>IF(N112="základní",J112,0)</f>
        <v>0</v>
      </c>
      <c r="BF112" s="143">
        <f>IF(N112="snížená",J112,0)</f>
        <v>0</v>
      </c>
      <c r="BG112" s="143">
        <f>IF(N112="zákl. přenesená",J112,0)</f>
        <v>0</v>
      </c>
      <c r="BH112" s="143">
        <f>IF(N112="sníž. přenesená",J112,0)</f>
        <v>0</v>
      </c>
      <c r="BI112" s="143">
        <f>IF(N112="nulová",J112,0)</f>
        <v>0</v>
      </c>
      <c r="BJ112" s="17" t="s">
        <v>80</v>
      </c>
      <c r="BK112" s="143">
        <f>ROUND(I112*H112,2)</f>
        <v>0</v>
      </c>
      <c r="BL112" s="17" t="s">
        <v>188</v>
      </c>
      <c r="BM112" s="142" t="s">
        <v>3089</v>
      </c>
    </row>
    <row r="113" spans="2:47" s="1" customFormat="1" ht="12">
      <c r="B113" s="32"/>
      <c r="D113" s="144" t="s">
        <v>190</v>
      </c>
      <c r="F113" s="145" t="s">
        <v>3090</v>
      </c>
      <c r="I113" s="146"/>
      <c r="L113" s="32"/>
      <c r="M113" s="147"/>
      <c r="T113" s="53"/>
      <c r="AT113" s="17" t="s">
        <v>190</v>
      </c>
      <c r="AU113" s="17" t="s">
        <v>82</v>
      </c>
    </row>
    <row r="114" spans="2:63" s="11" customFormat="1" ht="22.8" customHeight="1">
      <c r="B114" s="119"/>
      <c r="D114" s="120" t="s">
        <v>71</v>
      </c>
      <c r="E114" s="129" t="s">
        <v>339</v>
      </c>
      <c r="F114" s="129" t="s">
        <v>340</v>
      </c>
      <c r="I114" s="122"/>
      <c r="J114" s="130">
        <f>BK114</f>
        <v>0</v>
      </c>
      <c r="L114" s="119"/>
      <c r="M114" s="124"/>
      <c r="P114" s="125">
        <f>SUM(P115:P121)</f>
        <v>0</v>
      </c>
      <c r="R114" s="125">
        <f>SUM(R115:R121)</f>
        <v>0</v>
      </c>
      <c r="T114" s="126">
        <f>SUM(T115:T121)</f>
        <v>0</v>
      </c>
      <c r="AR114" s="120" t="s">
        <v>80</v>
      </c>
      <c r="AT114" s="127" t="s">
        <v>71</v>
      </c>
      <c r="AU114" s="127" t="s">
        <v>80</v>
      </c>
      <c r="AY114" s="120" t="s">
        <v>181</v>
      </c>
      <c r="BK114" s="128">
        <f>SUM(BK115:BK121)</f>
        <v>0</v>
      </c>
    </row>
    <row r="115" spans="2:65" s="1" customFormat="1" ht="21.75" customHeight="1">
      <c r="B115" s="32"/>
      <c r="C115" s="131" t="s">
        <v>188</v>
      </c>
      <c r="D115" s="131" t="s">
        <v>183</v>
      </c>
      <c r="E115" s="132" t="s">
        <v>378</v>
      </c>
      <c r="F115" s="133" t="s">
        <v>379</v>
      </c>
      <c r="G115" s="134" t="s">
        <v>344</v>
      </c>
      <c r="H115" s="135">
        <v>4.248</v>
      </c>
      <c r="I115" s="136"/>
      <c r="J115" s="137">
        <f>ROUND(I115*H115,2)</f>
        <v>0</v>
      </c>
      <c r="K115" s="133" t="s">
        <v>187</v>
      </c>
      <c r="L115" s="32"/>
      <c r="M115" s="138" t="s">
        <v>19</v>
      </c>
      <c r="N115" s="139" t="s">
        <v>43</v>
      </c>
      <c r="P115" s="140">
        <f>O115*H115</f>
        <v>0</v>
      </c>
      <c r="Q115" s="140">
        <v>0</v>
      </c>
      <c r="R115" s="140">
        <f>Q115*H115</f>
        <v>0</v>
      </c>
      <c r="S115" s="140">
        <v>0</v>
      </c>
      <c r="T115" s="141">
        <f>S115*H115</f>
        <v>0</v>
      </c>
      <c r="AR115" s="142" t="s">
        <v>188</v>
      </c>
      <c r="AT115" s="142" t="s">
        <v>183</v>
      </c>
      <c r="AU115" s="142" t="s">
        <v>82</v>
      </c>
      <c r="AY115" s="17" t="s">
        <v>181</v>
      </c>
      <c r="BE115" s="143">
        <f>IF(N115="základní",J115,0)</f>
        <v>0</v>
      </c>
      <c r="BF115" s="143">
        <f>IF(N115="snížená",J115,0)</f>
        <v>0</v>
      </c>
      <c r="BG115" s="143">
        <f>IF(N115="zákl. přenesená",J115,0)</f>
        <v>0</v>
      </c>
      <c r="BH115" s="143">
        <f>IF(N115="sníž. přenesená",J115,0)</f>
        <v>0</v>
      </c>
      <c r="BI115" s="143">
        <f>IF(N115="nulová",J115,0)</f>
        <v>0</v>
      </c>
      <c r="BJ115" s="17" t="s">
        <v>80</v>
      </c>
      <c r="BK115" s="143">
        <f>ROUND(I115*H115,2)</f>
        <v>0</v>
      </c>
      <c r="BL115" s="17" t="s">
        <v>188</v>
      </c>
      <c r="BM115" s="142" t="s">
        <v>3091</v>
      </c>
    </row>
    <row r="116" spans="2:47" s="1" customFormat="1" ht="12">
      <c r="B116" s="32"/>
      <c r="D116" s="144" t="s">
        <v>190</v>
      </c>
      <c r="F116" s="145" t="s">
        <v>381</v>
      </c>
      <c r="I116" s="146"/>
      <c r="L116" s="32"/>
      <c r="M116" s="147"/>
      <c r="T116" s="53"/>
      <c r="AT116" s="17" t="s">
        <v>190</v>
      </c>
      <c r="AU116" s="17" t="s">
        <v>82</v>
      </c>
    </row>
    <row r="117" spans="2:65" s="1" customFormat="1" ht="24.1" customHeight="1">
      <c r="B117" s="32"/>
      <c r="C117" s="131" t="s">
        <v>211</v>
      </c>
      <c r="D117" s="131" t="s">
        <v>183</v>
      </c>
      <c r="E117" s="132" t="s">
        <v>383</v>
      </c>
      <c r="F117" s="133" t="s">
        <v>384</v>
      </c>
      <c r="G117" s="134" t="s">
        <v>344</v>
      </c>
      <c r="H117" s="135">
        <v>67.968</v>
      </c>
      <c r="I117" s="136"/>
      <c r="J117" s="137">
        <f>ROUND(I117*H117,2)</f>
        <v>0</v>
      </c>
      <c r="K117" s="133" t="s">
        <v>187</v>
      </c>
      <c r="L117" s="32"/>
      <c r="M117" s="138" t="s">
        <v>19</v>
      </c>
      <c r="N117" s="139" t="s">
        <v>43</v>
      </c>
      <c r="P117" s="140">
        <f>O117*H117</f>
        <v>0</v>
      </c>
      <c r="Q117" s="140">
        <v>0</v>
      </c>
      <c r="R117" s="140">
        <f>Q117*H117</f>
        <v>0</v>
      </c>
      <c r="S117" s="140">
        <v>0</v>
      </c>
      <c r="T117" s="141">
        <f>S117*H117</f>
        <v>0</v>
      </c>
      <c r="AR117" s="142" t="s">
        <v>188</v>
      </c>
      <c r="AT117" s="142" t="s">
        <v>183</v>
      </c>
      <c r="AU117" s="142" t="s">
        <v>82</v>
      </c>
      <c r="AY117" s="17" t="s">
        <v>181</v>
      </c>
      <c r="BE117" s="143">
        <f>IF(N117="základní",J117,0)</f>
        <v>0</v>
      </c>
      <c r="BF117" s="143">
        <f>IF(N117="snížená",J117,0)</f>
        <v>0</v>
      </c>
      <c r="BG117" s="143">
        <f>IF(N117="zákl. přenesená",J117,0)</f>
        <v>0</v>
      </c>
      <c r="BH117" s="143">
        <f>IF(N117="sníž. přenesená",J117,0)</f>
        <v>0</v>
      </c>
      <c r="BI117" s="143">
        <f>IF(N117="nulová",J117,0)</f>
        <v>0</v>
      </c>
      <c r="BJ117" s="17" t="s">
        <v>80</v>
      </c>
      <c r="BK117" s="143">
        <f>ROUND(I117*H117,2)</f>
        <v>0</v>
      </c>
      <c r="BL117" s="17" t="s">
        <v>188</v>
      </c>
      <c r="BM117" s="142" t="s">
        <v>3092</v>
      </c>
    </row>
    <row r="118" spans="2:47" s="1" customFormat="1" ht="12">
      <c r="B118" s="32"/>
      <c r="D118" s="144" t="s">
        <v>190</v>
      </c>
      <c r="F118" s="145" t="s">
        <v>386</v>
      </c>
      <c r="I118" s="146"/>
      <c r="L118" s="32"/>
      <c r="M118" s="147"/>
      <c r="T118" s="53"/>
      <c r="AT118" s="17" t="s">
        <v>190</v>
      </c>
      <c r="AU118" s="17" t="s">
        <v>82</v>
      </c>
    </row>
    <row r="119" spans="2:51" s="12" customFormat="1" ht="12">
      <c r="B119" s="148"/>
      <c r="D119" s="149" t="s">
        <v>192</v>
      </c>
      <c r="E119" s="150" t="s">
        <v>19</v>
      </c>
      <c r="F119" s="151" t="s">
        <v>3093</v>
      </c>
      <c r="H119" s="152">
        <v>67.968</v>
      </c>
      <c r="I119" s="153"/>
      <c r="L119" s="148"/>
      <c r="M119" s="154"/>
      <c r="T119" s="155"/>
      <c r="AT119" s="150" t="s">
        <v>192</v>
      </c>
      <c r="AU119" s="150" t="s">
        <v>82</v>
      </c>
      <c r="AV119" s="12" t="s">
        <v>82</v>
      </c>
      <c r="AW119" s="12" t="s">
        <v>33</v>
      </c>
      <c r="AX119" s="12" t="s">
        <v>80</v>
      </c>
      <c r="AY119" s="150" t="s">
        <v>181</v>
      </c>
    </row>
    <row r="120" spans="2:65" s="1" customFormat="1" ht="33.05" customHeight="1">
      <c r="B120" s="32"/>
      <c r="C120" s="131" t="s">
        <v>218</v>
      </c>
      <c r="D120" s="131" t="s">
        <v>183</v>
      </c>
      <c r="E120" s="132" t="s">
        <v>3094</v>
      </c>
      <c r="F120" s="133" t="s">
        <v>3095</v>
      </c>
      <c r="G120" s="134" t="s">
        <v>344</v>
      </c>
      <c r="H120" s="135">
        <v>4.248</v>
      </c>
      <c r="I120" s="136"/>
      <c r="J120" s="137">
        <f>ROUND(I120*H120,2)</f>
        <v>0</v>
      </c>
      <c r="K120" s="133" t="s">
        <v>187</v>
      </c>
      <c r="L120" s="32"/>
      <c r="M120" s="138" t="s">
        <v>19</v>
      </c>
      <c r="N120" s="139" t="s">
        <v>43</v>
      </c>
      <c r="P120" s="140">
        <f>O120*H120</f>
        <v>0</v>
      </c>
      <c r="Q120" s="140">
        <v>0</v>
      </c>
      <c r="R120" s="140">
        <f>Q120*H120</f>
        <v>0</v>
      </c>
      <c r="S120" s="140">
        <v>0</v>
      </c>
      <c r="T120" s="141">
        <f>S120*H120</f>
        <v>0</v>
      </c>
      <c r="AR120" s="142" t="s">
        <v>188</v>
      </c>
      <c r="AT120" s="142" t="s">
        <v>183</v>
      </c>
      <c r="AU120" s="142" t="s">
        <v>82</v>
      </c>
      <c r="AY120" s="17" t="s">
        <v>181</v>
      </c>
      <c r="BE120" s="143">
        <f>IF(N120="základní",J120,0)</f>
        <v>0</v>
      </c>
      <c r="BF120" s="143">
        <f>IF(N120="snížená",J120,0)</f>
        <v>0</v>
      </c>
      <c r="BG120" s="143">
        <f>IF(N120="zákl. přenesená",J120,0)</f>
        <v>0</v>
      </c>
      <c r="BH120" s="143">
        <f>IF(N120="sníž. přenesená",J120,0)</f>
        <v>0</v>
      </c>
      <c r="BI120" s="143">
        <f>IF(N120="nulová",J120,0)</f>
        <v>0</v>
      </c>
      <c r="BJ120" s="17" t="s">
        <v>80</v>
      </c>
      <c r="BK120" s="143">
        <f>ROUND(I120*H120,2)</f>
        <v>0</v>
      </c>
      <c r="BL120" s="17" t="s">
        <v>188</v>
      </c>
      <c r="BM120" s="142" t="s">
        <v>3096</v>
      </c>
    </row>
    <row r="121" spans="2:47" s="1" customFormat="1" ht="12">
      <c r="B121" s="32"/>
      <c r="D121" s="144" t="s">
        <v>190</v>
      </c>
      <c r="F121" s="145" t="s">
        <v>3097</v>
      </c>
      <c r="I121" s="146"/>
      <c r="L121" s="32"/>
      <c r="M121" s="147"/>
      <c r="T121" s="53"/>
      <c r="AT121" s="17" t="s">
        <v>190</v>
      </c>
      <c r="AU121" s="17" t="s">
        <v>82</v>
      </c>
    </row>
    <row r="122" spans="2:63" s="11" customFormat="1" ht="25.9" customHeight="1">
      <c r="B122" s="119"/>
      <c r="D122" s="120" t="s">
        <v>71</v>
      </c>
      <c r="E122" s="121" t="s">
        <v>1777</v>
      </c>
      <c r="F122" s="121" t="s">
        <v>1778</v>
      </c>
      <c r="I122" s="122"/>
      <c r="J122" s="123">
        <f>BK122</f>
        <v>0</v>
      </c>
      <c r="L122" s="119"/>
      <c r="M122" s="124"/>
      <c r="P122" s="125">
        <f>P123+P186+P295+P377+P388+P397</f>
        <v>0</v>
      </c>
      <c r="R122" s="125">
        <f>R123+R186+R295+R377+R388+R397</f>
        <v>2.21855</v>
      </c>
      <c r="T122" s="126">
        <f>T123+T186+T295+T377+T388+T397</f>
        <v>1.7157900000000001</v>
      </c>
      <c r="AR122" s="120" t="s">
        <v>82</v>
      </c>
      <c r="AT122" s="127" t="s">
        <v>71</v>
      </c>
      <c r="AU122" s="127" t="s">
        <v>72</v>
      </c>
      <c r="AY122" s="120" t="s">
        <v>181</v>
      </c>
      <c r="BK122" s="128">
        <f>BK123+BK186+BK295+BK377+BK388+BK397</f>
        <v>0</v>
      </c>
    </row>
    <row r="123" spans="2:63" s="11" customFormat="1" ht="22.8" customHeight="1">
      <c r="B123" s="119"/>
      <c r="D123" s="120" t="s">
        <v>71</v>
      </c>
      <c r="E123" s="129" t="s">
        <v>3098</v>
      </c>
      <c r="F123" s="129" t="s">
        <v>3099</v>
      </c>
      <c r="I123" s="122"/>
      <c r="J123" s="130">
        <f>BK123</f>
        <v>0</v>
      </c>
      <c r="L123" s="119"/>
      <c r="M123" s="124"/>
      <c r="P123" s="125">
        <f>SUM(P124:P185)</f>
        <v>0</v>
      </c>
      <c r="R123" s="125">
        <f>SUM(R124:R185)</f>
        <v>0.52944</v>
      </c>
      <c r="T123" s="126">
        <f>SUM(T124:T185)</f>
        <v>0.913</v>
      </c>
      <c r="AR123" s="120" t="s">
        <v>82</v>
      </c>
      <c r="AT123" s="127" t="s">
        <v>71</v>
      </c>
      <c r="AU123" s="127" t="s">
        <v>80</v>
      </c>
      <c r="AY123" s="120" t="s">
        <v>181</v>
      </c>
      <c r="BK123" s="128">
        <f>SUM(BK124:BK185)</f>
        <v>0</v>
      </c>
    </row>
    <row r="124" spans="2:65" s="1" customFormat="1" ht="16.5" customHeight="1">
      <c r="B124" s="32"/>
      <c r="C124" s="131" t="s">
        <v>222</v>
      </c>
      <c r="D124" s="131" t="s">
        <v>183</v>
      </c>
      <c r="E124" s="132" t="s">
        <v>3100</v>
      </c>
      <c r="F124" s="133" t="s">
        <v>3101</v>
      </c>
      <c r="G124" s="134" t="s">
        <v>305</v>
      </c>
      <c r="H124" s="135">
        <v>40</v>
      </c>
      <c r="I124" s="136"/>
      <c r="J124" s="137">
        <f>ROUND(I124*H124,2)</f>
        <v>0</v>
      </c>
      <c r="K124" s="133" t="s">
        <v>187</v>
      </c>
      <c r="L124" s="32"/>
      <c r="M124" s="138" t="s">
        <v>19</v>
      </c>
      <c r="N124" s="139" t="s">
        <v>43</v>
      </c>
      <c r="P124" s="140">
        <f>O124*H124</f>
        <v>0</v>
      </c>
      <c r="Q124" s="140">
        <v>0</v>
      </c>
      <c r="R124" s="140">
        <f>Q124*H124</f>
        <v>0</v>
      </c>
      <c r="S124" s="140">
        <v>0.01492</v>
      </c>
      <c r="T124" s="141">
        <f>S124*H124</f>
        <v>0.5968</v>
      </c>
      <c r="AR124" s="142" t="s">
        <v>286</v>
      </c>
      <c r="AT124" s="142" t="s">
        <v>183</v>
      </c>
      <c r="AU124" s="142" t="s">
        <v>82</v>
      </c>
      <c r="AY124" s="17" t="s">
        <v>181</v>
      </c>
      <c r="BE124" s="143">
        <f>IF(N124="základní",J124,0)</f>
        <v>0</v>
      </c>
      <c r="BF124" s="143">
        <f>IF(N124="snížená",J124,0)</f>
        <v>0</v>
      </c>
      <c r="BG124" s="143">
        <f>IF(N124="zákl. přenesená",J124,0)</f>
        <v>0</v>
      </c>
      <c r="BH124" s="143">
        <f>IF(N124="sníž. přenesená",J124,0)</f>
        <v>0</v>
      </c>
      <c r="BI124" s="143">
        <f>IF(N124="nulová",J124,0)</f>
        <v>0</v>
      </c>
      <c r="BJ124" s="17" t="s">
        <v>80</v>
      </c>
      <c r="BK124" s="143">
        <f>ROUND(I124*H124,2)</f>
        <v>0</v>
      </c>
      <c r="BL124" s="17" t="s">
        <v>286</v>
      </c>
      <c r="BM124" s="142" t="s">
        <v>3102</v>
      </c>
    </row>
    <row r="125" spans="2:47" s="1" customFormat="1" ht="12">
      <c r="B125" s="32"/>
      <c r="D125" s="144" t="s">
        <v>190</v>
      </c>
      <c r="F125" s="145" t="s">
        <v>3103</v>
      </c>
      <c r="I125" s="146"/>
      <c r="L125" s="32"/>
      <c r="M125" s="147"/>
      <c r="T125" s="53"/>
      <c r="AT125" s="17" t="s">
        <v>190</v>
      </c>
      <c r="AU125" s="17" t="s">
        <v>82</v>
      </c>
    </row>
    <row r="126" spans="2:65" s="1" customFormat="1" ht="16.5" customHeight="1">
      <c r="B126" s="32"/>
      <c r="C126" s="131" t="s">
        <v>229</v>
      </c>
      <c r="D126" s="131" t="s">
        <v>183</v>
      </c>
      <c r="E126" s="132" t="s">
        <v>3104</v>
      </c>
      <c r="F126" s="133" t="s">
        <v>3105</v>
      </c>
      <c r="G126" s="134" t="s">
        <v>305</v>
      </c>
      <c r="H126" s="135">
        <v>40</v>
      </c>
      <c r="I126" s="136"/>
      <c r="J126" s="137">
        <f>ROUND(I126*H126,2)</f>
        <v>0</v>
      </c>
      <c r="K126" s="133" t="s">
        <v>187</v>
      </c>
      <c r="L126" s="32"/>
      <c r="M126" s="138" t="s">
        <v>19</v>
      </c>
      <c r="N126" s="139" t="s">
        <v>43</v>
      </c>
      <c r="P126" s="140">
        <f>O126*H126</f>
        <v>0</v>
      </c>
      <c r="Q126" s="140">
        <v>0</v>
      </c>
      <c r="R126" s="140">
        <f>Q126*H126</f>
        <v>0</v>
      </c>
      <c r="S126" s="140">
        <v>0.00198</v>
      </c>
      <c r="T126" s="141">
        <f>S126*H126</f>
        <v>0.07919999999999999</v>
      </c>
      <c r="AR126" s="142" t="s">
        <v>286</v>
      </c>
      <c r="AT126" s="142" t="s">
        <v>183</v>
      </c>
      <c r="AU126" s="142" t="s">
        <v>82</v>
      </c>
      <c r="AY126" s="17" t="s">
        <v>181</v>
      </c>
      <c r="BE126" s="143">
        <f>IF(N126="základní",J126,0)</f>
        <v>0</v>
      </c>
      <c r="BF126" s="143">
        <f>IF(N126="snížená",J126,0)</f>
        <v>0</v>
      </c>
      <c r="BG126" s="143">
        <f>IF(N126="zákl. přenesená",J126,0)</f>
        <v>0</v>
      </c>
      <c r="BH126" s="143">
        <f>IF(N126="sníž. přenesená",J126,0)</f>
        <v>0</v>
      </c>
      <c r="BI126" s="143">
        <f>IF(N126="nulová",J126,0)</f>
        <v>0</v>
      </c>
      <c r="BJ126" s="17" t="s">
        <v>80</v>
      </c>
      <c r="BK126" s="143">
        <f>ROUND(I126*H126,2)</f>
        <v>0</v>
      </c>
      <c r="BL126" s="17" t="s">
        <v>286</v>
      </c>
      <c r="BM126" s="142" t="s">
        <v>3106</v>
      </c>
    </row>
    <row r="127" spans="2:47" s="1" customFormat="1" ht="12">
      <c r="B127" s="32"/>
      <c r="D127" s="144" t="s">
        <v>190</v>
      </c>
      <c r="F127" s="145" t="s">
        <v>3107</v>
      </c>
      <c r="I127" s="146"/>
      <c r="L127" s="32"/>
      <c r="M127" s="147"/>
      <c r="T127" s="53"/>
      <c r="AT127" s="17" t="s">
        <v>190</v>
      </c>
      <c r="AU127" s="17" t="s">
        <v>82</v>
      </c>
    </row>
    <row r="128" spans="2:65" s="1" customFormat="1" ht="16.5" customHeight="1">
      <c r="B128" s="32"/>
      <c r="C128" s="131" t="s">
        <v>236</v>
      </c>
      <c r="D128" s="131" t="s">
        <v>183</v>
      </c>
      <c r="E128" s="132" t="s">
        <v>3108</v>
      </c>
      <c r="F128" s="133" t="s">
        <v>3109</v>
      </c>
      <c r="G128" s="134" t="s">
        <v>305</v>
      </c>
      <c r="H128" s="135">
        <v>66</v>
      </c>
      <c r="I128" s="136"/>
      <c r="J128" s="137">
        <f>ROUND(I128*H128,2)</f>
        <v>0</v>
      </c>
      <c r="K128" s="133" t="s">
        <v>187</v>
      </c>
      <c r="L128" s="32"/>
      <c r="M128" s="138" t="s">
        <v>19</v>
      </c>
      <c r="N128" s="139" t="s">
        <v>43</v>
      </c>
      <c r="P128" s="140">
        <f>O128*H128</f>
        <v>0</v>
      </c>
      <c r="Q128" s="140">
        <v>0.00142</v>
      </c>
      <c r="R128" s="140">
        <f>Q128*H128</f>
        <v>0.09372</v>
      </c>
      <c r="S128" s="140">
        <v>0</v>
      </c>
      <c r="T128" s="141">
        <f>S128*H128</f>
        <v>0</v>
      </c>
      <c r="AR128" s="142" t="s">
        <v>286</v>
      </c>
      <c r="AT128" s="142" t="s">
        <v>183</v>
      </c>
      <c r="AU128" s="142" t="s">
        <v>82</v>
      </c>
      <c r="AY128" s="17" t="s">
        <v>181</v>
      </c>
      <c r="BE128" s="143">
        <f>IF(N128="základní",J128,0)</f>
        <v>0</v>
      </c>
      <c r="BF128" s="143">
        <f>IF(N128="snížená",J128,0)</f>
        <v>0</v>
      </c>
      <c r="BG128" s="143">
        <f>IF(N128="zákl. přenesená",J128,0)</f>
        <v>0</v>
      </c>
      <c r="BH128" s="143">
        <f>IF(N128="sníž. přenesená",J128,0)</f>
        <v>0</v>
      </c>
      <c r="BI128" s="143">
        <f>IF(N128="nulová",J128,0)</f>
        <v>0</v>
      </c>
      <c r="BJ128" s="17" t="s">
        <v>80</v>
      </c>
      <c r="BK128" s="143">
        <f>ROUND(I128*H128,2)</f>
        <v>0</v>
      </c>
      <c r="BL128" s="17" t="s">
        <v>286</v>
      </c>
      <c r="BM128" s="142" t="s">
        <v>3110</v>
      </c>
    </row>
    <row r="129" spans="2:47" s="1" customFormat="1" ht="12">
      <c r="B129" s="32"/>
      <c r="D129" s="144" t="s">
        <v>190</v>
      </c>
      <c r="F129" s="145" t="s">
        <v>3111</v>
      </c>
      <c r="I129" s="146"/>
      <c r="L129" s="32"/>
      <c r="M129" s="147"/>
      <c r="T129" s="53"/>
      <c r="AT129" s="17" t="s">
        <v>190</v>
      </c>
      <c r="AU129" s="17" t="s">
        <v>82</v>
      </c>
    </row>
    <row r="130" spans="2:65" s="1" customFormat="1" ht="16.5" customHeight="1">
      <c r="B130" s="32"/>
      <c r="C130" s="131" t="s">
        <v>243</v>
      </c>
      <c r="D130" s="131" t="s">
        <v>183</v>
      </c>
      <c r="E130" s="132" t="s">
        <v>3112</v>
      </c>
      <c r="F130" s="133" t="s">
        <v>3113</v>
      </c>
      <c r="G130" s="134" t="s">
        <v>305</v>
      </c>
      <c r="H130" s="135">
        <v>53</v>
      </c>
      <c r="I130" s="136"/>
      <c r="J130" s="137">
        <f>ROUND(I130*H130,2)</f>
        <v>0</v>
      </c>
      <c r="K130" s="133" t="s">
        <v>187</v>
      </c>
      <c r="L130" s="32"/>
      <c r="M130" s="138" t="s">
        <v>19</v>
      </c>
      <c r="N130" s="139" t="s">
        <v>43</v>
      </c>
      <c r="P130" s="140">
        <f>O130*H130</f>
        <v>0</v>
      </c>
      <c r="Q130" s="140">
        <v>0.00197</v>
      </c>
      <c r="R130" s="140">
        <f>Q130*H130</f>
        <v>0.10441</v>
      </c>
      <c r="S130" s="140">
        <v>0</v>
      </c>
      <c r="T130" s="141">
        <f>S130*H130</f>
        <v>0</v>
      </c>
      <c r="AR130" s="142" t="s">
        <v>286</v>
      </c>
      <c r="AT130" s="142" t="s">
        <v>183</v>
      </c>
      <c r="AU130" s="142" t="s">
        <v>82</v>
      </c>
      <c r="AY130" s="17" t="s">
        <v>181</v>
      </c>
      <c r="BE130" s="143">
        <f>IF(N130="základní",J130,0)</f>
        <v>0</v>
      </c>
      <c r="BF130" s="143">
        <f>IF(N130="snížená",J130,0)</f>
        <v>0</v>
      </c>
      <c r="BG130" s="143">
        <f>IF(N130="zákl. přenesená",J130,0)</f>
        <v>0</v>
      </c>
      <c r="BH130" s="143">
        <f>IF(N130="sníž. přenesená",J130,0)</f>
        <v>0</v>
      </c>
      <c r="BI130" s="143">
        <f>IF(N130="nulová",J130,0)</f>
        <v>0</v>
      </c>
      <c r="BJ130" s="17" t="s">
        <v>80</v>
      </c>
      <c r="BK130" s="143">
        <f>ROUND(I130*H130,2)</f>
        <v>0</v>
      </c>
      <c r="BL130" s="17" t="s">
        <v>286</v>
      </c>
      <c r="BM130" s="142" t="s">
        <v>3114</v>
      </c>
    </row>
    <row r="131" spans="2:47" s="1" customFormat="1" ht="12">
      <c r="B131" s="32"/>
      <c r="D131" s="144" t="s">
        <v>190</v>
      </c>
      <c r="F131" s="145" t="s">
        <v>3115</v>
      </c>
      <c r="I131" s="146"/>
      <c r="L131" s="32"/>
      <c r="M131" s="147"/>
      <c r="T131" s="53"/>
      <c r="AT131" s="17" t="s">
        <v>190</v>
      </c>
      <c r="AU131" s="17" t="s">
        <v>82</v>
      </c>
    </row>
    <row r="132" spans="2:65" s="1" customFormat="1" ht="16.5" customHeight="1">
      <c r="B132" s="32"/>
      <c r="C132" s="131" t="s">
        <v>249</v>
      </c>
      <c r="D132" s="131" t="s">
        <v>183</v>
      </c>
      <c r="E132" s="132" t="s">
        <v>3116</v>
      </c>
      <c r="F132" s="133" t="s">
        <v>3117</v>
      </c>
      <c r="G132" s="134" t="s">
        <v>305</v>
      </c>
      <c r="H132" s="135">
        <v>35</v>
      </c>
      <c r="I132" s="136"/>
      <c r="J132" s="137">
        <f>ROUND(I132*H132,2)</f>
        <v>0</v>
      </c>
      <c r="K132" s="133" t="s">
        <v>187</v>
      </c>
      <c r="L132" s="32"/>
      <c r="M132" s="138" t="s">
        <v>19</v>
      </c>
      <c r="N132" s="139" t="s">
        <v>43</v>
      </c>
      <c r="P132" s="140">
        <f>O132*H132</f>
        <v>0</v>
      </c>
      <c r="Q132" s="140">
        <v>0.00304</v>
      </c>
      <c r="R132" s="140">
        <f>Q132*H132</f>
        <v>0.10640000000000001</v>
      </c>
      <c r="S132" s="140">
        <v>0</v>
      </c>
      <c r="T132" s="141">
        <f>S132*H132</f>
        <v>0</v>
      </c>
      <c r="AR132" s="142" t="s">
        <v>286</v>
      </c>
      <c r="AT132" s="142" t="s">
        <v>183</v>
      </c>
      <c r="AU132" s="142" t="s">
        <v>82</v>
      </c>
      <c r="AY132" s="17" t="s">
        <v>181</v>
      </c>
      <c r="BE132" s="143">
        <f>IF(N132="základní",J132,0)</f>
        <v>0</v>
      </c>
      <c r="BF132" s="143">
        <f>IF(N132="snížená",J132,0)</f>
        <v>0</v>
      </c>
      <c r="BG132" s="143">
        <f>IF(N132="zákl. přenesená",J132,0)</f>
        <v>0</v>
      </c>
      <c r="BH132" s="143">
        <f>IF(N132="sníž. přenesená",J132,0)</f>
        <v>0</v>
      </c>
      <c r="BI132" s="143">
        <f>IF(N132="nulová",J132,0)</f>
        <v>0</v>
      </c>
      <c r="BJ132" s="17" t="s">
        <v>80</v>
      </c>
      <c r="BK132" s="143">
        <f>ROUND(I132*H132,2)</f>
        <v>0</v>
      </c>
      <c r="BL132" s="17" t="s">
        <v>286</v>
      </c>
      <c r="BM132" s="142" t="s">
        <v>3118</v>
      </c>
    </row>
    <row r="133" spans="2:47" s="1" customFormat="1" ht="12">
      <c r="B133" s="32"/>
      <c r="D133" s="144" t="s">
        <v>190</v>
      </c>
      <c r="F133" s="145" t="s">
        <v>3119</v>
      </c>
      <c r="I133" s="146"/>
      <c r="L133" s="32"/>
      <c r="M133" s="147"/>
      <c r="T133" s="53"/>
      <c r="AT133" s="17" t="s">
        <v>190</v>
      </c>
      <c r="AU133" s="17" t="s">
        <v>82</v>
      </c>
    </row>
    <row r="134" spans="2:65" s="1" customFormat="1" ht="16.5" customHeight="1">
      <c r="B134" s="32"/>
      <c r="C134" s="131" t="s">
        <v>256</v>
      </c>
      <c r="D134" s="131" t="s">
        <v>183</v>
      </c>
      <c r="E134" s="132" t="s">
        <v>3120</v>
      </c>
      <c r="F134" s="133" t="s">
        <v>3121</v>
      </c>
      <c r="G134" s="134" t="s">
        <v>305</v>
      </c>
      <c r="H134" s="135">
        <v>59</v>
      </c>
      <c r="I134" s="136"/>
      <c r="J134" s="137">
        <f>ROUND(I134*H134,2)</f>
        <v>0</v>
      </c>
      <c r="K134" s="133" t="s">
        <v>187</v>
      </c>
      <c r="L134" s="32"/>
      <c r="M134" s="138" t="s">
        <v>19</v>
      </c>
      <c r="N134" s="139" t="s">
        <v>43</v>
      </c>
      <c r="P134" s="140">
        <f>O134*H134</f>
        <v>0</v>
      </c>
      <c r="Q134" s="140">
        <v>0.0004</v>
      </c>
      <c r="R134" s="140">
        <f>Q134*H134</f>
        <v>0.0236</v>
      </c>
      <c r="S134" s="140">
        <v>0</v>
      </c>
      <c r="T134" s="141">
        <f>S134*H134</f>
        <v>0</v>
      </c>
      <c r="AR134" s="142" t="s">
        <v>286</v>
      </c>
      <c r="AT134" s="142" t="s">
        <v>183</v>
      </c>
      <c r="AU134" s="142" t="s">
        <v>82</v>
      </c>
      <c r="AY134" s="17" t="s">
        <v>181</v>
      </c>
      <c r="BE134" s="143">
        <f>IF(N134="základní",J134,0)</f>
        <v>0</v>
      </c>
      <c r="BF134" s="143">
        <f>IF(N134="snížená",J134,0)</f>
        <v>0</v>
      </c>
      <c r="BG134" s="143">
        <f>IF(N134="zákl. přenesená",J134,0)</f>
        <v>0</v>
      </c>
      <c r="BH134" s="143">
        <f>IF(N134="sníž. přenesená",J134,0)</f>
        <v>0</v>
      </c>
      <c r="BI134" s="143">
        <f>IF(N134="nulová",J134,0)</f>
        <v>0</v>
      </c>
      <c r="BJ134" s="17" t="s">
        <v>80</v>
      </c>
      <c r="BK134" s="143">
        <f>ROUND(I134*H134,2)</f>
        <v>0</v>
      </c>
      <c r="BL134" s="17" t="s">
        <v>286</v>
      </c>
      <c r="BM134" s="142" t="s">
        <v>3122</v>
      </c>
    </row>
    <row r="135" spans="2:47" s="1" customFormat="1" ht="12">
      <c r="B135" s="32"/>
      <c r="D135" s="144" t="s">
        <v>190</v>
      </c>
      <c r="F135" s="145" t="s">
        <v>3123</v>
      </c>
      <c r="I135" s="146"/>
      <c r="L135" s="32"/>
      <c r="M135" s="147"/>
      <c r="T135" s="53"/>
      <c r="AT135" s="17" t="s">
        <v>190</v>
      </c>
      <c r="AU135" s="17" t="s">
        <v>82</v>
      </c>
    </row>
    <row r="136" spans="2:65" s="1" customFormat="1" ht="16.5" customHeight="1">
      <c r="B136" s="32"/>
      <c r="C136" s="131" t="s">
        <v>267</v>
      </c>
      <c r="D136" s="131" t="s">
        <v>183</v>
      </c>
      <c r="E136" s="132" t="s">
        <v>3124</v>
      </c>
      <c r="F136" s="133" t="s">
        <v>3125</v>
      </c>
      <c r="G136" s="134" t="s">
        <v>305</v>
      </c>
      <c r="H136" s="135">
        <v>38</v>
      </c>
      <c r="I136" s="136"/>
      <c r="J136" s="137">
        <f>ROUND(I136*H136,2)</f>
        <v>0</v>
      </c>
      <c r="K136" s="133" t="s">
        <v>187</v>
      </c>
      <c r="L136" s="32"/>
      <c r="M136" s="138" t="s">
        <v>19</v>
      </c>
      <c r="N136" s="139" t="s">
        <v>43</v>
      </c>
      <c r="P136" s="140">
        <f>O136*H136</f>
        <v>0</v>
      </c>
      <c r="Q136" s="140">
        <v>0.00041</v>
      </c>
      <c r="R136" s="140">
        <f>Q136*H136</f>
        <v>0.01558</v>
      </c>
      <c r="S136" s="140">
        <v>0</v>
      </c>
      <c r="T136" s="141">
        <f>S136*H136</f>
        <v>0</v>
      </c>
      <c r="AR136" s="142" t="s">
        <v>286</v>
      </c>
      <c r="AT136" s="142" t="s">
        <v>183</v>
      </c>
      <c r="AU136" s="142" t="s">
        <v>82</v>
      </c>
      <c r="AY136" s="17" t="s">
        <v>181</v>
      </c>
      <c r="BE136" s="143">
        <f>IF(N136="základní",J136,0)</f>
        <v>0</v>
      </c>
      <c r="BF136" s="143">
        <f>IF(N136="snížená",J136,0)</f>
        <v>0</v>
      </c>
      <c r="BG136" s="143">
        <f>IF(N136="zákl. přenesená",J136,0)</f>
        <v>0</v>
      </c>
      <c r="BH136" s="143">
        <f>IF(N136="sníž. přenesená",J136,0)</f>
        <v>0</v>
      </c>
      <c r="BI136" s="143">
        <f>IF(N136="nulová",J136,0)</f>
        <v>0</v>
      </c>
      <c r="BJ136" s="17" t="s">
        <v>80</v>
      </c>
      <c r="BK136" s="143">
        <f>ROUND(I136*H136,2)</f>
        <v>0</v>
      </c>
      <c r="BL136" s="17" t="s">
        <v>286</v>
      </c>
      <c r="BM136" s="142" t="s">
        <v>3126</v>
      </c>
    </row>
    <row r="137" spans="2:47" s="1" customFormat="1" ht="12">
      <c r="B137" s="32"/>
      <c r="D137" s="144" t="s">
        <v>190</v>
      </c>
      <c r="F137" s="145" t="s">
        <v>3127</v>
      </c>
      <c r="I137" s="146"/>
      <c r="L137" s="32"/>
      <c r="M137" s="147"/>
      <c r="T137" s="53"/>
      <c r="AT137" s="17" t="s">
        <v>190</v>
      </c>
      <c r="AU137" s="17" t="s">
        <v>82</v>
      </c>
    </row>
    <row r="138" spans="2:65" s="1" customFormat="1" ht="16.5" customHeight="1">
      <c r="B138" s="32"/>
      <c r="C138" s="131" t="s">
        <v>273</v>
      </c>
      <c r="D138" s="131" t="s">
        <v>183</v>
      </c>
      <c r="E138" s="132" t="s">
        <v>3128</v>
      </c>
      <c r="F138" s="133" t="s">
        <v>3129</v>
      </c>
      <c r="G138" s="134" t="s">
        <v>305</v>
      </c>
      <c r="H138" s="135">
        <v>30</v>
      </c>
      <c r="I138" s="136"/>
      <c r="J138" s="137">
        <f>ROUND(I138*H138,2)</f>
        <v>0</v>
      </c>
      <c r="K138" s="133" t="s">
        <v>187</v>
      </c>
      <c r="L138" s="32"/>
      <c r="M138" s="138" t="s">
        <v>19</v>
      </c>
      <c r="N138" s="139" t="s">
        <v>43</v>
      </c>
      <c r="P138" s="140">
        <f>O138*H138</f>
        <v>0</v>
      </c>
      <c r="Q138" s="140">
        <v>0.00048</v>
      </c>
      <c r="R138" s="140">
        <f>Q138*H138</f>
        <v>0.0144</v>
      </c>
      <c r="S138" s="140">
        <v>0</v>
      </c>
      <c r="T138" s="141">
        <f>S138*H138</f>
        <v>0</v>
      </c>
      <c r="AR138" s="142" t="s">
        <v>286</v>
      </c>
      <c r="AT138" s="142" t="s">
        <v>183</v>
      </c>
      <c r="AU138" s="142" t="s">
        <v>82</v>
      </c>
      <c r="AY138" s="17" t="s">
        <v>181</v>
      </c>
      <c r="BE138" s="143">
        <f>IF(N138="základní",J138,0)</f>
        <v>0</v>
      </c>
      <c r="BF138" s="143">
        <f>IF(N138="snížená",J138,0)</f>
        <v>0</v>
      </c>
      <c r="BG138" s="143">
        <f>IF(N138="zákl. přenesená",J138,0)</f>
        <v>0</v>
      </c>
      <c r="BH138" s="143">
        <f>IF(N138="sníž. přenesená",J138,0)</f>
        <v>0</v>
      </c>
      <c r="BI138" s="143">
        <f>IF(N138="nulová",J138,0)</f>
        <v>0</v>
      </c>
      <c r="BJ138" s="17" t="s">
        <v>80</v>
      </c>
      <c r="BK138" s="143">
        <f>ROUND(I138*H138,2)</f>
        <v>0</v>
      </c>
      <c r="BL138" s="17" t="s">
        <v>286</v>
      </c>
      <c r="BM138" s="142" t="s">
        <v>3130</v>
      </c>
    </row>
    <row r="139" spans="2:47" s="1" customFormat="1" ht="12">
      <c r="B139" s="32"/>
      <c r="D139" s="144" t="s">
        <v>190</v>
      </c>
      <c r="F139" s="145" t="s">
        <v>3131</v>
      </c>
      <c r="I139" s="146"/>
      <c r="L139" s="32"/>
      <c r="M139" s="147"/>
      <c r="T139" s="53"/>
      <c r="AT139" s="17" t="s">
        <v>190</v>
      </c>
      <c r="AU139" s="17" t="s">
        <v>82</v>
      </c>
    </row>
    <row r="140" spans="2:65" s="1" customFormat="1" ht="16.5" customHeight="1">
      <c r="B140" s="32"/>
      <c r="C140" s="131" t="s">
        <v>8</v>
      </c>
      <c r="D140" s="131" t="s">
        <v>183</v>
      </c>
      <c r="E140" s="132" t="s">
        <v>3132</v>
      </c>
      <c r="F140" s="133" t="s">
        <v>3133</v>
      </c>
      <c r="G140" s="134" t="s">
        <v>305</v>
      </c>
      <c r="H140" s="135">
        <v>6</v>
      </c>
      <c r="I140" s="136"/>
      <c r="J140" s="137">
        <f>ROUND(I140*H140,2)</f>
        <v>0</v>
      </c>
      <c r="K140" s="133" t="s">
        <v>187</v>
      </c>
      <c r="L140" s="32"/>
      <c r="M140" s="138" t="s">
        <v>19</v>
      </c>
      <c r="N140" s="139" t="s">
        <v>43</v>
      </c>
      <c r="P140" s="140">
        <f>O140*H140</f>
        <v>0</v>
      </c>
      <c r="Q140" s="140">
        <v>0.00071</v>
      </c>
      <c r="R140" s="140">
        <f>Q140*H140</f>
        <v>0.00426</v>
      </c>
      <c r="S140" s="140">
        <v>0</v>
      </c>
      <c r="T140" s="141">
        <f>S140*H140</f>
        <v>0</v>
      </c>
      <c r="AR140" s="142" t="s">
        <v>286</v>
      </c>
      <c r="AT140" s="142" t="s">
        <v>183</v>
      </c>
      <c r="AU140" s="142" t="s">
        <v>82</v>
      </c>
      <c r="AY140" s="17" t="s">
        <v>181</v>
      </c>
      <c r="BE140" s="143">
        <f>IF(N140="základní",J140,0)</f>
        <v>0</v>
      </c>
      <c r="BF140" s="143">
        <f>IF(N140="snížená",J140,0)</f>
        <v>0</v>
      </c>
      <c r="BG140" s="143">
        <f>IF(N140="zákl. přenesená",J140,0)</f>
        <v>0</v>
      </c>
      <c r="BH140" s="143">
        <f>IF(N140="sníž. přenesená",J140,0)</f>
        <v>0</v>
      </c>
      <c r="BI140" s="143">
        <f>IF(N140="nulová",J140,0)</f>
        <v>0</v>
      </c>
      <c r="BJ140" s="17" t="s">
        <v>80</v>
      </c>
      <c r="BK140" s="143">
        <f>ROUND(I140*H140,2)</f>
        <v>0</v>
      </c>
      <c r="BL140" s="17" t="s">
        <v>286</v>
      </c>
      <c r="BM140" s="142" t="s">
        <v>3134</v>
      </c>
    </row>
    <row r="141" spans="2:47" s="1" customFormat="1" ht="12">
      <c r="B141" s="32"/>
      <c r="D141" s="144" t="s">
        <v>190</v>
      </c>
      <c r="F141" s="145" t="s">
        <v>3135</v>
      </c>
      <c r="I141" s="146"/>
      <c r="L141" s="32"/>
      <c r="M141" s="147"/>
      <c r="T141" s="53"/>
      <c r="AT141" s="17" t="s">
        <v>190</v>
      </c>
      <c r="AU141" s="17" t="s">
        <v>82</v>
      </c>
    </row>
    <row r="142" spans="2:65" s="1" customFormat="1" ht="16.5" customHeight="1">
      <c r="B142" s="32"/>
      <c r="C142" s="131" t="s">
        <v>286</v>
      </c>
      <c r="D142" s="131" t="s">
        <v>183</v>
      </c>
      <c r="E142" s="132" t="s">
        <v>3136</v>
      </c>
      <c r="F142" s="133" t="s">
        <v>3137</v>
      </c>
      <c r="G142" s="134" t="s">
        <v>305</v>
      </c>
      <c r="H142" s="135">
        <v>10</v>
      </c>
      <c r="I142" s="136"/>
      <c r="J142" s="137">
        <f>ROUND(I142*H142,2)</f>
        <v>0</v>
      </c>
      <c r="K142" s="133" t="s">
        <v>187</v>
      </c>
      <c r="L142" s="32"/>
      <c r="M142" s="138" t="s">
        <v>19</v>
      </c>
      <c r="N142" s="139" t="s">
        <v>43</v>
      </c>
      <c r="P142" s="140">
        <f>O142*H142</f>
        <v>0</v>
      </c>
      <c r="Q142" s="140">
        <v>0.00224</v>
      </c>
      <c r="R142" s="140">
        <f>Q142*H142</f>
        <v>0.022399999999999996</v>
      </c>
      <c r="S142" s="140">
        <v>0</v>
      </c>
      <c r="T142" s="141">
        <f>S142*H142</f>
        <v>0</v>
      </c>
      <c r="AR142" s="142" t="s">
        <v>286</v>
      </c>
      <c r="AT142" s="142" t="s">
        <v>183</v>
      </c>
      <c r="AU142" s="142" t="s">
        <v>82</v>
      </c>
      <c r="AY142" s="17" t="s">
        <v>181</v>
      </c>
      <c r="BE142" s="143">
        <f>IF(N142="základní",J142,0)</f>
        <v>0</v>
      </c>
      <c r="BF142" s="143">
        <f>IF(N142="snížená",J142,0)</f>
        <v>0</v>
      </c>
      <c r="BG142" s="143">
        <f>IF(N142="zákl. přenesená",J142,0)</f>
        <v>0</v>
      </c>
      <c r="BH142" s="143">
        <f>IF(N142="sníž. přenesená",J142,0)</f>
        <v>0</v>
      </c>
      <c r="BI142" s="143">
        <f>IF(N142="nulová",J142,0)</f>
        <v>0</v>
      </c>
      <c r="BJ142" s="17" t="s">
        <v>80</v>
      </c>
      <c r="BK142" s="143">
        <f>ROUND(I142*H142,2)</f>
        <v>0</v>
      </c>
      <c r="BL142" s="17" t="s">
        <v>286</v>
      </c>
      <c r="BM142" s="142" t="s">
        <v>3138</v>
      </c>
    </row>
    <row r="143" spans="2:47" s="1" customFormat="1" ht="12">
      <c r="B143" s="32"/>
      <c r="D143" s="144" t="s">
        <v>190</v>
      </c>
      <c r="F143" s="145" t="s">
        <v>3139</v>
      </c>
      <c r="I143" s="146"/>
      <c r="L143" s="32"/>
      <c r="M143" s="147"/>
      <c r="T143" s="53"/>
      <c r="AT143" s="17" t="s">
        <v>190</v>
      </c>
      <c r="AU143" s="17" t="s">
        <v>82</v>
      </c>
    </row>
    <row r="144" spans="2:65" s="1" customFormat="1" ht="16.5" customHeight="1">
      <c r="B144" s="32"/>
      <c r="C144" s="131" t="s">
        <v>291</v>
      </c>
      <c r="D144" s="131" t="s">
        <v>183</v>
      </c>
      <c r="E144" s="132" t="s">
        <v>3140</v>
      </c>
      <c r="F144" s="133" t="s">
        <v>3141</v>
      </c>
      <c r="G144" s="134" t="s">
        <v>305</v>
      </c>
      <c r="H144" s="135">
        <v>44</v>
      </c>
      <c r="I144" s="136"/>
      <c r="J144" s="137">
        <f>ROUND(I144*H144,2)</f>
        <v>0</v>
      </c>
      <c r="K144" s="133" t="s">
        <v>187</v>
      </c>
      <c r="L144" s="32"/>
      <c r="M144" s="138" t="s">
        <v>19</v>
      </c>
      <c r="N144" s="139" t="s">
        <v>43</v>
      </c>
      <c r="P144" s="140">
        <f>O144*H144</f>
        <v>0</v>
      </c>
      <c r="Q144" s="140">
        <v>0.00093</v>
      </c>
      <c r="R144" s="140">
        <f>Q144*H144</f>
        <v>0.040920000000000005</v>
      </c>
      <c r="S144" s="140">
        <v>0</v>
      </c>
      <c r="T144" s="141">
        <f>S144*H144</f>
        <v>0</v>
      </c>
      <c r="AR144" s="142" t="s">
        <v>286</v>
      </c>
      <c r="AT144" s="142" t="s">
        <v>183</v>
      </c>
      <c r="AU144" s="142" t="s">
        <v>82</v>
      </c>
      <c r="AY144" s="17" t="s">
        <v>181</v>
      </c>
      <c r="BE144" s="143">
        <f>IF(N144="základní",J144,0)</f>
        <v>0</v>
      </c>
      <c r="BF144" s="143">
        <f>IF(N144="snížená",J144,0)</f>
        <v>0</v>
      </c>
      <c r="BG144" s="143">
        <f>IF(N144="zákl. přenesená",J144,0)</f>
        <v>0</v>
      </c>
      <c r="BH144" s="143">
        <f>IF(N144="sníž. přenesená",J144,0)</f>
        <v>0</v>
      </c>
      <c r="BI144" s="143">
        <f>IF(N144="nulová",J144,0)</f>
        <v>0</v>
      </c>
      <c r="BJ144" s="17" t="s">
        <v>80</v>
      </c>
      <c r="BK144" s="143">
        <f>ROUND(I144*H144,2)</f>
        <v>0</v>
      </c>
      <c r="BL144" s="17" t="s">
        <v>286</v>
      </c>
      <c r="BM144" s="142" t="s">
        <v>3142</v>
      </c>
    </row>
    <row r="145" spans="2:47" s="1" customFormat="1" ht="12">
      <c r="B145" s="32"/>
      <c r="D145" s="144" t="s">
        <v>190</v>
      </c>
      <c r="F145" s="145" t="s">
        <v>3143</v>
      </c>
      <c r="I145" s="146"/>
      <c r="L145" s="32"/>
      <c r="M145" s="147"/>
      <c r="T145" s="53"/>
      <c r="AT145" s="17" t="s">
        <v>190</v>
      </c>
      <c r="AU145" s="17" t="s">
        <v>82</v>
      </c>
    </row>
    <row r="146" spans="2:65" s="1" customFormat="1" ht="16.5" customHeight="1">
      <c r="B146" s="32"/>
      <c r="C146" s="131" t="s">
        <v>296</v>
      </c>
      <c r="D146" s="131" t="s">
        <v>183</v>
      </c>
      <c r="E146" s="132" t="s">
        <v>3144</v>
      </c>
      <c r="F146" s="133" t="s">
        <v>3145</v>
      </c>
      <c r="G146" s="134" t="s">
        <v>305</v>
      </c>
      <c r="H146" s="135">
        <v>56</v>
      </c>
      <c r="I146" s="136"/>
      <c r="J146" s="137">
        <f>ROUND(I146*H146,2)</f>
        <v>0</v>
      </c>
      <c r="K146" s="133" t="s">
        <v>187</v>
      </c>
      <c r="L146" s="32"/>
      <c r="M146" s="138" t="s">
        <v>19</v>
      </c>
      <c r="N146" s="139" t="s">
        <v>43</v>
      </c>
      <c r="P146" s="140">
        <f>O146*H146</f>
        <v>0</v>
      </c>
      <c r="Q146" s="140">
        <v>0.00177</v>
      </c>
      <c r="R146" s="140">
        <f>Q146*H146</f>
        <v>0.09912</v>
      </c>
      <c r="S146" s="140">
        <v>0</v>
      </c>
      <c r="T146" s="141">
        <f>S146*H146</f>
        <v>0</v>
      </c>
      <c r="AR146" s="142" t="s">
        <v>286</v>
      </c>
      <c r="AT146" s="142" t="s">
        <v>183</v>
      </c>
      <c r="AU146" s="142" t="s">
        <v>82</v>
      </c>
      <c r="AY146" s="17" t="s">
        <v>181</v>
      </c>
      <c r="BE146" s="143">
        <f>IF(N146="základní",J146,0)</f>
        <v>0</v>
      </c>
      <c r="BF146" s="143">
        <f>IF(N146="snížená",J146,0)</f>
        <v>0</v>
      </c>
      <c r="BG146" s="143">
        <f>IF(N146="zákl. přenesená",J146,0)</f>
        <v>0</v>
      </c>
      <c r="BH146" s="143">
        <f>IF(N146="sníž. přenesená",J146,0)</f>
        <v>0</v>
      </c>
      <c r="BI146" s="143">
        <f>IF(N146="nulová",J146,0)</f>
        <v>0</v>
      </c>
      <c r="BJ146" s="17" t="s">
        <v>80</v>
      </c>
      <c r="BK146" s="143">
        <f>ROUND(I146*H146,2)</f>
        <v>0</v>
      </c>
      <c r="BL146" s="17" t="s">
        <v>286</v>
      </c>
      <c r="BM146" s="142" t="s">
        <v>3146</v>
      </c>
    </row>
    <row r="147" spans="2:47" s="1" customFormat="1" ht="12">
      <c r="B147" s="32"/>
      <c r="D147" s="144" t="s">
        <v>190</v>
      </c>
      <c r="F147" s="145" t="s">
        <v>3147</v>
      </c>
      <c r="I147" s="146"/>
      <c r="L147" s="32"/>
      <c r="M147" s="147"/>
      <c r="T147" s="53"/>
      <c r="AT147" s="17" t="s">
        <v>190</v>
      </c>
      <c r="AU147" s="17" t="s">
        <v>82</v>
      </c>
    </row>
    <row r="148" spans="2:65" s="1" customFormat="1" ht="16.5" customHeight="1">
      <c r="B148" s="32"/>
      <c r="C148" s="131" t="s">
        <v>302</v>
      </c>
      <c r="D148" s="131" t="s">
        <v>183</v>
      </c>
      <c r="E148" s="132" t="s">
        <v>3148</v>
      </c>
      <c r="F148" s="133" t="s">
        <v>3149</v>
      </c>
      <c r="G148" s="134" t="s">
        <v>199</v>
      </c>
      <c r="H148" s="135">
        <v>14</v>
      </c>
      <c r="I148" s="136"/>
      <c r="J148" s="137">
        <f>ROUND(I148*H148,2)</f>
        <v>0</v>
      </c>
      <c r="K148" s="133" t="s">
        <v>187</v>
      </c>
      <c r="L148" s="32"/>
      <c r="M148" s="138" t="s">
        <v>19</v>
      </c>
      <c r="N148" s="139" t="s">
        <v>43</v>
      </c>
      <c r="P148" s="140">
        <f>O148*H148</f>
        <v>0</v>
      </c>
      <c r="Q148" s="140">
        <v>0</v>
      </c>
      <c r="R148" s="140">
        <f>Q148*H148</f>
        <v>0</v>
      </c>
      <c r="S148" s="140">
        <v>0</v>
      </c>
      <c r="T148" s="141">
        <f>S148*H148</f>
        <v>0</v>
      </c>
      <c r="AR148" s="142" t="s">
        <v>286</v>
      </c>
      <c r="AT148" s="142" t="s">
        <v>183</v>
      </c>
      <c r="AU148" s="142" t="s">
        <v>82</v>
      </c>
      <c r="AY148" s="17" t="s">
        <v>181</v>
      </c>
      <c r="BE148" s="143">
        <f>IF(N148="základní",J148,0)</f>
        <v>0</v>
      </c>
      <c r="BF148" s="143">
        <f>IF(N148="snížená",J148,0)</f>
        <v>0</v>
      </c>
      <c r="BG148" s="143">
        <f>IF(N148="zákl. přenesená",J148,0)</f>
        <v>0</v>
      </c>
      <c r="BH148" s="143">
        <f>IF(N148="sníž. přenesená",J148,0)</f>
        <v>0</v>
      </c>
      <c r="BI148" s="143">
        <f>IF(N148="nulová",J148,0)</f>
        <v>0</v>
      </c>
      <c r="BJ148" s="17" t="s">
        <v>80</v>
      </c>
      <c r="BK148" s="143">
        <f>ROUND(I148*H148,2)</f>
        <v>0</v>
      </c>
      <c r="BL148" s="17" t="s">
        <v>286</v>
      </c>
      <c r="BM148" s="142" t="s">
        <v>3150</v>
      </c>
    </row>
    <row r="149" spans="2:47" s="1" customFormat="1" ht="12">
      <c r="B149" s="32"/>
      <c r="D149" s="144" t="s">
        <v>190</v>
      </c>
      <c r="F149" s="145" t="s">
        <v>3151</v>
      </c>
      <c r="I149" s="146"/>
      <c r="L149" s="32"/>
      <c r="M149" s="147"/>
      <c r="T149" s="53"/>
      <c r="AT149" s="17" t="s">
        <v>190</v>
      </c>
      <c r="AU149" s="17" t="s">
        <v>82</v>
      </c>
    </row>
    <row r="150" spans="2:65" s="1" customFormat="1" ht="16.5" customHeight="1">
      <c r="B150" s="32"/>
      <c r="C150" s="131" t="s">
        <v>311</v>
      </c>
      <c r="D150" s="131" t="s">
        <v>183</v>
      </c>
      <c r="E150" s="132" t="s">
        <v>3152</v>
      </c>
      <c r="F150" s="133" t="s">
        <v>3153</v>
      </c>
      <c r="G150" s="134" t="s">
        <v>199</v>
      </c>
      <c r="H150" s="135">
        <v>28</v>
      </c>
      <c r="I150" s="136"/>
      <c r="J150" s="137">
        <f>ROUND(I150*H150,2)</f>
        <v>0</v>
      </c>
      <c r="K150" s="133" t="s">
        <v>187</v>
      </c>
      <c r="L150" s="32"/>
      <c r="M150" s="138" t="s">
        <v>19</v>
      </c>
      <c r="N150" s="139" t="s">
        <v>43</v>
      </c>
      <c r="P150" s="140">
        <f>O150*H150</f>
        <v>0</v>
      </c>
      <c r="Q150" s="140">
        <v>0</v>
      </c>
      <c r="R150" s="140">
        <f>Q150*H150</f>
        <v>0</v>
      </c>
      <c r="S150" s="140">
        <v>0</v>
      </c>
      <c r="T150" s="141">
        <f>S150*H150</f>
        <v>0</v>
      </c>
      <c r="AR150" s="142" t="s">
        <v>286</v>
      </c>
      <c r="AT150" s="142" t="s">
        <v>183</v>
      </c>
      <c r="AU150" s="142" t="s">
        <v>82</v>
      </c>
      <c r="AY150" s="17" t="s">
        <v>181</v>
      </c>
      <c r="BE150" s="143">
        <f>IF(N150="základní",J150,0)</f>
        <v>0</v>
      </c>
      <c r="BF150" s="143">
        <f>IF(N150="snížená",J150,0)</f>
        <v>0</v>
      </c>
      <c r="BG150" s="143">
        <f>IF(N150="zákl. přenesená",J150,0)</f>
        <v>0</v>
      </c>
      <c r="BH150" s="143">
        <f>IF(N150="sníž. přenesená",J150,0)</f>
        <v>0</v>
      </c>
      <c r="BI150" s="143">
        <f>IF(N150="nulová",J150,0)</f>
        <v>0</v>
      </c>
      <c r="BJ150" s="17" t="s">
        <v>80</v>
      </c>
      <c r="BK150" s="143">
        <f>ROUND(I150*H150,2)</f>
        <v>0</v>
      </c>
      <c r="BL150" s="17" t="s">
        <v>286</v>
      </c>
      <c r="BM150" s="142" t="s">
        <v>3154</v>
      </c>
    </row>
    <row r="151" spans="2:47" s="1" customFormat="1" ht="12">
      <c r="B151" s="32"/>
      <c r="D151" s="144" t="s">
        <v>190</v>
      </c>
      <c r="F151" s="145" t="s">
        <v>3155</v>
      </c>
      <c r="I151" s="146"/>
      <c r="L151" s="32"/>
      <c r="M151" s="147"/>
      <c r="T151" s="53"/>
      <c r="AT151" s="17" t="s">
        <v>190</v>
      </c>
      <c r="AU151" s="17" t="s">
        <v>82</v>
      </c>
    </row>
    <row r="152" spans="2:65" s="1" customFormat="1" ht="16.5" customHeight="1">
      <c r="B152" s="32"/>
      <c r="C152" s="131" t="s">
        <v>7</v>
      </c>
      <c r="D152" s="131" t="s">
        <v>183</v>
      </c>
      <c r="E152" s="132" t="s">
        <v>3156</v>
      </c>
      <c r="F152" s="133" t="s">
        <v>3157</v>
      </c>
      <c r="G152" s="134" t="s">
        <v>199</v>
      </c>
      <c r="H152" s="135">
        <v>12</v>
      </c>
      <c r="I152" s="136"/>
      <c r="J152" s="137">
        <f>ROUND(I152*H152,2)</f>
        <v>0</v>
      </c>
      <c r="K152" s="133" t="s">
        <v>187</v>
      </c>
      <c r="L152" s="32"/>
      <c r="M152" s="138" t="s">
        <v>19</v>
      </c>
      <c r="N152" s="139" t="s">
        <v>43</v>
      </c>
      <c r="P152" s="140">
        <f>O152*H152</f>
        <v>0</v>
      </c>
      <c r="Q152" s="140">
        <v>0</v>
      </c>
      <c r="R152" s="140">
        <f>Q152*H152</f>
        <v>0</v>
      </c>
      <c r="S152" s="140">
        <v>0</v>
      </c>
      <c r="T152" s="141">
        <f>S152*H152</f>
        <v>0</v>
      </c>
      <c r="AR152" s="142" t="s">
        <v>286</v>
      </c>
      <c r="AT152" s="142" t="s">
        <v>183</v>
      </c>
      <c r="AU152" s="142" t="s">
        <v>82</v>
      </c>
      <c r="AY152" s="17" t="s">
        <v>181</v>
      </c>
      <c r="BE152" s="143">
        <f>IF(N152="základní",J152,0)</f>
        <v>0</v>
      </c>
      <c r="BF152" s="143">
        <f>IF(N152="snížená",J152,0)</f>
        <v>0</v>
      </c>
      <c r="BG152" s="143">
        <f>IF(N152="zákl. přenesená",J152,0)</f>
        <v>0</v>
      </c>
      <c r="BH152" s="143">
        <f>IF(N152="sníž. přenesená",J152,0)</f>
        <v>0</v>
      </c>
      <c r="BI152" s="143">
        <f>IF(N152="nulová",J152,0)</f>
        <v>0</v>
      </c>
      <c r="BJ152" s="17" t="s">
        <v>80</v>
      </c>
      <c r="BK152" s="143">
        <f>ROUND(I152*H152,2)</f>
        <v>0</v>
      </c>
      <c r="BL152" s="17" t="s">
        <v>286</v>
      </c>
      <c r="BM152" s="142" t="s">
        <v>3158</v>
      </c>
    </row>
    <row r="153" spans="2:47" s="1" customFormat="1" ht="12">
      <c r="B153" s="32"/>
      <c r="D153" s="144" t="s">
        <v>190</v>
      </c>
      <c r="F153" s="145" t="s">
        <v>3159</v>
      </c>
      <c r="I153" s="146"/>
      <c r="L153" s="32"/>
      <c r="M153" s="147"/>
      <c r="T153" s="53"/>
      <c r="AT153" s="17" t="s">
        <v>190</v>
      </c>
      <c r="AU153" s="17" t="s">
        <v>82</v>
      </c>
    </row>
    <row r="154" spans="2:65" s="1" customFormat="1" ht="16.5" customHeight="1">
      <c r="B154" s="32"/>
      <c r="C154" s="131" t="s">
        <v>322</v>
      </c>
      <c r="D154" s="131" t="s">
        <v>183</v>
      </c>
      <c r="E154" s="132" t="s">
        <v>3160</v>
      </c>
      <c r="F154" s="133" t="s">
        <v>3161</v>
      </c>
      <c r="G154" s="134" t="s">
        <v>199</v>
      </c>
      <c r="H154" s="135">
        <v>11</v>
      </c>
      <c r="I154" s="136"/>
      <c r="J154" s="137">
        <f>ROUND(I154*H154,2)</f>
        <v>0</v>
      </c>
      <c r="K154" s="133" t="s">
        <v>187</v>
      </c>
      <c r="L154" s="32"/>
      <c r="M154" s="138" t="s">
        <v>19</v>
      </c>
      <c r="N154" s="139" t="s">
        <v>43</v>
      </c>
      <c r="P154" s="140">
        <f>O154*H154</f>
        <v>0</v>
      </c>
      <c r="Q154" s="140">
        <v>0</v>
      </c>
      <c r="R154" s="140">
        <f>Q154*H154</f>
        <v>0</v>
      </c>
      <c r="S154" s="140">
        <v>0</v>
      </c>
      <c r="T154" s="141">
        <f>S154*H154</f>
        <v>0</v>
      </c>
      <c r="AR154" s="142" t="s">
        <v>286</v>
      </c>
      <c r="AT154" s="142" t="s">
        <v>183</v>
      </c>
      <c r="AU154" s="142" t="s">
        <v>82</v>
      </c>
      <c r="AY154" s="17" t="s">
        <v>181</v>
      </c>
      <c r="BE154" s="143">
        <f>IF(N154="základní",J154,0)</f>
        <v>0</v>
      </c>
      <c r="BF154" s="143">
        <f>IF(N154="snížená",J154,0)</f>
        <v>0</v>
      </c>
      <c r="BG154" s="143">
        <f>IF(N154="zákl. přenesená",J154,0)</f>
        <v>0</v>
      </c>
      <c r="BH154" s="143">
        <f>IF(N154="sníž. přenesená",J154,0)</f>
        <v>0</v>
      </c>
      <c r="BI154" s="143">
        <f>IF(N154="nulová",J154,0)</f>
        <v>0</v>
      </c>
      <c r="BJ154" s="17" t="s">
        <v>80</v>
      </c>
      <c r="BK154" s="143">
        <f>ROUND(I154*H154,2)</f>
        <v>0</v>
      </c>
      <c r="BL154" s="17" t="s">
        <v>286</v>
      </c>
      <c r="BM154" s="142" t="s">
        <v>3162</v>
      </c>
    </row>
    <row r="155" spans="2:47" s="1" customFormat="1" ht="12">
      <c r="B155" s="32"/>
      <c r="D155" s="144" t="s">
        <v>190</v>
      </c>
      <c r="F155" s="145" t="s">
        <v>3163</v>
      </c>
      <c r="I155" s="146"/>
      <c r="L155" s="32"/>
      <c r="M155" s="147"/>
      <c r="T155" s="53"/>
      <c r="AT155" s="17" t="s">
        <v>190</v>
      </c>
      <c r="AU155" s="17" t="s">
        <v>82</v>
      </c>
    </row>
    <row r="156" spans="2:65" s="1" customFormat="1" ht="16.5" customHeight="1">
      <c r="B156" s="32"/>
      <c r="C156" s="131" t="s">
        <v>327</v>
      </c>
      <c r="D156" s="131" t="s">
        <v>183</v>
      </c>
      <c r="E156" s="132" t="s">
        <v>3164</v>
      </c>
      <c r="F156" s="133" t="s">
        <v>3165</v>
      </c>
      <c r="G156" s="134" t="s">
        <v>199</v>
      </c>
      <c r="H156" s="135">
        <v>5</v>
      </c>
      <c r="I156" s="136"/>
      <c r="J156" s="137">
        <f>ROUND(I156*H156,2)</f>
        <v>0</v>
      </c>
      <c r="K156" s="133" t="s">
        <v>187</v>
      </c>
      <c r="L156" s="32"/>
      <c r="M156" s="138" t="s">
        <v>19</v>
      </c>
      <c r="N156" s="139" t="s">
        <v>43</v>
      </c>
      <c r="P156" s="140">
        <f>O156*H156</f>
        <v>0</v>
      </c>
      <c r="Q156" s="140">
        <v>0</v>
      </c>
      <c r="R156" s="140">
        <f>Q156*H156</f>
        <v>0</v>
      </c>
      <c r="S156" s="140">
        <v>0.02756</v>
      </c>
      <c r="T156" s="141">
        <f>S156*H156</f>
        <v>0.1378</v>
      </c>
      <c r="AR156" s="142" t="s">
        <v>286</v>
      </c>
      <c r="AT156" s="142" t="s">
        <v>183</v>
      </c>
      <c r="AU156" s="142" t="s">
        <v>82</v>
      </c>
      <c r="AY156" s="17" t="s">
        <v>181</v>
      </c>
      <c r="BE156" s="143">
        <f>IF(N156="základní",J156,0)</f>
        <v>0</v>
      </c>
      <c r="BF156" s="143">
        <f>IF(N156="snížená",J156,0)</f>
        <v>0</v>
      </c>
      <c r="BG156" s="143">
        <f>IF(N156="zákl. přenesená",J156,0)</f>
        <v>0</v>
      </c>
      <c r="BH156" s="143">
        <f>IF(N156="sníž. přenesená",J156,0)</f>
        <v>0</v>
      </c>
      <c r="BI156" s="143">
        <f>IF(N156="nulová",J156,0)</f>
        <v>0</v>
      </c>
      <c r="BJ156" s="17" t="s">
        <v>80</v>
      </c>
      <c r="BK156" s="143">
        <f>ROUND(I156*H156,2)</f>
        <v>0</v>
      </c>
      <c r="BL156" s="17" t="s">
        <v>286</v>
      </c>
      <c r="BM156" s="142" t="s">
        <v>3166</v>
      </c>
    </row>
    <row r="157" spans="2:47" s="1" customFormat="1" ht="12">
      <c r="B157" s="32"/>
      <c r="D157" s="144" t="s">
        <v>190</v>
      </c>
      <c r="F157" s="145" t="s">
        <v>3167</v>
      </c>
      <c r="I157" s="146"/>
      <c r="L157" s="32"/>
      <c r="M157" s="147"/>
      <c r="T157" s="53"/>
      <c r="AT157" s="17" t="s">
        <v>190</v>
      </c>
      <c r="AU157" s="17" t="s">
        <v>82</v>
      </c>
    </row>
    <row r="158" spans="2:65" s="1" customFormat="1" ht="16.5" customHeight="1">
      <c r="B158" s="32"/>
      <c r="C158" s="131" t="s">
        <v>333</v>
      </c>
      <c r="D158" s="131" t="s">
        <v>183</v>
      </c>
      <c r="E158" s="132" t="s">
        <v>3168</v>
      </c>
      <c r="F158" s="133" t="s">
        <v>3169</v>
      </c>
      <c r="G158" s="134" t="s">
        <v>199</v>
      </c>
      <c r="H158" s="135">
        <v>4</v>
      </c>
      <c r="I158" s="136"/>
      <c r="J158" s="137">
        <f>ROUND(I158*H158,2)</f>
        <v>0</v>
      </c>
      <c r="K158" s="133" t="s">
        <v>187</v>
      </c>
      <c r="L158" s="32"/>
      <c r="M158" s="138" t="s">
        <v>19</v>
      </c>
      <c r="N158" s="139" t="s">
        <v>43</v>
      </c>
      <c r="P158" s="140">
        <f>O158*H158</f>
        <v>0</v>
      </c>
      <c r="Q158" s="140">
        <v>0</v>
      </c>
      <c r="R158" s="140">
        <f>Q158*H158</f>
        <v>0</v>
      </c>
      <c r="S158" s="140">
        <v>0.01705</v>
      </c>
      <c r="T158" s="141">
        <f>S158*H158</f>
        <v>0.0682</v>
      </c>
      <c r="AR158" s="142" t="s">
        <v>286</v>
      </c>
      <c r="AT158" s="142" t="s">
        <v>183</v>
      </c>
      <c r="AU158" s="142" t="s">
        <v>82</v>
      </c>
      <c r="AY158" s="17" t="s">
        <v>181</v>
      </c>
      <c r="BE158" s="143">
        <f>IF(N158="základní",J158,0)</f>
        <v>0</v>
      </c>
      <c r="BF158" s="143">
        <f>IF(N158="snížená",J158,0)</f>
        <v>0</v>
      </c>
      <c r="BG158" s="143">
        <f>IF(N158="zákl. přenesená",J158,0)</f>
        <v>0</v>
      </c>
      <c r="BH158" s="143">
        <f>IF(N158="sníž. přenesená",J158,0)</f>
        <v>0</v>
      </c>
      <c r="BI158" s="143">
        <f>IF(N158="nulová",J158,0)</f>
        <v>0</v>
      </c>
      <c r="BJ158" s="17" t="s">
        <v>80</v>
      </c>
      <c r="BK158" s="143">
        <f>ROUND(I158*H158,2)</f>
        <v>0</v>
      </c>
      <c r="BL158" s="17" t="s">
        <v>286</v>
      </c>
      <c r="BM158" s="142" t="s">
        <v>3170</v>
      </c>
    </row>
    <row r="159" spans="2:47" s="1" customFormat="1" ht="12">
      <c r="B159" s="32"/>
      <c r="D159" s="144" t="s">
        <v>190</v>
      </c>
      <c r="F159" s="145" t="s">
        <v>3171</v>
      </c>
      <c r="I159" s="146"/>
      <c r="L159" s="32"/>
      <c r="M159" s="147"/>
      <c r="T159" s="53"/>
      <c r="AT159" s="17" t="s">
        <v>190</v>
      </c>
      <c r="AU159" s="17" t="s">
        <v>82</v>
      </c>
    </row>
    <row r="160" spans="2:65" s="1" customFormat="1" ht="16.5" customHeight="1">
      <c r="B160" s="32"/>
      <c r="C160" s="131" t="s">
        <v>341</v>
      </c>
      <c r="D160" s="131" t="s">
        <v>183</v>
      </c>
      <c r="E160" s="132" t="s">
        <v>3172</v>
      </c>
      <c r="F160" s="133" t="s">
        <v>3173</v>
      </c>
      <c r="G160" s="134" t="s">
        <v>199</v>
      </c>
      <c r="H160" s="135">
        <v>4</v>
      </c>
      <c r="I160" s="136"/>
      <c r="J160" s="137">
        <f>ROUND(I160*H160,2)</f>
        <v>0</v>
      </c>
      <c r="K160" s="133" t="s">
        <v>187</v>
      </c>
      <c r="L160" s="32"/>
      <c r="M160" s="138" t="s">
        <v>19</v>
      </c>
      <c r="N160" s="139" t="s">
        <v>43</v>
      </c>
      <c r="P160" s="140">
        <f>O160*H160</f>
        <v>0</v>
      </c>
      <c r="Q160" s="140">
        <v>0.00077</v>
      </c>
      <c r="R160" s="140">
        <f>Q160*H160</f>
        <v>0.00308</v>
      </c>
      <c r="S160" s="140">
        <v>0</v>
      </c>
      <c r="T160" s="141">
        <f>S160*H160</f>
        <v>0</v>
      </c>
      <c r="AR160" s="142" t="s">
        <v>286</v>
      </c>
      <c r="AT160" s="142" t="s">
        <v>183</v>
      </c>
      <c r="AU160" s="142" t="s">
        <v>82</v>
      </c>
      <c r="AY160" s="17" t="s">
        <v>181</v>
      </c>
      <c r="BE160" s="143">
        <f>IF(N160="základní",J160,0)</f>
        <v>0</v>
      </c>
      <c r="BF160" s="143">
        <f>IF(N160="snížená",J160,0)</f>
        <v>0</v>
      </c>
      <c r="BG160" s="143">
        <f>IF(N160="zákl. přenesená",J160,0)</f>
        <v>0</v>
      </c>
      <c r="BH160" s="143">
        <f>IF(N160="sníž. přenesená",J160,0)</f>
        <v>0</v>
      </c>
      <c r="BI160" s="143">
        <f>IF(N160="nulová",J160,0)</f>
        <v>0</v>
      </c>
      <c r="BJ160" s="17" t="s">
        <v>80</v>
      </c>
      <c r="BK160" s="143">
        <f>ROUND(I160*H160,2)</f>
        <v>0</v>
      </c>
      <c r="BL160" s="17" t="s">
        <v>286</v>
      </c>
      <c r="BM160" s="142" t="s">
        <v>3174</v>
      </c>
    </row>
    <row r="161" spans="2:47" s="1" customFormat="1" ht="12">
      <c r="B161" s="32"/>
      <c r="D161" s="144" t="s">
        <v>190</v>
      </c>
      <c r="F161" s="145" t="s">
        <v>3175</v>
      </c>
      <c r="I161" s="146"/>
      <c r="L161" s="32"/>
      <c r="M161" s="147"/>
      <c r="T161" s="53"/>
      <c r="AT161" s="17" t="s">
        <v>190</v>
      </c>
      <c r="AU161" s="17" t="s">
        <v>82</v>
      </c>
    </row>
    <row r="162" spans="2:65" s="1" customFormat="1" ht="16.5" customHeight="1">
      <c r="B162" s="32"/>
      <c r="C162" s="131" t="s">
        <v>349</v>
      </c>
      <c r="D162" s="131" t="s">
        <v>183</v>
      </c>
      <c r="E162" s="132" t="s">
        <v>3176</v>
      </c>
      <c r="F162" s="133" t="s">
        <v>3177</v>
      </c>
      <c r="G162" s="134" t="s">
        <v>199</v>
      </c>
      <c r="H162" s="135">
        <v>10</v>
      </c>
      <c r="I162" s="136"/>
      <c r="J162" s="137">
        <f>ROUND(I162*H162,2)</f>
        <v>0</v>
      </c>
      <c r="K162" s="133" t="s">
        <v>187</v>
      </c>
      <c r="L162" s="32"/>
      <c r="M162" s="138" t="s">
        <v>19</v>
      </c>
      <c r="N162" s="139" t="s">
        <v>43</v>
      </c>
      <c r="P162" s="140">
        <f>O162*H162</f>
        <v>0</v>
      </c>
      <c r="Q162" s="140">
        <v>0</v>
      </c>
      <c r="R162" s="140">
        <f>Q162*H162</f>
        <v>0</v>
      </c>
      <c r="S162" s="140">
        <v>0.0031</v>
      </c>
      <c r="T162" s="141">
        <f>S162*H162</f>
        <v>0.031</v>
      </c>
      <c r="AR162" s="142" t="s">
        <v>286</v>
      </c>
      <c r="AT162" s="142" t="s">
        <v>183</v>
      </c>
      <c r="AU162" s="142" t="s">
        <v>82</v>
      </c>
      <c r="AY162" s="17" t="s">
        <v>181</v>
      </c>
      <c r="BE162" s="143">
        <f>IF(N162="základní",J162,0)</f>
        <v>0</v>
      </c>
      <c r="BF162" s="143">
        <f>IF(N162="snížená",J162,0)</f>
        <v>0</v>
      </c>
      <c r="BG162" s="143">
        <f>IF(N162="zákl. přenesená",J162,0)</f>
        <v>0</v>
      </c>
      <c r="BH162" s="143">
        <f>IF(N162="sníž. přenesená",J162,0)</f>
        <v>0</v>
      </c>
      <c r="BI162" s="143">
        <f>IF(N162="nulová",J162,0)</f>
        <v>0</v>
      </c>
      <c r="BJ162" s="17" t="s">
        <v>80</v>
      </c>
      <c r="BK162" s="143">
        <f>ROUND(I162*H162,2)</f>
        <v>0</v>
      </c>
      <c r="BL162" s="17" t="s">
        <v>286</v>
      </c>
      <c r="BM162" s="142" t="s">
        <v>3178</v>
      </c>
    </row>
    <row r="163" spans="2:47" s="1" customFormat="1" ht="12">
      <c r="B163" s="32"/>
      <c r="D163" s="144" t="s">
        <v>190</v>
      </c>
      <c r="F163" s="145" t="s">
        <v>3179</v>
      </c>
      <c r="I163" s="146"/>
      <c r="L163" s="32"/>
      <c r="M163" s="147"/>
      <c r="T163" s="53"/>
      <c r="AT163" s="17" t="s">
        <v>190</v>
      </c>
      <c r="AU163" s="17" t="s">
        <v>82</v>
      </c>
    </row>
    <row r="164" spans="2:65" s="1" customFormat="1" ht="16.5" customHeight="1">
      <c r="B164" s="32"/>
      <c r="C164" s="131" t="s">
        <v>363</v>
      </c>
      <c r="D164" s="131" t="s">
        <v>183</v>
      </c>
      <c r="E164" s="132" t="s">
        <v>3180</v>
      </c>
      <c r="F164" s="133" t="s">
        <v>3181</v>
      </c>
      <c r="G164" s="134" t="s">
        <v>199</v>
      </c>
      <c r="H164" s="135">
        <v>3</v>
      </c>
      <c r="I164" s="136"/>
      <c r="J164" s="137">
        <f>ROUND(I164*H164,2)</f>
        <v>0</v>
      </c>
      <c r="K164" s="133" t="s">
        <v>187</v>
      </c>
      <c r="L164" s="32"/>
      <c r="M164" s="138" t="s">
        <v>19</v>
      </c>
      <c r="N164" s="139" t="s">
        <v>43</v>
      </c>
      <c r="P164" s="140">
        <f>O164*H164</f>
        <v>0</v>
      </c>
      <c r="Q164" s="140">
        <v>0.00034</v>
      </c>
      <c r="R164" s="140">
        <f>Q164*H164</f>
        <v>0.00102</v>
      </c>
      <c r="S164" s="140">
        <v>0</v>
      </c>
      <c r="T164" s="141">
        <f>S164*H164</f>
        <v>0</v>
      </c>
      <c r="AR164" s="142" t="s">
        <v>286</v>
      </c>
      <c r="AT164" s="142" t="s">
        <v>183</v>
      </c>
      <c r="AU164" s="142" t="s">
        <v>82</v>
      </c>
      <c r="AY164" s="17" t="s">
        <v>181</v>
      </c>
      <c r="BE164" s="143">
        <f>IF(N164="základní",J164,0)</f>
        <v>0</v>
      </c>
      <c r="BF164" s="143">
        <f>IF(N164="snížená",J164,0)</f>
        <v>0</v>
      </c>
      <c r="BG164" s="143">
        <f>IF(N164="zákl. přenesená",J164,0)</f>
        <v>0</v>
      </c>
      <c r="BH164" s="143">
        <f>IF(N164="sníž. přenesená",J164,0)</f>
        <v>0</v>
      </c>
      <c r="BI164" s="143">
        <f>IF(N164="nulová",J164,0)</f>
        <v>0</v>
      </c>
      <c r="BJ164" s="17" t="s">
        <v>80</v>
      </c>
      <c r="BK164" s="143">
        <f>ROUND(I164*H164,2)</f>
        <v>0</v>
      </c>
      <c r="BL164" s="17" t="s">
        <v>286</v>
      </c>
      <c r="BM164" s="142" t="s">
        <v>3182</v>
      </c>
    </row>
    <row r="165" spans="2:47" s="1" customFormat="1" ht="12">
      <c r="B165" s="32"/>
      <c r="D165" s="144" t="s">
        <v>190</v>
      </c>
      <c r="F165" s="145" t="s">
        <v>3183</v>
      </c>
      <c r="I165" s="146"/>
      <c r="L165" s="32"/>
      <c r="M165" s="147"/>
      <c r="T165" s="53"/>
      <c r="AT165" s="17" t="s">
        <v>190</v>
      </c>
      <c r="AU165" s="17" t="s">
        <v>82</v>
      </c>
    </row>
    <row r="166" spans="2:65" s="1" customFormat="1" ht="16.5" customHeight="1">
      <c r="B166" s="32"/>
      <c r="C166" s="131" t="s">
        <v>370</v>
      </c>
      <c r="D166" s="131" t="s">
        <v>183</v>
      </c>
      <c r="E166" s="132" t="s">
        <v>3184</v>
      </c>
      <c r="F166" s="133" t="s">
        <v>3185</v>
      </c>
      <c r="G166" s="134" t="s">
        <v>199</v>
      </c>
      <c r="H166" s="135">
        <v>1</v>
      </c>
      <c r="I166" s="136"/>
      <c r="J166" s="137">
        <f>ROUND(I166*H166,2)</f>
        <v>0</v>
      </c>
      <c r="K166" s="133" t="s">
        <v>187</v>
      </c>
      <c r="L166" s="32"/>
      <c r="M166" s="138" t="s">
        <v>19</v>
      </c>
      <c r="N166" s="139" t="s">
        <v>43</v>
      </c>
      <c r="P166" s="140">
        <f>O166*H166</f>
        <v>0</v>
      </c>
      <c r="Q166" s="140">
        <v>0.00017</v>
      </c>
      <c r="R166" s="140">
        <f>Q166*H166</f>
        <v>0.00017</v>
      </c>
      <c r="S166" s="140">
        <v>0</v>
      </c>
      <c r="T166" s="141">
        <f>S166*H166</f>
        <v>0</v>
      </c>
      <c r="AR166" s="142" t="s">
        <v>286</v>
      </c>
      <c r="AT166" s="142" t="s">
        <v>183</v>
      </c>
      <c r="AU166" s="142" t="s">
        <v>82</v>
      </c>
      <c r="AY166" s="17" t="s">
        <v>181</v>
      </c>
      <c r="BE166" s="143">
        <f>IF(N166="základní",J166,0)</f>
        <v>0</v>
      </c>
      <c r="BF166" s="143">
        <f>IF(N166="snížená",J166,0)</f>
        <v>0</v>
      </c>
      <c r="BG166" s="143">
        <f>IF(N166="zákl. přenesená",J166,0)</f>
        <v>0</v>
      </c>
      <c r="BH166" s="143">
        <f>IF(N166="sníž. přenesená",J166,0)</f>
        <v>0</v>
      </c>
      <c r="BI166" s="143">
        <f>IF(N166="nulová",J166,0)</f>
        <v>0</v>
      </c>
      <c r="BJ166" s="17" t="s">
        <v>80</v>
      </c>
      <c r="BK166" s="143">
        <f>ROUND(I166*H166,2)</f>
        <v>0</v>
      </c>
      <c r="BL166" s="17" t="s">
        <v>286</v>
      </c>
      <c r="BM166" s="142" t="s">
        <v>3186</v>
      </c>
    </row>
    <row r="167" spans="2:47" s="1" customFormat="1" ht="12">
      <c r="B167" s="32"/>
      <c r="D167" s="144" t="s">
        <v>190</v>
      </c>
      <c r="F167" s="145" t="s">
        <v>3187</v>
      </c>
      <c r="I167" s="146"/>
      <c r="L167" s="32"/>
      <c r="M167" s="147"/>
      <c r="T167" s="53"/>
      <c r="AT167" s="17" t="s">
        <v>190</v>
      </c>
      <c r="AU167" s="17" t="s">
        <v>82</v>
      </c>
    </row>
    <row r="168" spans="2:65" s="1" customFormat="1" ht="16.5" customHeight="1">
      <c r="B168" s="32"/>
      <c r="C168" s="131" t="s">
        <v>377</v>
      </c>
      <c r="D168" s="131" t="s">
        <v>183</v>
      </c>
      <c r="E168" s="132" t="s">
        <v>3188</v>
      </c>
      <c r="F168" s="133" t="s">
        <v>3189</v>
      </c>
      <c r="G168" s="134" t="s">
        <v>199</v>
      </c>
      <c r="H168" s="135">
        <v>2</v>
      </c>
      <c r="I168" s="136"/>
      <c r="J168" s="137">
        <f>ROUND(I168*H168,2)</f>
        <v>0</v>
      </c>
      <c r="K168" s="133" t="s">
        <v>187</v>
      </c>
      <c r="L168" s="32"/>
      <c r="M168" s="138" t="s">
        <v>19</v>
      </c>
      <c r="N168" s="139" t="s">
        <v>43</v>
      </c>
      <c r="P168" s="140">
        <f>O168*H168</f>
        <v>0</v>
      </c>
      <c r="Q168" s="140">
        <v>0.00018</v>
      </c>
      <c r="R168" s="140">
        <f>Q168*H168</f>
        <v>0.00036</v>
      </c>
      <c r="S168" s="140">
        <v>0</v>
      </c>
      <c r="T168" s="141">
        <f>S168*H168</f>
        <v>0</v>
      </c>
      <c r="AR168" s="142" t="s">
        <v>286</v>
      </c>
      <c r="AT168" s="142" t="s">
        <v>183</v>
      </c>
      <c r="AU168" s="142" t="s">
        <v>82</v>
      </c>
      <c r="AY168" s="17" t="s">
        <v>181</v>
      </c>
      <c r="BE168" s="143">
        <f>IF(N168="základní",J168,0)</f>
        <v>0</v>
      </c>
      <c r="BF168" s="143">
        <f>IF(N168="snížená",J168,0)</f>
        <v>0</v>
      </c>
      <c r="BG168" s="143">
        <f>IF(N168="zákl. přenesená",J168,0)</f>
        <v>0</v>
      </c>
      <c r="BH168" s="143">
        <f>IF(N168="sníž. přenesená",J168,0)</f>
        <v>0</v>
      </c>
      <c r="BI168" s="143">
        <f>IF(N168="nulová",J168,0)</f>
        <v>0</v>
      </c>
      <c r="BJ168" s="17" t="s">
        <v>80</v>
      </c>
      <c r="BK168" s="143">
        <f>ROUND(I168*H168,2)</f>
        <v>0</v>
      </c>
      <c r="BL168" s="17" t="s">
        <v>286</v>
      </c>
      <c r="BM168" s="142" t="s">
        <v>3190</v>
      </c>
    </row>
    <row r="169" spans="2:47" s="1" customFormat="1" ht="12">
      <c r="B169" s="32"/>
      <c r="D169" s="144" t="s">
        <v>190</v>
      </c>
      <c r="F169" s="145" t="s">
        <v>3191</v>
      </c>
      <c r="I169" s="146"/>
      <c r="L169" s="32"/>
      <c r="M169" s="147"/>
      <c r="T169" s="53"/>
      <c r="AT169" s="17" t="s">
        <v>190</v>
      </c>
      <c r="AU169" s="17" t="s">
        <v>82</v>
      </c>
    </row>
    <row r="170" spans="2:65" s="1" customFormat="1" ht="16.5" customHeight="1">
      <c r="B170" s="32"/>
      <c r="C170" s="131" t="s">
        <v>382</v>
      </c>
      <c r="D170" s="131" t="s">
        <v>183</v>
      </c>
      <c r="E170" s="132" t="s">
        <v>3192</v>
      </c>
      <c r="F170" s="133" t="s">
        <v>3193</v>
      </c>
      <c r="G170" s="134" t="s">
        <v>305</v>
      </c>
      <c r="H170" s="135">
        <v>362</v>
      </c>
      <c r="I170" s="136"/>
      <c r="J170" s="137">
        <f>ROUND(I170*H170,2)</f>
        <v>0</v>
      </c>
      <c r="K170" s="133" t="s">
        <v>187</v>
      </c>
      <c r="L170" s="32"/>
      <c r="M170" s="138" t="s">
        <v>19</v>
      </c>
      <c r="N170" s="139" t="s">
        <v>43</v>
      </c>
      <c r="P170" s="140">
        <f>O170*H170</f>
        <v>0</v>
      </c>
      <c r="Q170" s="140">
        <v>0</v>
      </c>
      <c r="R170" s="140">
        <f>Q170*H170</f>
        <v>0</v>
      </c>
      <c r="S170" s="140">
        <v>0</v>
      </c>
      <c r="T170" s="141">
        <f>S170*H170</f>
        <v>0</v>
      </c>
      <c r="AR170" s="142" t="s">
        <v>286</v>
      </c>
      <c r="AT170" s="142" t="s">
        <v>183</v>
      </c>
      <c r="AU170" s="142" t="s">
        <v>82</v>
      </c>
      <c r="AY170" s="17" t="s">
        <v>181</v>
      </c>
      <c r="BE170" s="143">
        <f>IF(N170="základní",J170,0)</f>
        <v>0</v>
      </c>
      <c r="BF170" s="143">
        <f>IF(N170="snížená",J170,0)</f>
        <v>0</v>
      </c>
      <c r="BG170" s="143">
        <f>IF(N170="zákl. přenesená",J170,0)</f>
        <v>0</v>
      </c>
      <c r="BH170" s="143">
        <f>IF(N170="sníž. přenesená",J170,0)</f>
        <v>0</v>
      </c>
      <c r="BI170" s="143">
        <f>IF(N170="nulová",J170,0)</f>
        <v>0</v>
      </c>
      <c r="BJ170" s="17" t="s">
        <v>80</v>
      </c>
      <c r="BK170" s="143">
        <f>ROUND(I170*H170,2)</f>
        <v>0</v>
      </c>
      <c r="BL170" s="17" t="s">
        <v>286</v>
      </c>
      <c r="BM170" s="142" t="s">
        <v>3194</v>
      </c>
    </row>
    <row r="171" spans="2:47" s="1" customFormat="1" ht="12">
      <c r="B171" s="32"/>
      <c r="D171" s="144" t="s">
        <v>190</v>
      </c>
      <c r="F171" s="145" t="s">
        <v>3195</v>
      </c>
      <c r="I171" s="146"/>
      <c r="L171" s="32"/>
      <c r="M171" s="147"/>
      <c r="T171" s="53"/>
      <c r="AT171" s="17" t="s">
        <v>190</v>
      </c>
      <c r="AU171" s="17" t="s">
        <v>82</v>
      </c>
    </row>
    <row r="172" spans="2:65" s="1" customFormat="1" ht="16.5" customHeight="1">
      <c r="B172" s="32"/>
      <c r="C172" s="131" t="s">
        <v>388</v>
      </c>
      <c r="D172" s="131" t="s">
        <v>183</v>
      </c>
      <c r="E172" s="132" t="s">
        <v>3196</v>
      </c>
      <c r="F172" s="133" t="s">
        <v>3197</v>
      </c>
      <c r="G172" s="134" t="s">
        <v>305</v>
      </c>
      <c r="H172" s="135">
        <v>35</v>
      </c>
      <c r="I172" s="136"/>
      <c r="J172" s="137">
        <f>ROUND(I172*H172,2)</f>
        <v>0</v>
      </c>
      <c r="K172" s="133" t="s">
        <v>187</v>
      </c>
      <c r="L172" s="32"/>
      <c r="M172" s="138" t="s">
        <v>19</v>
      </c>
      <c r="N172" s="139" t="s">
        <v>43</v>
      </c>
      <c r="P172" s="140">
        <f>O172*H172</f>
        <v>0</v>
      </c>
      <c r="Q172" s="140">
        <v>0</v>
      </c>
      <c r="R172" s="140">
        <f>Q172*H172</f>
        <v>0</v>
      </c>
      <c r="S172" s="140">
        <v>0</v>
      </c>
      <c r="T172" s="141">
        <f>S172*H172</f>
        <v>0</v>
      </c>
      <c r="AR172" s="142" t="s">
        <v>286</v>
      </c>
      <c r="AT172" s="142" t="s">
        <v>183</v>
      </c>
      <c r="AU172" s="142" t="s">
        <v>82</v>
      </c>
      <c r="AY172" s="17" t="s">
        <v>181</v>
      </c>
      <c r="BE172" s="143">
        <f>IF(N172="základní",J172,0)</f>
        <v>0</v>
      </c>
      <c r="BF172" s="143">
        <f>IF(N172="snížená",J172,0)</f>
        <v>0</v>
      </c>
      <c r="BG172" s="143">
        <f>IF(N172="zákl. přenesená",J172,0)</f>
        <v>0</v>
      </c>
      <c r="BH172" s="143">
        <f>IF(N172="sníž. přenesená",J172,0)</f>
        <v>0</v>
      </c>
      <c r="BI172" s="143">
        <f>IF(N172="nulová",J172,0)</f>
        <v>0</v>
      </c>
      <c r="BJ172" s="17" t="s">
        <v>80</v>
      </c>
      <c r="BK172" s="143">
        <f>ROUND(I172*H172,2)</f>
        <v>0</v>
      </c>
      <c r="BL172" s="17" t="s">
        <v>286</v>
      </c>
      <c r="BM172" s="142" t="s">
        <v>3198</v>
      </c>
    </row>
    <row r="173" spans="2:47" s="1" customFormat="1" ht="12">
      <c r="B173" s="32"/>
      <c r="D173" s="144" t="s">
        <v>190</v>
      </c>
      <c r="F173" s="145" t="s">
        <v>3199</v>
      </c>
      <c r="I173" s="146"/>
      <c r="L173" s="32"/>
      <c r="M173" s="147"/>
      <c r="T173" s="53"/>
      <c r="AT173" s="17" t="s">
        <v>190</v>
      </c>
      <c r="AU173" s="17" t="s">
        <v>82</v>
      </c>
    </row>
    <row r="174" spans="2:65" s="1" customFormat="1" ht="16.5" customHeight="1">
      <c r="B174" s="32"/>
      <c r="C174" s="131" t="s">
        <v>394</v>
      </c>
      <c r="D174" s="131" t="s">
        <v>183</v>
      </c>
      <c r="E174" s="132" t="s">
        <v>3200</v>
      </c>
      <c r="F174" s="133" t="s">
        <v>3201</v>
      </c>
      <c r="G174" s="134" t="s">
        <v>3202</v>
      </c>
      <c r="H174" s="135">
        <v>24</v>
      </c>
      <c r="I174" s="136"/>
      <c r="J174" s="137">
        <f aca="true" t="shared" si="0" ref="J174:J184">ROUND(I174*H174,2)</f>
        <v>0</v>
      </c>
      <c r="K174" s="133" t="s">
        <v>19</v>
      </c>
      <c r="L174" s="32"/>
      <c r="M174" s="138" t="s">
        <v>19</v>
      </c>
      <c r="N174" s="139" t="s">
        <v>43</v>
      </c>
      <c r="P174" s="140">
        <f aca="true" t="shared" si="1" ref="P174:P184">O174*H174</f>
        <v>0</v>
      </c>
      <c r="Q174" s="140">
        <v>0</v>
      </c>
      <c r="R174" s="140">
        <f aca="true" t="shared" si="2" ref="R174:R184">Q174*H174</f>
        <v>0</v>
      </c>
      <c r="S174" s="140">
        <v>0</v>
      </c>
      <c r="T174" s="141">
        <f aca="true" t="shared" si="3" ref="T174:T184">S174*H174</f>
        <v>0</v>
      </c>
      <c r="AR174" s="142" t="s">
        <v>286</v>
      </c>
      <c r="AT174" s="142" t="s">
        <v>183</v>
      </c>
      <c r="AU174" s="142" t="s">
        <v>82</v>
      </c>
      <c r="AY174" s="17" t="s">
        <v>181</v>
      </c>
      <c r="BE174" s="143">
        <f aca="true" t="shared" si="4" ref="BE174:BE184">IF(N174="základní",J174,0)</f>
        <v>0</v>
      </c>
      <c r="BF174" s="143">
        <f aca="true" t="shared" si="5" ref="BF174:BF184">IF(N174="snížená",J174,0)</f>
        <v>0</v>
      </c>
      <c r="BG174" s="143">
        <f aca="true" t="shared" si="6" ref="BG174:BG184">IF(N174="zákl. přenesená",J174,0)</f>
        <v>0</v>
      </c>
      <c r="BH174" s="143">
        <f aca="true" t="shared" si="7" ref="BH174:BH184">IF(N174="sníž. přenesená",J174,0)</f>
        <v>0</v>
      </c>
      <c r="BI174" s="143">
        <f aca="true" t="shared" si="8" ref="BI174:BI184">IF(N174="nulová",J174,0)</f>
        <v>0</v>
      </c>
      <c r="BJ174" s="17" t="s">
        <v>80</v>
      </c>
      <c r="BK174" s="143">
        <f aca="true" t="shared" si="9" ref="BK174:BK184">ROUND(I174*H174,2)</f>
        <v>0</v>
      </c>
      <c r="BL174" s="17" t="s">
        <v>286</v>
      </c>
      <c r="BM174" s="142" t="s">
        <v>3203</v>
      </c>
    </row>
    <row r="175" spans="2:65" s="1" customFormat="1" ht="16.5" customHeight="1">
      <c r="B175" s="32"/>
      <c r="C175" s="131" t="s">
        <v>400</v>
      </c>
      <c r="D175" s="131" t="s">
        <v>183</v>
      </c>
      <c r="E175" s="132" t="s">
        <v>3204</v>
      </c>
      <c r="F175" s="133" t="s">
        <v>3205</v>
      </c>
      <c r="G175" s="134" t="s">
        <v>214</v>
      </c>
      <c r="H175" s="135">
        <v>1</v>
      </c>
      <c r="I175" s="136"/>
      <c r="J175" s="137">
        <f t="shared" si="0"/>
        <v>0</v>
      </c>
      <c r="K175" s="133" t="s">
        <v>19</v>
      </c>
      <c r="L175" s="32"/>
      <c r="M175" s="138" t="s">
        <v>19</v>
      </c>
      <c r="N175" s="139" t="s">
        <v>43</v>
      </c>
      <c r="P175" s="140">
        <f t="shared" si="1"/>
        <v>0</v>
      </c>
      <c r="Q175" s="140">
        <v>0</v>
      </c>
      <c r="R175" s="140">
        <f t="shared" si="2"/>
        <v>0</v>
      </c>
      <c r="S175" s="140">
        <v>0</v>
      </c>
      <c r="T175" s="141">
        <f t="shared" si="3"/>
        <v>0</v>
      </c>
      <c r="AR175" s="142" t="s">
        <v>286</v>
      </c>
      <c r="AT175" s="142" t="s">
        <v>183</v>
      </c>
      <c r="AU175" s="142" t="s">
        <v>82</v>
      </c>
      <c r="AY175" s="17" t="s">
        <v>181</v>
      </c>
      <c r="BE175" s="143">
        <f t="shared" si="4"/>
        <v>0</v>
      </c>
      <c r="BF175" s="143">
        <f t="shared" si="5"/>
        <v>0</v>
      </c>
      <c r="BG175" s="143">
        <f t="shared" si="6"/>
        <v>0</v>
      </c>
      <c r="BH175" s="143">
        <f t="shared" si="7"/>
        <v>0</v>
      </c>
      <c r="BI175" s="143">
        <f t="shared" si="8"/>
        <v>0</v>
      </c>
      <c r="BJ175" s="17" t="s">
        <v>80</v>
      </c>
      <c r="BK175" s="143">
        <f t="shared" si="9"/>
        <v>0</v>
      </c>
      <c r="BL175" s="17" t="s">
        <v>286</v>
      </c>
      <c r="BM175" s="142" t="s">
        <v>3206</v>
      </c>
    </row>
    <row r="176" spans="2:65" s="1" customFormat="1" ht="24.1" customHeight="1">
      <c r="B176" s="32"/>
      <c r="C176" s="131" t="s">
        <v>407</v>
      </c>
      <c r="D176" s="131" t="s">
        <v>183</v>
      </c>
      <c r="E176" s="132" t="s">
        <v>3207</v>
      </c>
      <c r="F176" s="133" t="s">
        <v>3208</v>
      </c>
      <c r="G176" s="134" t="s">
        <v>305</v>
      </c>
      <c r="H176" s="135">
        <v>154</v>
      </c>
      <c r="I176" s="136"/>
      <c r="J176" s="137">
        <f t="shared" si="0"/>
        <v>0</v>
      </c>
      <c r="K176" s="133" t="s">
        <v>19</v>
      </c>
      <c r="L176" s="32"/>
      <c r="M176" s="138" t="s">
        <v>19</v>
      </c>
      <c r="N176" s="139" t="s">
        <v>43</v>
      </c>
      <c r="P176" s="140">
        <f t="shared" si="1"/>
        <v>0</v>
      </c>
      <c r="Q176" s="140">
        <v>0</v>
      </c>
      <c r="R176" s="140">
        <f t="shared" si="2"/>
        <v>0</v>
      </c>
      <c r="S176" s="140">
        <v>0</v>
      </c>
      <c r="T176" s="141">
        <f t="shared" si="3"/>
        <v>0</v>
      </c>
      <c r="AR176" s="142" t="s">
        <v>286</v>
      </c>
      <c r="AT176" s="142" t="s">
        <v>183</v>
      </c>
      <c r="AU176" s="142" t="s">
        <v>82</v>
      </c>
      <c r="AY176" s="17" t="s">
        <v>181</v>
      </c>
      <c r="BE176" s="143">
        <f t="shared" si="4"/>
        <v>0</v>
      </c>
      <c r="BF176" s="143">
        <f t="shared" si="5"/>
        <v>0</v>
      </c>
      <c r="BG176" s="143">
        <f t="shared" si="6"/>
        <v>0</v>
      </c>
      <c r="BH176" s="143">
        <f t="shared" si="7"/>
        <v>0</v>
      </c>
      <c r="BI176" s="143">
        <f t="shared" si="8"/>
        <v>0</v>
      </c>
      <c r="BJ176" s="17" t="s">
        <v>80</v>
      </c>
      <c r="BK176" s="143">
        <f t="shared" si="9"/>
        <v>0</v>
      </c>
      <c r="BL176" s="17" t="s">
        <v>286</v>
      </c>
      <c r="BM176" s="142" t="s">
        <v>3209</v>
      </c>
    </row>
    <row r="177" spans="2:65" s="1" customFormat="1" ht="16.5" customHeight="1">
      <c r="B177" s="32"/>
      <c r="C177" s="131" t="s">
        <v>413</v>
      </c>
      <c r="D177" s="131" t="s">
        <v>183</v>
      </c>
      <c r="E177" s="132" t="s">
        <v>3210</v>
      </c>
      <c r="F177" s="133" t="s">
        <v>3211</v>
      </c>
      <c r="G177" s="134" t="s">
        <v>199</v>
      </c>
      <c r="H177" s="135">
        <v>3</v>
      </c>
      <c r="I177" s="136"/>
      <c r="J177" s="137">
        <f t="shared" si="0"/>
        <v>0</v>
      </c>
      <c r="K177" s="133" t="s">
        <v>19</v>
      </c>
      <c r="L177" s="32"/>
      <c r="M177" s="138" t="s">
        <v>19</v>
      </c>
      <c r="N177" s="139" t="s">
        <v>43</v>
      </c>
      <c r="P177" s="140">
        <f t="shared" si="1"/>
        <v>0</v>
      </c>
      <c r="Q177" s="140">
        <v>0</v>
      </c>
      <c r="R177" s="140">
        <f t="shared" si="2"/>
        <v>0</v>
      </c>
      <c r="S177" s="140">
        <v>0</v>
      </c>
      <c r="T177" s="141">
        <f t="shared" si="3"/>
        <v>0</v>
      </c>
      <c r="AR177" s="142" t="s">
        <v>286</v>
      </c>
      <c r="AT177" s="142" t="s">
        <v>183</v>
      </c>
      <c r="AU177" s="142" t="s">
        <v>82</v>
      </c>
      <c r="AY177" s="17" t="s">
        <v>181</v>
      </c>
      <c r="BE177" s="143">
        <f t="shared" si="4"/>
        <v>0</v>
      </c>
      <c r="BF177" s="143">
        <f t="shared" si="5"/>
        <v>0</v>
      </c>
      <c r="BG177" s="143">
        <f t="shared" si="6"/>
        <v>0</v>
      </c>
      <c r="BH177" s="143">
        <f t="shared" si="7"/>
        <v>0</v>
      </c>
      <c r="BI177" s="143">
        <f t="shared" si="8"/>
        <v>0</v>
      </c>
      <c r="BJ177" s="17" t="s">
        <v>80</v>
      </c>
      <c r="BK177" s="143">
        <f t="shared" si="9"/>
        <v>0</v>
      </c>
      <c r="BL177" s="17" t="s">
        <v>286</v>
      </c>
      <c r="BM177" s="142" t="s">
        <v>3212</v>
      </c>
    </row>
    <row r="178" spans="2:65" s="1" customFormat="1" ht="16.5" customHeight="1">
      <c r="B178" s="32"/>
      <c r="C178" s="131" t="s">
        <v>419</v>
      </c>
      <c r="D178" s="131" t="s">
        <v>183</v>
      </c>
      <c r="E178" s="132" t="s">
        <v>3213</v>
      </c>
      <c r="F178" s="133" t="s">
        <v>3214</v>
      </c>
      <c r="G178" s="134" t="s">
        <v>199</v>
      </c>
      <c r="H178" s="135">
        <v>2</v>
      </c>
      <c r="I178" s="136"/>
      <c r="J178" s="137">
        <f t="shared" si="0"/>
        <v>0</v>
      </c>
      <c r="K178" s="133" t="s">
        <v>19</v>
      </c>
      <c r="L178" s="32"/>
      <c r="M178" s="138" t="s">
        <v>19</v>
      </c>
      <c r="N178" s="139" t="s">
        <v>43</v>
      </c>
      <c r="P178" s="140">
        <f t="shared" si="1"/>
        <v>0</v>
      </c>
      <c r="Q178" s="140">
        <v>0</v>
      </c>
      <c r="R178" s="140">
        <f t="shared" si="2"/>
        <v>0</v>
      </c>
      <c r="S178" s="140">
        <v>0</v>
      </c>
      <c r="T178" s="141">
        <f t="shared" si="3"/>
        <v>0</v>
      </c>
      <c r="AR178" s="142" t="s">
        <v>286</v>
      </c>
      <c r="AT178" s="142" t="s">
        <v>183</v>
      </c>
      <c r="AU178" s="142" t="s">
        <v>82</v>
      </c>
      <c r="AY178" s="17" t="s">
        <v>181</v>
      </c>
      <c r="BE178" s="143">
        <f t="shared" si="4"/>
        <v>0</v>
      </c>
      <c r="BF178" s="143">
        <f t="shared" si="5"/>
        <v>0</v>
      </c>
      <c r="BG178" s="143">
        <f t="shared" si="6"/>
        <v>0</v>
      </c>
      <c r="BH178" s="143">
        <f t="shared" si="7"/>
        <v>0</v>
      </c>
      <c r="BI178" s="143">
        <f t="shared" si="8"/>
        <v>0</v>
      </c>
      <c r="BJ178" s="17" t="s">
        <v>80</v>
      </c>
      <c r="BK178" s="143">
        <f t="shared" si="9"/>
        <v>0</v>
      </c>
      <c r="BL178" s="17" t="s">
        <v>286</v>
      </c>
      <c r="BM178" s="142" t="s">
        <v>3215</v>
      </c>
    </row>
    <row r="179" spans="2:65" s="1" customFormat="1" ht="16.5" customHeight="1">
      <c r="B179" s="32"/>
      <c r="C179" s="131" t="s">
        <v>425</v>
      </c>
      <c r="D179" s="131" t="s">
        <v>183</v>
      </c>
      <c r="E179" s="132" t="s">
        <v>3216</v>
      </c>
      <c r="F179" s="133" t="s">
        <v>3217</v>
      </c>
      <c r="G179" s="134" t="s">
        <v>199</v>
      </c>
      <c r="H179" s="135">
        <v>3</v>
      </c>
      <c r="I179" s="136"/>
      <c r="J179" s="137">
        <f t="shared" si="0"/>
        <v>0</v>
      </c>
      <c r="K179" s="133" t="s">
        <v>19</v>
      </c>
      <c r="L179" s="32"/>
      <c r="M179" s="138" t="s">
        <v>19</v>
      </c>
      <c r="N179" s="139" t="s">
        <v>43</v>
      </c>
      <c r="P179" s="140">
        <f t="shared" si="1"/>
        <v>0</v>
      </c>
      <c r="Q179" s="140">
        <v>0</v>
      </c>
      <c r="R179" s="140">
        <f t="shared" si="2"/>
        <v>0</v>
      </c>
      <c r="S179" s="140">
        <v>0</v>
      </c>
      <c r="T179" s="141">
        <f t="shared" si="3"/>
        <v>0</v>
      </c>
      <c r="AR179" s="142" t="s">
        <v>286</v>
      </c>
      <c r="AT179" s="142" t="s">
        <v>183</v>
      </c>
      <c r="AU179" s="142" t="s">
        <v>82</v>
      </c>
      <c r="AY179" s="17" t="s">
        <v>181</v>
      </c>
      <c r="BE179" s="143">
        <f t="shared" si="4"/>
        <v>0</v>
      </c>
      <c r="BF179" s="143">
        <f t="shared" si="5"/>
        <v>0</v>
      </c>
      <c r="BG179" s="143">
        <f t="shared" si="6"/>
        <v>0</v>
      </c>
      <c r="BH179" s="143">
        <f t="shared" si="7"/>
        <v>0</v>
      </c>
      <c r="BI179" s="143">
        <f t="shared" si="8"/>
        <v>0</v>
      </c>
      <c r="BJ179" s="17" t="s">
        <v>80</v>
      </c>
      <c r="BK179" s="143">
        <f t="shared" si="9"/>
        <v>0</v>
      </c>
      <c r="BL179" s="17" t="s">
        <v>286</v>
      </c>
      <c r="BM179" s="142" t="s">
        <v>3218</v>
      </c>
    </row>
    <row r="180" spans="2:65" s="1" customFormat="1" ht="16.5" customHeight="1">
      <c r="B180" s="32"/>
      <c r="C180" s="131" t="s">
        <v>432</v>
      </c>
      <c r="D180" s="131" t="s">
        <v>183</v>
      </c>
      <c r="E180" s="132" t="s">
        <v>3219</v>
      </c>
      <c r="F180" s="133" t="s">
        <v>3220</v>
      </c>
      <c r="G180" s="134" t="s">
        <v>2716</v>
      </c>
      <c r="H180" s="135">
        <v>26</v>
      </c>
      <c r="I180" s="136"/>
      <c r="J180" s="137">
        <f t="shared" si="0"/>
        <v>0</v>
      </c>
      <c r="K180" s="133" t="s">
        <v>19</v>
      </c>
      <c r="L180" s="32"/>
      <c r="M180" s="138" t="s">
        <v>19</v>
      </c>
      <c r="N180" s="139" t="s">
        <v>43</v>
      </c>
      <c r="P180" s="140">
        <f t="shared" si="1"/>
        <v>0</v>
      </c>
      <c r="Q180" s="140">
        <v>0</v>
      </c>
      <c r="R180" s="140">
        <f t="shared" si="2"/>
        <v>0</v>
      </c>
      <c r="S180" s="140">
        <v>0</v>
      </c>
      <c r="T180" s="141">
        <f t="shared" si="3"/>
        <v>0</v>
      </c>
      <c r="AR180" s="142" t="s">
        <v>286</v>
      </c>
      <c r="AT180" s="142" t="s">
        <v>183</v>
      </c>
      <c r="AU180" s="142" t="s">
        <v>82</v>
      </c>
      <c r="AY180" s="17" t="s">
        <v>181</v>
      </c>
      <c r="BE180" s="143">
        <f t="shared" si="4"/>
        <v>0</v>
      </c>
      <c r="BF180" s="143">
        <f t="shared" si="5"/>
        <v>0</v>
      </c>
      <c r="BG180" s="143">
        <f t="shared" si="6"/>
        <v>0</v>
      </c>
      <c r="BH180" s="143">
        <f t="shared" si="7"/>
        <v>0</v>
      </c>
      <c r="BI180" s="143">
        <f t="shared" si="8"/>
        <v>0</v>
      </c>
      <c r="BJ180" s="17" t="s">
        <v>80</v>
      </c>
      <c r="BK180" s="143">
        <f t="shared" si="9"/>
        <v>0</v>
      </c>
      <c r="BL180" s="17" t="s">
        <v>286</v>
      </c>
      <c r="BM180" s="142" t="s">
        <v>3221</v>
      </c>
    </row>
    <row r="181" spans="2:65" s="1" customFormat="1" ht="16.5" customHeight="1">
      <c r="B181" s="32"/>
      <c r="C181" s="131" t="s">
        <v>437</v>
      </c>
      <c r="D181" s="131" t="s">
        <v>183</v>
      </c>
      <c r="E181" s="132" t="s">
        <v>3222</v>
      </c>
      <c r="F181" s="133" t="s">
        <v>3223</v>
      </c>
      <c r="G181" s="134" t="s">
        <v>199</v>
      </c>
      <c r="H181" s="135">
        <v>7</v>
      </c>
      <c r="I181" s="136"/>
      <c r="J181" s="137">
        <f t="shared" si="0"/>
        <v>0</v>
      </c>
      <c r="K181" s="133" t="s">
        <v>19</v>
      </c>
      <c r="L181" s="32"/>
      <c r="M181" s="138" t="s">
        <v>19</v>
      </c>
      <c r="N181" s="139" t="s">
        <v>43</v>
      </c>
      <c r="P181" s="140">
        <f t="shared" si="1"/>
        <v>0</v>
      </c>
      <c r="Q181" s="140">
        <v>0</v>
      </c>
      <c r="R181" s="140">
        <f t="shared" si="2"/>
        <v>0</v>
      </c>
      <c r="S181" s="140">
        <v>0</v>
      </c>
      <c r="T181" s="141">
        <f t="shared" si="3"/>
        <v>0</v>
      </c>
      <c r="AR181" s="142" t="s">
        <v>286</v>
      </c>
      <c r="AT181" s="142" t="s">
        <v>183</v>
      </c>
      <c r="AU181" s="142" t="s">
        <v>82</v>
      </c>
      <c r="AY181" s="17" t="s">
        <v>181</v>
      </c>
      <c r="BE181" s="143">
        <f t="shared" si="4"/>
        <v>0</v>
      </c>
      <c r="BF181" s="143">
        <f t="shared" si="5"/>
        <v>0</v>
      </c>
      <c r="BG181" s="143">
        <f t="shared" si="6"/>
        <v>0</v>
      </c>
      <c r="BH181" s="143">
        <f t="shared" si="7"/>
        <v>0</v>
      </c>
      <c r="BI181" s="143">
        <f t="shared" si="8"/>
        <v>0</v>
      </c>
      <c r="BJ181" s="17" t="s">
        <v>80</v>
      </c>
      <c r="BK181" s="143">
        <f t="shared" si="9"/>
        <v>0</v>
      </c>
      <c r="BL181" s="17" t="s">
        <v>286</v>
      </c>
      <c r="BM181" s="142" t="s">
        <v>3224</v>
      </c>
    </row>
    <row r="182" spans="2:65" s="1" customFormat="1" ht="16.5" customHeight="1">
      <c r="B182" s="32"/>
      <c r="C182" s="131" t="s">
        <v>744</v>
      </c>
      <c r="D182" s="131" t="s">
        <v>183</v>
      </c>
      <c r="E182" s="132" t="s">
        <v>3225</v>
      </c>
      <c r="F182" s="133" t="s">
        <v>3226</v>
      </c>
      <c r="G182" s="134" t="s">
        <v>214</v>
      </c>
      <c r="H182" s="135">
        <v>22</v>
      </c>
      <c r="I182" s="136"/>
      <c r="J182" s="137">
        <f t="shared" si="0"/>
        <v>0</v>
      </c>
      <c r="K182" s="133" t="s">
        <v>19</v>
      </c>
      <c r="L182" s="32"/>
      <c r="M182" s="138" t="s">
        <v>19</v>
      </c>
      <c r="N182" s="139" t="s">
        <v>43</v>
      </c>
      <c r="P182" s="140">
        <f t="shared" si="1"/>
        <v>0</v>
      </c>
      <c r="Q182" s="140">
        <v>0</v>
      </c>
      <c r="R182" s="140">
        <f t="shared" si="2"/>
        <v>0</v>
      </c>
      <c r="S182" s="140">
        <v>0</v>
      </c>
      <c r="T182" s="141">
        <f t="shared" si="3"/>
        <v>0</v>
      </c>
      <c r="AR182" s="142" t="s">
        <v>286</v>
      </c>
      <c r="AT182" s="142" t="s">
        <v>183</v>
      </c>
      <c r="AU182" s="142" t="s">
        <v>82</v>
      </c>
      <c r="AY182" s="17" t="s">
        <v>181</v>
      </c>
      <c r="BE182" s="143">
        <f t="shared" si="4"/>
        <v>0</v>
      </c>
      <c r="BF182" s="143">
        <f t="shared" si="5"/>
        <v>0</v>
      </c>
      <c r="BG182" s="143">
        <f t="shared" si="6"/>
        <v>0</v>
      </c>
      <c r="BH182" s="143">
        <f t="shared" si="7"/>
        <v>0</v>
      </c>
      <c r="BI182" s="143">
        <f t="shared" si="8"/>
        <v>0</v>
      </c>
      <c r="BJ182" s="17" t="s">
        <v>80</v>
      </c>
      <c r="BK182" s="143">
        <f t="shared" si="9"/>
        <v>0</v>
      </c>
      <c r="BL182" s="17" t="s">
        <v>286</v>
      </c>
      <c r="BM182" s="142" t="s">
        <v>3227</v>
      </c>
    </row>
    <row r="183" spans="2:65" s="1" customFormat="1" ht="16.5" customHeight="1">
      <c r="B183" s="32"/>
      <c r="C183" s="131" t="s">
        <v>750</v>
      </c>
      <c r="D183" s="131" t="s">
        <v>183</v>
      </c>
      <c r="E183" s="132" t="s">
        <v>3228</v>
      </c>
      <c r="F183" s="133" t="s">
        <v>3229</v>
      </c>
      <c r="G183" s="134" t="s">
        <v>214</v>
      </c>
      <c r="H183" s="135">
        <v>16</v>
      </c>
      <c r="I183" s="136"/>
      <c r="J183" s="137">
        <f t="shared" si="0"/>
        <v>0</v>
      </c>
      <c r="K183" s="133" t="s">
        <v>19</v>
      </c>
      <c r="L183" s="32"/>
      <c r="M183" s="138" t="s">
        <v>19</v>
      </c>
      <c r="N183" s="139" t="s">
        <v>43</v>
      </c>
      <c r="P183" s="140">
        <f t="shared" si="1"/>
        <v>0</v>
      </c>
      <c r="Q183" s="140">
        <v>0</v>
      </c>
      <c r="R183" s="140">
        <f t="shared" si="2"/>
        <v>0</v>
      </c>
      <c r="S183" s="140">
        <v>0</v>
      </c>
      <c r="T183" s="141">
        <f t="shared" si="3"/>
        <v>0</v>
      </c>
      <c r="AR183" s="142" t="s">
        <v>286</v>
      </c>
      <c r="AT183" s="142" t="s">
        <v>183</v>
      </c>
      <c r="AU183" s="142" t="s">
        <v>82</v>
      </c>
      <c r="AY183" s="17" t="s">
        <v>181</v>
      </c>
      <c r="BE183" s="143">
        <f t="shared" si="4"/>
        <v>0</v>
      </c>
      <c r="BF183" s="143">
        <f t="shared" si="5"/>
        <v>0</v>
      </c>
      <c r="BG183" s="143">
        <f t="shared" si="6"/>
        <v>0</v>
      </c>
      <c r="BH183" s="143">
        <f t="shared" si="7"/>
        <v>0</v>
      </c>
      <c r="BI183" s="143">
        <f t="shared" si="8"/>
        <v>0</v>
      </c>
      <c r="BJ183" s="17" t="s">
        <v>80</v>
      </c>
      <c r="BK183" s="143">
        <f t="shared" si="9"/>
        <v>0</v>
      </c>
      <c r="BL183" s="17" t="s">
        <v>286</v>
      </c>
      <c r="BM183" s="142" t="s">
        <v>3230</v>
      </c>
    </row>
    <row r="184" spans="2:65" s="1" customFormat="1" ht="24.1" customHeight="1">
      <c r="B184" s="32"/>
      <c r="C184" s="131" t="s">
        <v>757</v>
      </c>
      <c r="D184" s="131" t="s">
        <v>183</v>
      </c>
      <c r="E184" s="132" t="s">
        <v>3231</v>
      </c>
      <c r="F184" s="133" t="s">
        <v>3232</v>
      </c>
      <c r="G184" s="134" t="s">
        <v>344</v>
      </c>
      <c r="H184" s="135">
        <v>0.529</v>
      </c>
      <c r="I184" s="136"/>
      <c r="J184" s="137">
        <f t="shared" si="0"/>
        <v>0</v>
      </c>
      <c r="K184" s="133" t="s">
        <v>187</v>
      </c>
      <c r="L184" s="32"/>
      <c r="M184" s="138" t="s">
        <v>19</v>
      </c>
      <c r="N184" s="139" t="s">
        <v>43</v>
      </c>
      <c r="P184" s="140">
        <f t="shared" si="1"/>
        <v>0</v>
      </c>
      <c r="Q184" s="140">
        <v>0</v>
      </c>
      <c r="R184" s="140">
        <f t="shared" si="2"/>
        <v>0</v>
      </c>
      <c r="S184" s="140">
        <v>0</v>
      </c>
      <c r="T184" s="141">
        <f t="shared" si="3"/>
        <v>0</v>
      </c>
      <c r="AR184" s="142" t="s">
        <v>286</v>
      </c>
      <c r="AT184" s="142" t="s">
        <v>183</v>
      </c>
      <c r="AU184" s="142" t="s">
        <v>82</v>
      </c>
      <c r="AY184" s="17" t="s">
        <v>181</v>
      </c>
      <c r="BE184" s="143">
        <f t="shared" si="4"/>
        <v>0</v>
      </c>
      <c r="BF184" s="143">
        <f t="shared" si="5"/>
        <v>0</v>
      </c>
      <c r="BG184" s="143">
        <f t="shared" si="6"/>
        <v>0</v>
      </c>
      <c r="BH184" s="143">
        <f t="shared" si="7"/>
        <v>0</v>
      </c>
      <c r="BI184" s="143">
        <f t="shared" si="8"/>
        <v>0</v>
      </c>
      <c r="BJ184" s="17" t="s">
        <v>80</v>
      </c>
      <c r="BK184" s="143">
        <f t="shared" si="9"/>
        <v>0</v>
      </c>
      <c r="BL184" s="17" t="s">
        <v>286</v>
      </c>
      <c r="BM184" s="142" t="s">
        <v>3233</v>
      </c>
    </row>
    <row r="185" spans="2:47" s="1" customFormat="1" ht="12">
      <c r="B185" s="32"/>
      <c r="D185" s="144" t="s">
        <v>190</v>
      </c>
      <c r="F185" s="145" t="s">
        <v>3234</v>
      </c>
      <c r="I185" s="146"/>
      <c r="L185" s="32"/>
      <c r="M185" s="147"/>
      <c r="T185" s="53"/>
      <c r="AT185" s="17" t="s">
        <v>190</v>
      </c>
      <c r="AU185" s="17" t="s">
        <v>82</v>
      </c>
    </row>
    <row r="186" spans="2:63" s="11" customFormat="1" ht="22.8" customHeight="1">
      <c r="B186" s="119"/>
      <c r="D186" s="120" t="s">
        <v>71</v>
      </c>
      <c r="E186" s="129" t="s">
        <v>3235</v>
      </c>
      <c r="F186" s="129" t="s">
        <v>3236</v>
      </c>
      <c r="I186" s="122"/>
      <c r="J186" s="130">
        <f>BK186</f>
        <v>0</v>
      </c>
      <c r="L186" s="119"/>
      <c r="M186" s="124"/>
      <c r="P186" s="125">
        <f>SUM(P187:P294)</f>
        <v>0</v>
      </c>
      <c r="R186" s="125">
        <f>SUM(R187:R294)</f>
        <v>1.14106</v>
      </c>
      <c r="T186" s="126">
        <f>SUM(T187:T294)</f>
        <v>0.23149999999999998</v>
      </c>
      <c r="AR186" s="120" t="s">
        <v>82</v>
      </c>
      <c r="AT186" s="127" t="s">
        <v>71</v>
      </c>
      <c r="AU186" s="127" t="s">
        <v>80</v>
      </c>
      <c r="AY186" s="120" t="s">
        <v>181</v>
      </c>
      <c r="BK186" s="128">
        <f>SUM(BK187:BK294)</f>
        <v>0</v>
      </c>
    </row>
    <row r="187" spans="2:65" s="1" customFormat="1" ht="16.5" customHeight="1">
      <c r="B187" s="32"/>
      <c r="C187" s="131" t="s">
        <v>764</v>
      </c>
      <c r="D187" s="131" t="s">
        <v>183</v>
      </c>
      <c r="E187" s="132" t="s">
        <v>3237</v>
      </c>
      <c r="F187" s="133" t="s">
        <v>3238</v>
      </c>
      <c r="G187" s="134" t="s">
        <v>305</v>
      </c>
      <c r="H187" s="135">
        <v>10</v>
      </c>
      <c r="I187" s="136"/>
      <c r="J187" s="137">
        <f>ROUND(I187*H187,2)</f>
        <v>0</v>
      </c>
      <c r="K187" s="133" t="s">
        <v>187</v>
      </c>
      <c r="L187" s="32"/>
      <c r="M187" s="138" t="s">
        <v>19</v>
      </c>
      <c r="N187" s="139" t="s">
        <v>43</v>
      </c>
      <c r="P187" s="140">
        <f>O187*H187</f>
        <v>0</v>
      </c>
      <c r="Q187" s="140">
        <v>0.00309</v>
      </c>
      <c r="R187" s="140">
        <f>Q187*H187</f>
        <v>0.030899999999999997</v>
      </c>
      <c r="S187" s="140">
        <v>0</v>
      </c>
      <c r="T187" s="141">
        <f>S187*H187</f>
        <v>0</v>
      </c>
      <c r="AR187" s="142" t="s">
        <v>286</v>
      </c>
      <c r="AT187" s="142" t="s">
        <v>183</v>
      </c>
      <c r="AU187" s="142" t="s">
        <v>82</v>
      </c>
      <c r="AY187" s="17" t="s">
        <v>181</v>
      </c>
      <c r="BE187" s="143">
        <f>IF(N187="základní",J187,0)</f>
        <v>0</v>
      </c>
      <c r="BF187" s="143">
        <f>IF(N187="snížená",J187,0)</f>
        <v>0</v>
      </c>
      <c r="BG187" s="143">
        <f>IF(N187="zákl. přenesená",J187,0)</f>
        <v>0</v>
      </c>
      <c r="BH187" s="143">
        <f>IF(N187="sníž. přenesená",J187,0)</f>
        <v>0</v>
      </c>
      <c r="BI187" s="143">
        <f>IF(N187="nulová",J187,0)</f>
        <v>0</v>
      </c>
      <c r="BJ187" s="17" t="s">
        <v>80</v>
      </c>
      <c r="BK187" s="143">
        <f>ROUND(I187*H187,2)</f>
        <v>0</v>
      </c>
      <c r="BL187" s="17" t="s">
        <v>286</v>
      </c>
      <c r="BM187" s="142" t="s">
        <v>3239</v>
      </c>
    </row>
    <row r="188" spans="2:47" s="1" customFormat="1" ht="12">
      <c r="B188" s="32"/>
      <c r="D188" s="144" t="s">
        <v>190</v>
      </c>
      <c r="F188" s="145" t="s">
        <v>3240</v>
      </c>
      <c r="I188" s="146"/>
      <c r="L188" s="32"/>
      <c r="M188" s="147"/>
      <c r="T188" s="53"/>
      <c r="AT188" s="17" t="s">
        <v>190</v>
      </c>
      <c r="AU188" s="17" t="s">
        <v>82</v>
      </c>
    </row>
    <row r="189" spans="2:65" s="1" customFormat="1" ht="16.5" customHeight="1">
      <c r="B189" s="32"/>
      <c r="C189" s="131" t="s">
        <v>770</v>
      </c>
      <c r="D189" s="131" t="s">
        <v>183</v>
      </c>
      <c r="E189" s="132" t="s">
        <v>3241</v>
      </c>
      <c r="F189" s="133" t="s">
        <v>3242</v>
      </c>
      <c r="G189" s="134" t="s">
        <v>305</v>
      </c>
      <c r="H189" s="135">
        <v>12</v>
      </c>
      <c r="I189" s="136"/>
      <c r="J189" s="137">
        <f>ROUND(I189*H189,2)</f>
        <v>0</v>
      </c>
      <c r="K189" s="133" t="s">
        <v>187</v>
      </c>
      <c r="L189" s="32"/>
      <c r="M189" s="138" t="s">
        <v>19</v>
      </c>
      <c r="N189" s="139" t="s">
        <v>43</v>
      </c>
      <c r="P189" s="140">
        <f>O189*H189</f>
        <v>0</v>
      </c>
      <c r="Q189" s="140">
        <v>0.00451</v>
      </c>
      <c r="R189" s="140">
        <f>Q189*H189</f>
        <v>0.05412</v>
      </c>
      <c r="S189" s="140">
        <v>0</v>
      </c>
      <c r="T189" s="141">
        <f>S189*H189</f>
        <v>0</v>
      </c>
      <c r="AR189" s="142" t="s">
        <v>286</v>
      </c>
      <c r="AT189" s="142" t="s">
        <v>183</v>
      </c>
      <c r="AU189" s="142" t="s">
        <v>82</v>
      </c>
      <c r="AY189" s="17" t="s">
        <v>181</v>
      </c>
      <c r="BE189" s="143">
        <f>IF(N189="základní",J189,0)</f>
        <v>0</v>
      </c>
      <c r="BF189" s="143">
        <f>IF(N189="snížená",J189,0)</f>
        <v>0</v>
      </c>
      <c r="BG189" s="143">
        <f>IF(N189="zákl. přenesená",J189,0)</f>
        <v>0</v>
      </c>
      <c r="BH189" s="143">
        <f>IF(N189="sníž. přenesená",J189,0)</f>
        <v>0</v>
      </c>
      <c r="BI189" s="143">
        <f>IF(N189="nulová",J189,0)</f>
        <v>0</v>
      </c>
      <c r="BJ189" s="17" t="s">
        <v>80</v>
      </c>
      <c r="BK189" s="143">
        <f>ROUND(I189*H189,2)</f>
        <v>0</v>
      </c>
      <c r="BL189" s="17" t="s">
        <v>286</v>
      </c>
      <c r="BM189" s="142" t="s">
        <v>3243</v>
      </c>
    </row>
    <row r="190" spans="2:47" s="1" customFormat="1" ht="12">
      <c r="B190" s="32"/>
      <c r="D190" s="144" t="s">
        <v>190</v>
      </c>
      <c r="F190" s="145" t="s">
        <v>3244</v>
      </c>
      <c r="I190" s="146"/>
      <c r="L190" s="32"/>
      <c r="M190" s="147"/>
      <c r="T190" s="53"/>
      <c r="AT190" s="17" t="s">
        <v>190</v>
      </c>
      <c r="AU190" s="17" t="s">
        <v>82</v>
      </c>
    </row>
    <row r="191" spans="2:65" s="1" customFormat="1" ht="16.5" customHeight="1">
      <c r="B191" s="32"/>
      <c r="C191" s="131" t="s">
        <v>776</v>
      </c>
      <c r="D191" s="131" t="s">
        <v>183</v>
      </c>
      <c r="E191" s="132" t="s">
        <v>3245</v>
      </c>
      <c r="F191" s="133" t="s">
        <v>3246</v>
      </c>
      <c r="G191" s="134" t="s">
        <v>305</v>
      </c>
      <c r="H191" s="135">
        <v>30</v>
      </c>
      <c r="I191" s="136"/>
      <c r="J191" s="137">
        <f>ROUND(I191*H191,2)</f>
        <v>0</v>
      </c>
      <c r="K191" s="133" t="s">
        <v>187</v>
      </c>
      <c r="L191" s="32"/>
      <c r="M191" s="138" t="s">
        <v>19</v>
      </c>
      <c r="N191" s="139" t="s">
        <v>43</v>
      </c>
      <c r="P191" s="140">
        <f>O191*H191</f>
        <v>0</v>
      </c>
      <c r="Q191" s="140">
        <v>0.00518</v>
      </c>
      <c r="R191" s="140">
        <f>Q191*H191</f>
        <v>0.15539999999999998</v>
      </c>
      <c r="S191" s="140">
        <v>0</v>
      </c>
      <c r="T191" s="141">
        <f>S191*H191</f>
        <v>0</v>
      </c>
      <c r="AR191" s="142" t="s">
        <v>286</v>
      </c>
      <c r="AT191" s="142" t="s">
        <v>183</v>
      </c>
      <c r="AU191" s="142" t="s">
        <v>82</v>
      </c>
      <c r="AY191" s="17" t="s">
        <v>181</v>
      </c>
      <c r="BE191" s="143">
        <f>IF(N191="základní",J191,0)</f>
        <v>0</v>
      </c>
      <c r="BF191" s="143">
        <f>IF(N191="snížená",J191,0)</f>
        <v>0</v>
      </c>
      <c r="BG191" s="143">
        <f>IF(N191="zákl. přenesená",J191,0)</f>
        <v>0</v>
      </c>
      <c r="BH191" s="143">
        <f>IF(N191="sníž. přenesená",J191,0)</f>
        <v>0</v>
      </c>
      <c r="BI191" s="143">
        <f>IF(N191="nulová",J191,0)</f>
        <v>0</v>
      </c>
      <c r="BJ191" s="17" t="s">
        <v>80</v>
      </c>
      <c r="BK191" s="143">
        <f>ROUND(I191*H191,2)</f>
        <v>0</v>
      </c>
      <c r="BL191" s="17" t="s">
        <v>286</v>
      </c>
      <c r="BM191" s="142" t="s">
        <v>3247</v>
      </c>
    </row>
    <row r="192" spans="2:47" s="1" customFormat="1" ht="12">
      <c r="B192" s="32"/>
      <c r="D192" s="144" t="s">
        <v>190</v>
      </c>
      <c r="F192" s="145" t="s">
        <v>3248</v>
      </c>
      <c r="I192" s="146"/>
      <c r="L192" s="32"/>
      <c r="M192" s="147"/>
      <c r="T192" s="53"/>
      <c r="AT192" s="17" t="s">
        <v>190</v>
      </c>
      <c r="AU192" s="17" t="s">
        <v>82</v>
      </c>
    </row>
    <row r="193" spans="2:65" s="1" customFormat="1" ht="16.5" customHeight="1">
      <c r="B193" s="32"/>
      <c r="C193" s="131" t="s">
        <v>781</v>
      </c>
      <c r="D193" s="131" t="s">
        <v>183</v>
      </c>
      <c r="E193" s="132" t="s">
        <v>3249</v>
      </c>
      <c r="F193" s="133" t="s">
        <v>3250</v>
      </c>
      <c r="G193" s="134" t="s">
        <v>305</v>
      </c>
      <c r="H193" s="135">
        <v>80</v>
      </c>
      <c r="I193" s="136"/>
      <c r="J193" s="137">
        <f>ROUND(I193*H193,2)</f>
        <v>0</v>
      </c>
      <c r="K193" s="133" t="s">
        <v>187</v>
      </c>
      <c r="L193" s="32"/>
      <c r="M193" s="138" t="s">
        <v>19</v>
      </c>
      <c r="N193" s="139" t="s">
        <v>43</v>
      </c>
      <c r="P193" s="140">
        <f>O193*H193</f>
        <v>0</v>
      </c>
      <c r="Q193" s="140">
        <v>0</v>
      </c>
      <c r="R193" s="140">
        <f>Q193*H193</f>
        <v>0</v>
      </c>
      <c r="S193" s="140">
        <v>0.00213</v>
      </c>
      <c r="T193" s="141">
        <f>S193*H193</f>
        <v>0.1704</v>
      </c>
      <c r="AR193" s="142" t="s">
        <v>286</v>
      </c>
      <c r="AT193" s="142" t="s">
        <v>183</v>
      </c>
      <c r="AU193" s="142" t="s">
        <v>82</v>
      </c>
      <c r="AY193" s="17" t="s">
        <v>181</v>
      </c>
      <c r="BE193" s="143">
        <f>IF(N193="základní",J193,0)</f>
        <v>0</v>
      </c>
      <c r="BF193" s="143">
        <f>IF(N193="snížená",J193,0)</f>
        <v>0</v>
      </c>
      <c r="BG193" s="143">
        <f>IF(N193="zákl. přenesená",J193,0)</f>
        <v>0</v>
      </c>
      <c r="BH193" s="143">
        <f>IF(N193="sníž. přenesená",J193,0)</f>
        <v>0</v>
      </c>
      <c r="BI193" s="143">
        <f>IF(N193="nulová",J193,0)</f>
        <v>0</v>
      </c>
      <c r="BJ193" s="17" t="s">
        <v>80</v>
      </c>
      <c r="BK193" s="143">
        <f>ROUND(I193*H193,2)</f>
        <v>0</v>
      </c>
      <c r="BL193" s="17" t="s">
        <v>286</v>
      </c>
      <c r="BM193" s="142" t="s">
        <v>3251</v>
      </c>
    </row>
    <row r="194" spans="2:47" s="1" customFormat="1" ht="12">
      <c r="B194" s="32"/>
      <c r="D194" s="144" t="s">
        <v>190</v>
      </c>
      <c r="F194" s="145" t="s">
        <v>3252</v>
      </c>
      <c r="I194" s="146"/>
      <c r="L194" s="32"/>
      <c r="M194" s="147"/>
      <c r="T194" s="53"/>
      <c r="AT194" s="17" t="s">
        <v>190</v>
      </c>
      <c r="AU194" s="17" t="s">
        <v>82</v>
      </c>
    </row>
    <row r="195" spans="2:65" s="1" customFormat="1" ht="16.5" customHeight="1">
      <c r="B195" s="32"/>
      <c r="C195" s="131" t="s">
        <v>788</v>
      </c>
      <c r="D195" s="131" t="s">
        <v>183</v>
      </c>
      <c r="E195" s="132" t="s">
        <v>3253</v>
      </c>
      <c r="F195" s="133" t="s">
        <v>3254</v>
      </c>
      <c r="G195" s="134" t="s">
        <v>199</v>
      </c>
      <c r="H195" s="135">
        <v>10</v>
      </c>
      <c r="I195" s="136"/>
      <c r="J195" s="137">
        <f>ROUND(I195*H195,2)</f>
        <v>0</v>
      </c>
      <c r="K195" s="133" t="s">
        <v>187</v>
      </c>
      <c r="L195" s="32"/>
      <c r="M195" s="138" t="s">
        <v>19</v>
      </c>
      <c r="N195" s="139" t="s">
        <v>43</v>
      </c>
      <c r="P195" s="140">
        <f>O195*H195</f>
        <v>0</v>
      </c>
      <c r="Q195" s="140">
        <v>0</v>
      </c>
      <c r="R195" s="140">
        <f>Q195*H195</f>
        <v>0</v>
      </c>
      <c r="S195" s="140">
        <v>0.00087</v>
      </c>
      <c r="T195" s="141">
        <f>S195*H195</f>
        <v>0.0087</v>
      </c>
      <c r="AR195" s="142" t="s">
        <v>286</v>
      </c>
      <c r="AT195" s="142" t="s">
        <v>183</v>
      </c>
      <c r="AU195" s="142" t="s">
        <v>82</v>
      </c>
      <c r="AY195" s="17" t="s">
        <v>181</v>
      </c>
      <c r="BE195" s="143">
        <f>IF(N195="základní",J195,0)</f>
        <v>0</v>
      </c>
      <c r="BF195" s="143">
        <f>IF(N195="snížená",J195,0)</f>
        <v>0</v>
      </c>
      <c r="BG195" s="143">
        <f>IF(N195="zákl. přenesená",J195,0)</f>
        <v>0</v>
      </c>
      <c r="BH195" s="143">
        <f>IF(N195="sníž. přenesená",J195,0)</f>
        <v>0</v>
      </c>
      <c r="BI195" s="143">
        <f>IF(N195="nulová",J195,0)</f>
        <v>0</v>
      </c>
      <c r="BJ195" s="17" t="s">
        <v>80</v>
      </c>
      <c r="BK195" s="143">
        <f>ROUND(I195*H195,2)</f>
        <v>0</v>
      </c>
      <c r="BL195" s="17" t="s">
        <v>286</v>
      </c>
      <c r="BM195" s="142" t="s">
        <v>3255</v>
      </c>
    </row>
    <row r="196" spans="2:47" s="1" customFormat="1" ht="12">
      <c r="B196" s="32"/>
      <c r="D196" s="144" t="s">
        <v>190</v>
      </c>
      <c r="F196" s="145" t="s">
        <v>3256</v>
      </c>
      <c r="I196" s="146"/>
      <c r="L196" s="32"/>
      <c r="M196" s="147"/>
      <c r="T196" s="53"/>
      <c r="AT196" s="17" t="s">
        <v>190</v>
      </c>
      <c r="AU196" s="17" t="s">
        <v>82</v>
      </c>
    </row>
    <row r="197" spans="2:65" s="1" customFormat="1" ht="16.5" customHeight="1">
      <c r="B197" s="32"/>
      <c r="C197" s="131" t="s">
        <v>794</v>
      </c>
      <c r="D197" s="131" t="s">
        <v>183</v>
      </c>
      <c r="E197" s="132" t="s">
        <v>3257</v>
      </c>
      <c r="F197" s="133" t="s">
        <v>3258</v>
      </c>
      <c r="G197" s="134" t="s">
        <v>199</v>
      </c>
      <c r="H197" s="135">
        <v>10</v>
      </c>
      <c r="I197" s="136"/>
      <c r="J197" s="137">
        <f>ROUND(I197*H197,2)</f>
        <v>0</v>
      </c>
      <c r="K197" s="133" t="s">
        <v>187</v>
      </c>
      <c r="L197" s="32"/>
      <c r="M197" s="138" t="s">
        <v>19</v>
      </c>
      <c r="N197" s="139" t="s">
        <v>43</v>
      </c>
      <c r="P197" s="140">
        <f>O197*H197</f>
        <v>0</v>
      </c>
      <c r="Q197" s="140">
        <v>0</v>
      </c>
      <c r="R197" s="140">
        <f>Q197*H197</f>
        <v>0</v>
      </c>
      <c r="S197" s="140">
        <v>0.00022</v>
      </c>
      <c r="T197" s="141">
        <f>S197*H197</f>
        <v>0.0022</v>
      </c>
      <c r="AR197" s="142" t="s">
        <v>286</v>
      </c>
      <c r="AT197" s="142" t="s">
        <v>183</v>
      </c>
      <c r="AU197" s="142" t="s">
        <v>82</v>
      </c>
      <c r="AY197" s="17" t="s">
        <v>181</v>
      </c>
      <c r="BE197" s="143">
        <f>IF(N197="základní",J197,0)</f>
        <v>0</v>
      </c>
      <c r="BF197" s="143">
        <f>IF(N197="snížená",J197,0)</f>
        <v>0</v>
      </c>
      <c r="BG197" s="143">
        <f>IF(N197="zákl. přenesená",J197,0)</f>
        <v>0</v>
      </c>
      <c r="BH197" s="143">
        <f>IF(N197="sníž. přenesená",J197,0)</f>
        <v>0</v>
      </c>
      <c r="BI197" s="143">
        <f>IF(N197="nulová",J197,0)</f>
        <v>0</v>
      </c>
      <c r="BJ197" s="17" t="s">
        <v>80</v>
      </c>
      <c r="BK197" s="143">
        <f>ROUND(I197*H197,2)</f>
        <v>0</v>
      </c>
      <c r="BL197" s="17" t="s">
        <v>286</v>
      </c>
      <c r="BM197" s="142" t="s">
        <v>3259</v>
      </c>
    </row>
    <row r="198" spans="2:47" s="1" customFormat="1" ht="12">
      <c r="B198" s="32"/>
      <c r="D198" s="144" t="s">
        <v>190</v>
      </c>
      <c r="F198" s="145" t="s">
        <v>3260</v>
      </c>
      <c r="I198" s="146"/>
      <c r="L198" s="32"/>
      <c r="M198" s="147"/>
      <c r="T198" s="53"/>
      <c r="AT198" s="17" t="s">
        <v>190</v>
      </c>
      <c r="AU198" s="17" t="s">
        <v>82</v>
      </c>
    </row>
    <row r="199" spans="2:65" s="1" customFormat="1" ht="16.5" customHeight="1">
      <c r="B199" s="32"/>
      <c r="C199" s="131" t="s">
        <v>802</v>
      </c>
      <c r="D199" s="131" t="s">
        <v>183</v>
      </c>
      <c r="E199" s="132" t="s">
        <v>3261</v>
      </c>
      <c r="F199" s="133" t="s">
        <v>3262</v>
      </c>
      <c r="G199" s="134" t="s">
        <v>305</v>
      </c>
      <c r="H199" s="135">
        <v>77</v>
      </c>
      <c r="I199" s="136"/>
      <c r="J199" s="137">
        <f>ROUND(I199*H199,2)</f>
        <v>0</v>
      </c>
      <c r="K199" s="133" t="s">
        <v>187</v>
      </c>
      <c r="L199" s="32"/>
      <c r="M199" s="138" t="s">
        <v>19</v>
      </c>
      <c r="N199" s="139" t="s">
        <v>43</v>
      </c>
      <c r="P199" s="140">
        <f>O199*H199</f>
        <v>0</v>
      </c>
      <c r="Q199" s="140">
        <v>0.00073</v>
      </c>
      <c r="R199" s="140">
        <f>Q199*H199</f>
        <v>0.056209999999999996</v>
      </c>
      <c r="S199" s="140">
        <v>0</v>
      </c>
      <c r="T199" s="141">
        <f>S199*H199</f>
        <v>0</v>
      </c>
      <c r="AR199" s="142" t="s">
        <v>286</v>
      </c>
      <c r="AT199" s="142" t="s">
        <v>183</v>
      </c>
      <c r="AU199" s="142" t="s">
        <v>82</v>
      </c>
      <c r="AY199" s="17" t="s">
        <v>181</v>
      </c>
      <c r="BE199" s="143">
        <f>IF(N199="základní",J199,0)</f>
        <v>0</v>
      </c>
      <c r="BF199" s="143">
        <f>IF(N199="snížená",J199,0)</f>
        <v>0</v>
      </c>
      <c r="BG199" s="143">
        <f>IF(N199="zákl. přenesená",J199,0)</f>
        <v>0</v>
      </c>
      <c r="BH199" s="143">
        <f>IF(N199="sníž. přenesená",J199,0)</f>
        <v>0</v>
      </c>
      <c r="BI199" s="143">
        <f>IF(N199="nulová",J199,0)</f>
        <v>0</v>
      </c>
      <c r="BJ199" s="17" t="s">
        <v>80</v>
      </c>
      <c r="BK199" s="143">
        <f>ROUND(I199*H199,2)</f>
        <v>0</v>
      </c>
      <c r="BL199" s="17" t="s">
        <v>286</v>
      </c>
      <c r="BM199" s="142" t="s">
        <v>3263</v>
      </c>
    </row>
    <row r="200" spans="2:47" s="1" customFormat="1" ht="12">
      <c r="B200" s="32"/>
      <c r="D200" s="144" t="s">
        <v>190</v>
      </c>
      <c r="F200" s="145" t="s">
        <v>3264</v>
      </c>
      <c r="I200" s="146"/>
      <c r="L200" s="32"/>
      <c r="M200" s="147"/>
      <c r="T200" s="53"/>
      <c r="AT200" s="17" t="s">
        <v>190</v>
      </c>
      <c r="AU200" s="17" t="s">
        <v>82</v>
      </c>
    </row>
    <row r="201" spans="2:65" s="1" customFormat="1" ht="16.5" customHeight="1">
      <c r="B201" s="32"/>
      <c r="C201" s="131" t="s">
        <v>808</v>
      </c>
      <c r="D201" s="131" t="s">
        <v>183</v>
      </c>
      <c r="E201" s="132" t="s">
        <v>3265</v>
      </c>
      <c r="F201" s="133" t="s">
        <v>3266</v>
      </c>
      <c r="G201" s="134" t="s">
        <v>305</v>
      </c>
      <c r="H201" s="135">
        <v>286</v>
      </c>
      <c r="I201" s="136"/>
      <c r="J201" s="137">
        <f>ROUND(I201*H201,2)</f>
        <v>0</v>
      </c>
      <c r="K201" s="133" t="s">
        <v>187</v>
      </c>
      <c r="L201" s="32"/>
      <c r="M201" s="138" t="s">
        <v>19</v>
      </c>
      <c r="N201" s="139" t="s">
        <v>43</v>
      </c>
      <c r="P201" s="140">
        <f>O201*H201</f>
        <v>0</v>
      </c>
      <c r="Q201" s="140">
        <v>0.00098</v>
      </c>
      <c r="R201" s="140">
        <f>Q201*H201</f>
        <v>0.28028</v>
      </c>
      <c r="S201" s="140">
        <v>0</v>
      </c>
      <c r="T201" s="141">
        <f>S201*H201</f>
        <v>0</v>
      </c>
      <c r="AR201" s="142" t="s">
        <v>286</v>
      </c>
      <c r="AT201" s="142" t="s">
        <v>183</v>
      </c>
      <c r="AU201" s="142" t="s">
        <v>82</v>
      </c>
      <c r="AY201" s="17" t="s">
        <v>181</v>
      </c>
      <c r="BE201" s="143">
        <f>IF(N201="základní",J201,0)</f>
        <v>0</v>
      </c>
      <c r="BF201" s="143">
        <f>IF(N201="snížená",J201,0)</f>
        <v>0</v>
      </c>
      <c r="BG201" s="143">
        <f>IF(N201="zákl. přenesená",J201,0)</f>
        <v>0</v>
      </c>
      <c r="BH201" s="143">
        <f>IF(N201="sníž. přenesená",J201,0)</f>
        <v>0</v>
      </c>
      <c r="BI201" s="143">
        <f>IF(N201="nulová",J201,0)</f>
        <v>0</v>
      </c>
      <c r="BJ201" s="17" t="s">
        <v>80</v>
      </c>
      <c r="BK201" s="143">
        <f>ROUND(I201*H201,2)</f>
        <v>0</v>
      </c>
      <c r="BL201" s="17" t="s">
        <v>286</v>
      </c>
      <c r="BM201" s="142" t="s">
        <v>3267</v>
      </c>
    </row>
    <row r="202" spans="2:47" s="1" customFormat="1" ht="12">
      <c r="B202" s="32"/>
      <c r="D202" s="144" t="s">
        <v>190</v>
      </c>
      <c r="F202" s="145" t="s">
        <v>3268</v>
      </c>
      <c r="I202" s="146"/>
      <c r="L202" s="32"/>
      <c r="M202" s="147"/>
      <c r="T202" s="53"/>
      <c r="AT202" s="17" t="s">
        <v>190</v>
      </c>
      <c r="AU202" s="17" t="s">
        <v>82</v>
      </c>
    </row>
    <row r="203" spans="2:65" s="1" customFormat="1" ht="16.5" customHeight="1">
      <c r="B203" s="32"/>
      <c r="C203" s="131" t="s">
        <v>813</v>
      </c>
      <c r="D203" s="131" t="s">
        <v>183</v>
      </c>
      <c r="E203" s="132" t="s">
        <v>3269</v>
      </c>
      <c r="F203" s="133" t="s">
        <v>3270</v>
      </c>
      <c r="G203" s="134" t="s">
        <v>305</v>
      </c>
      <c r="H203" s="135">
        <v>76</v>
      </c>
      <c r="I203" s="136"/>
      <c r="J203" s="137">
        <f>ROUND(I203*H203,2)</f>
        <v>0</v>
      </c>
      <c r="K203" s="133" t="s">
        <v>187</v>
      </c>
      <c r="L203" s="32"/>
      <c r="M203" s="138" t="s">
        <v>19</v>
      </c>
      <c r="N203" s="139" t="s">
        <v>43</v>
      </c>
      <c r="P203" s="140">
        <f>O203*H203</f>
        <v>0</v>
      </c>
      <c r="Q203" s="140">
        <v>0.0013</v>
      </c>
      <c r="R203" s="140">
        <f>Q203*H203</f>
        <v>0.0988</v>
      </c>
      <c r="S203" s="140">
        <v>0</v>
      </c>
      <c r="T203" s="141">
        <f>S203*H203</f>
        <v>0</v>
      </c>
      <c r="AR203" s="142" t="s">
        <v>286</v>
      </c>
      <c r="AT203" s="142" t="s">
        <v>183</v>
      </c>
      <c r="AU203" s="142" t="s">
        <v>82</v>
      </c>
      <c r="AY203" s="17" t="s">
        <v>181</v>
      </c>
      <c r="BE203" s="143">
        <f>IF(N203="základní",J203,0)</f>
        <v>0</v>
      </c>
      <c r="BF203" s="143">
        <f>IF(N203="snížená",J203,0)</f>
        <v>0</v>
      </c>
      <c r="BG203" s="143">
        <f>IF(N203="zákl. přenesená",J203,0)</f>
        <v>0</v>
      </c>
      <c r="BH203" s="143">
        <f>IF(N203="sníž. přenesená",J203,0)</f>
        <v>0</v>
      </c>
      <c r="BI203" s="143">
        <f>IF(N203="nulová",J203,0)</f>
        <v>0</v>
      </c>
      <c r="BJ203" s="17" t="s">
        <v>80</v>
      </c>
      <c r="BK203" s="143">
        <f>ROUND(I203*H203,2)</f>
        <v>0</v>
      </c>
      <c r="BL203" s="17" t="s">
        <v>286</v>
      </c>
      <c r="BM203" s="142" t="s">
        <v>3271</v>
      </c>
    </row>
    <row r="204" spans="2:47" s="1" customFormat="1" ht="12">
      <c r="B204" s="32"/>
      <c r="D204" s="144" t="s">
        <v>190</v>
      </c>
      <c r="F204" s="145" t="s">
        <v>3272</v>
      </c>
      <c r="I204" s="146"/>
      <c r="L204" s="32"/>
      <c r="M204" s="147"/>
      <c r="T204" s="53"/>
      <c r="AT204" s="17" t="s">
        <v>190</v>
      </c>
      <c r="AU204" s="17" t="s">
        <v>82</v>
      </c>
    </row>
    <row r="205" spans="2:65" s="1" customFormat="1" ht="16.5" customHeight="1">
      <c r="B205" s="32"/>
      <c r="C205" s="131" t="s">
        <v>820</v>
      </c>
      <c r="D205" s="131" t="s">
        <v>183</v>
      </c>
      <c r="E205" s="132" t="s">
        <v>3273</v>
      </c>
      <c r="F205" s="133" t="s">
        <v>3274</v>
      </c>
      <c r="G205" s="134" t="s">
        <v>305</v>
      </c>
      <c r="H205" s="135">
        <v>40</v>
      </c>
      <c r="I205" s="136"/>
      <c r="J205" s="137">
        <f>ROUND(I205*H205,2)</f>
        <v>0</v>
      </c>
      <c r="K205" s="133" t="s">
        <v>187</v>
      </c>
      <c r="L205" s="32"/>
      <c r="M205" s="138" t="s">
        <v>19</v>
      </c>
      <c r="N205" s="139" t="s">
        <v>43</v>
      </c>
      <c r="P205" s="140">
        <f>O205*H205</f>
        <v>0</v>
      </c>
      <c r="Q205" s="140">
        <v>0.00263</v>
      </c>
      <c r="R205" s="140">
        <f>Q205*H205</f>
        <v>0.1052</v>
      </c>
      <c r="S205" s="140">
        <v>0</v>
      </c>
      <c r="T205" s="141">
        <f>S205*H205</f>
        <v>0</v>
      </c>
      <c r="AR205" s="142" t="s">
        <v>286</v>
      </c>
      <c r="AT205" s="142" t="s">
        <v>183</v>
      </c>
      <c r="AU205" s="142" t="s">
        <v>82</v>
      </c>
      <c r="AY205" s="17" t="s">
        <v>181</v>
      </c>
      <c r="BE205" s="143">
        <f>IF(N205="základní",J205,0)</f>
        <v>0</v>
      </c>
      <c r="BF205" s="143">
        <f>IF(N205="snížená",J205,0)</f>
        <v>0</v>
      </c>
      <c r="BG205" s="143">
        <f>IF(N205="zákl. přenesená",J205,0)</f>
        <v>0</v>
      </c>
      <c r="BH205" s="143">
        <f>IF(N205="sníž. přenesená",J205,0)</f>
        <v>0</v>
      </c>
      <c r="BI205" s="143">
        <f>IF(N205="nulová",J205,0)</f>
        <v>0</v>
      </c>
      <c r="BJ205" s="17" t="s">
        <v>80</v>
      </c>
      <c r="BK205" s="143">
        <f>ROUND(I205*H205,2)</f>
        <v>0</v>
      </c>
      <c r="BL205" s="17" t="s">
        <v>286</v>
      </c>
      <c r="BM205" s="142" t="s">
        <v>3275</v>
      </c>
    </row>
    <row r="206" spans="2:47" s="1" customFormat="1" ht="12">
      <c r="B206" s="32"/>
      <c r="D206" s="144" t="s">
        <v>190</v>
      </c>
      <c r="F206" s="145" t="s">
        <v>3276</v>
      </c>
      <c r="I206" s="146"/>
      <c r="L206" s="32"/>
      <c r="M206" s="147"/>
      <c r="T206" s="53"/>
      <c r="AT206" s="17" t="s">
        <v>190</v>
      </c>
      <c r="AU206" s="17" t="s">
        <v>82</v>
      </c>
    </row>
    <row r="207" spans="2:65" s="1" customFormat="1" ht="16.5" customHeight="1">
      <c r="B207" s="32"/>
      <c r="C207" s="131" t="s">
        <v>825</v>
      </c>
      <c r="D207" s="131" t="s">
        <v>183</v>
      </c>
      <c r="E207" s="132" t="s">
        <v>3277</v>
      </c>
      <c r="F207" s="133" t="s">
        <v>3278</v>
      </c>
      <c r="G207" s="134" t="s">
        <v>305</v>
      </c>
      <c r="H207" s="135">
        <v>2</v>
      </c>
      <c r="I207" s="136"/>
      <c r="J207" s="137">
        <f>ROUND(I207*H207,2)</f>
        <v>0</v>
      </c>
      <c r="K207" s="133" t="s">
        <v>187</v>
      </c>
      <c r="L207" s="32"/>
      <c r="M207" s="138" t="s">
        <v>19</v>
      </c>
      <c r="N207" s="139" t="s">
        <v>43</v>
      </c>
      <c r="P207" s="140">
        <f>O207*H207</f>
        <v>0</v>
      </c>
      <c r="Q207" s="140">
        <v>0.00364</v>
      </c>
      <c r="R207" s="140">
        <f>Q207*H207</f>
        <v>0.00728</v>
      </c>
      <c r="S207" s="140">
        <v>0</v>
      </c>
      <c r="T207" s="141">
        <f>S207*H207</f>
        <v>0</v>
      </c>
      <c r="AR207" s="142" t="s">
        <v>286</v>
      </c>
      <c r="AT207" s="142" t="s">
        <v>183</v>
      </c>
      <c r="AU207" s="142" t="s">
        <v>82</v>
      </c>
      <c r="AY207" s="17" t="s">
        <v>181</v>
      </c>
      <c r="BE207" s="143">
        <f>IF(N207="základní",J207,0)</f>
        <v>0</v>
      </c>
      <c r="BF207" s="143">
        <f>IF(N207="snížená",J207,0)</f>
        <v>0</v>
      </c>
      <c r="BG207" s="143">
        <f>IF(N207="zákl. přenesená",J207,0)</f>
        <v>0</v>
      </c>
      <c r="BH207" s="143">
        <f>IF(N207="sníž. přenesená",J207,0)</f>
        <v>0</v>
      </c>
      <c r="BI207" s="143">
        <f>IF(N207="nulová",J207,0)</f>
        <v>0</v>
      </c>
      <c r="BJ207" s="17" t="s">
        <v>80</v>
      </c>
      <c r="BK207" s="143">
        <f>ROUND(I207*H207,2)</f>
        <v>0</v>
      </c>
      <c r="BL207" s="17" t="s">
        <v>286</v>
      </c>
      <c r="BM207" s="142" t="s">
        <v>3279</v>
      </c>
    </row>
    <row r="208" spans="2:47" s="1" customFormat="1" ht="12">
      <c r="B208" s="32"/>
      <c r="D208" s="144" t="s">
        <v>190</v>
      </c>
      <c r="F208" s="145" t="s">
        <v>3280</v>
      </c>
      <c r="I208" s="146"/>
      <c r="L208" s="32"/>
      <c r="M208" s="147"/>
      <c r="T208" s="53"/>
      <c r="AT208" s="17" t="s">
        <v>190</v>
      </c>
      <c r="AU208" s="17" t="s">
        <v>82</v>
      </c>
    </row>
    <row r="209" spans="2:65" s="1" customFormat="1" ht="24.1" customHeight="1">
      <c r="B209" s="32"/>
      <c r="C209" s="131" t="s">
        <v>830</v>
      </c>
      <c r="D209" s="131" t="s">
        <v>183</v>
      </c>
      <c r="E209" s="132" t="s">
        <v>3281</v>
      </c>
      <c r="F209" s="133" t="s">
        <v>3282</v>
      </c>
      <c r="G209" s="134" t="s">
        <v>305</v>
      </c>
      <c r="H209" s="135">
        <v>52</v>
      </c>
      <c r="I209" s="136"/>
      <c r="J209" s="137">
        <f>ROUND(I209*H209,2)</f>
        <v>0</v>
      </c>
      <c r="K209" s="133" t="s">
        <v>187</v>
      </c>
      <c r="L209" s="32"/>
      <c r="M209" s="138" t="s">
        <v>19</v>
      </c>
      <c r="N209" s="139" t="s">
        <v>43</v>
      </c>
      <c r="P209" s="140">
        <f>O209*H209</f>
        <v>0</v>
      </c>
      <c r="Q209" s="140">
        <v>4E-05</v>
      </c>
      <c r="R209" s="140">
        <f>Q209*H209</f>
        <v>0.0020800000000000003</v>
      </c>
      <c r="S209" s="140">
        <v>0</v>
      </c>
      <c r="T209" s="141">
        <f>S209*H209</f>
        <v>0</v>
      </c>
      <c r="AR209" s="142" t="s">
        <v>286</v>
      </c>
      <c r="AT209" s="142" t="s">
        <v>183</v>
      </c>
      <c r="AU209" s="142" t="s">
        <v>82</v>
      </c>
      <c r="AY209" s="17" t="s">
        <v>181</v>
      </c>
      <c r="BE209" s="143">
        <f>IF(N209="základní",J209,0)</f>
        <v>0</v>
      </c>
      <c r="BF209" s="143">
        <f>IF(N209="snížená",J209,0)</f>
        <v>0</v>
      </c>
      <c r="BG209" s="143">
        <f>IF(N209="zákl. přenesená",J209,0)</f>
        <v>0</v>
      </c>
      <c r="BH209" s="143">
        <f>IF(N209="sníž. přenesená",J209,0)</f>
        <v>0</v>
      </c>
      <c r="BI209" s="143">
        <f>IF(N209="nulová",J209,0)</f>
        <v>0</v>
      </c>
      <c r="BJ209" s="17" t="s">
        <v>80</v>
      </c>
      <c r="BK209" s="143">
        <f>ROUND(I209*H209,2)</f>
        <v>0</v>
      </c>
      <c r="BL209" s="17" t="s">
        <v>286</v>
      </c>
      <c r="BM209" s="142" t="s">
        <v>3283</v>
      </c>
    </row>
    <row r="210" spans="2:47" s="1" customFormat="1" ht="12">
      <c r="B210" s="32"/>
      <c r="D210" s="144" t="s">
        <v>190</v>
      </c>
      <c r="F210" s="145" t="s">
        <v>3284</v>
      </c>
      <c r="I210" s="146"/>
      <c r="L210" s="32"/>
      <c r="M210" s="147"/>
      <c r="T210" s="53"/>
      <c r="AT210" s="17" t="s">
        <v>190</v>
      </c>
      <c r="AU210" s="17" t="s">
        <v>82</v>
      </c>
    </row>
    <row r="211" spans="2:65" s="1" customFormat="1" ht="24.1" customHeight="1">
      <c r="B211" s="32"/>
      <c r="C211" s="131" t="s">
        <v>837</v>
      </c>
      <c r="D211" s="131" t="s">
        <v>183</v>
      </c>
      <c r="E211" s="132" t="s">
        <v>3285</v>
      </c>
      <c r="F211" s="133" t="s">
        <v>3286</v>
      </c>
      <c r="G211" s="134" t="s">
        <v>305</v>
      </c>
      <c r="H211" s="135">
        <v>363</v>
      </c>
      <c r="I211" s="136"/>
      <c r="J211" s="137">
        <f>ROUND(I211*H211,2)</f>
        <v>0</v>
      </c>
      <c r="K211" s="133" t="s">
        <v>187</v>
      </c>
      <c r="L211" s="32"/>
      <c r="M211" s="138" t="s">
        <v>19</v>
      </c>
      <c r="N211" s="139" t="s">
        <v>43</v>
      </c>
      <c r="P211" s="140">
        <f>O211*H211</f>
        <v>0</v>
      </c>
      <c r="Q211" s="140">
        <v>7E-05</v>
      </c>
      <c r="R211" s="140">
        <f>Q211*H211</f>
        <v>0.02541</v>
      </c>
      <c r="S211" s="140">
        <v>0</v>
      </c>
      <c r="T211" s="141">
        <f>S211*H211</f>
        <v>0</v>
      </c>
      <c r="AR211" s="142" t="s">
        <v>286</v>
      </c>
      <c r="AT211" s="142" t="s">
        <v>183</v>
      </c>
      <c r="AU211" s="142" t="s">
        <v>82</v>
      </c>
      <c r="AY211" s="17" t="s">
        <v>181</v>
      </c>
      <c r="BE211" s="143">
        <f>IF(N211="základní",J211,0)</f>
        <v>0</v>
      </c>
      <c r="BF211" s="143">
        <f>IF(N211="snížená",J211,0)</f>
        <v>0</v>
      </c>
      <c r="BG211" s="143">
        <f>IF(N211="zákl. přenesená",J211,0)</f>
        <v>0</v>
      </c>
      <c r="BH211" s="143">
        <f>IF(N211="sníž. přenesená",J211,0)</f>
        <v>0</v>
      </c>
      <c r="BI211" s="143">
        <f>IF(N211="nulová",J211,0)</f>
        <v>0</v>
      </c>
      <c r="BJ211" s="17" t="s">
        <v>80</v>
      </c>
      <c r="BK211" s="143">
        <f>ROUND(I211*H211,2)</f>
        <v>0</v>
      </c>
      <c r="BL211" s="17" t="s">
        <v>286</v>
      </c>
      <c r="BM211" s="142" t="s">
        <v>3287</v>
      </c>
    </row>
    <row r="212" spans="2:47" s="1" customFormat="1" ht="12">
      <c r="B212" s="32"/>
      <c r="D212" s="144" t="s">
        <v>190</v>
      </c>
      <c r="F212" s="145" t="s">
        <v>3288</v>
      </c>
      <c r="I212" s="146"/>
      <c r="L212" s="32"/>
      <c r="M212" s="147"/>
      <c r="T212" s="53"/>
      <c r="AT212" s="17" t="s">
        <v>190</v>
      </c>
      <c r="AU212" s="17" t="s">
        <v>82</v>
      </c>
    </row>
    <row r="213" spans="2:65" s="1" customFormat="1" ht="33.05" customHeight="1">
      <c r="B213" s="32"/>
      <c r="C213" s="131" t="s">
        <v>852</v>
      </c>
      <c r="D213" s="131" t="s">
        <v>183</v>
      </c>
      <c r="E213" s="132" t="s">
        <v>3289</v>
      </c>
      <c r="F213" s="133" t="s">
        <v>3290</v>
      </c>
      <c r="G213" s="134" t="s">
        <v>305</v>
      </c>
      <c r="H213" s="135">
        <v>148</v>
      </c>
      <c r="I213" s="136"/>
      <c r="J213" s="137">
        <f>ROUND(I213*H213,2)</f>
        <v>0</v>
      </c>
      <c r="K213" s="133" t="s">
        <v>187</v>
      </c>
      <c r="L213" s="32"/>
      <c r="M213" s="138" t="s">
        <v>19</v>
      </c>
      <c r="N213" s="139" t="s">
        <v>43</v>
      </c>
      <c r="P213" s="140">
        <f>O213*H213</f>
        <v>0</v>
      </c>
      <c r="Q213" s="140">
        <v>0.00031</v>
      </c>
      <c r="R213" s="140">
        <f>Q213*H213</f>
        <v>0.04588</v>
      </c>
      <c r="S213" s="140">
        <v>0</v>
      </c>
      <c r="T213" s="141">
        <f>S213*H213</f>
        <v>0</v>
      </c>
      <c r="AR213" s="142" t="s">
        <v>286</v>
      </c>
      <c r="AT213" s="142" t="s">
        <v>183</v>
      </c>
      <c r="AU213" s="142" t="s">
        <v>82</v>
      </c>
      <c r="AY213" s="17" t="s">
        <v>181</v>
      </c>
      <c r="BE213" s="143">
        <f>IF(N213="základní",J213,0)</f>
        <v>0</v>
      </c>
      <c r="BF213" s="143">
        <f>IF(N213="snížená",J213,0)</f>
        <v>0</v>
      </c>
      <c r="BG213" s="143">
        <f>IF(N213="zákl. přenesená",J213,0)</f>
        <v>0</v>
      </c>
      <c r="BH213" s="143">
        <f>IF(N213="sníž. přenesená",J213,0)</f>
        <v>0</v>
      </c>
      <c r="BI213" s="143">
        <f>IF(N213="nulová",J213,0)</f>
        <v>0</v>
      </c>
      <c r="BJ213" s="17" t="s">
        <v>80</v>
      </c>
      <c r="BK213" s="143">
        <f>ROUND(I213*H213,2)</f>
        <v>0</v>
      </c>
      <c r="BL213" s="17" t="s">
        <v>286</v>
      </c>
      <c r="BM213" s="142" t="s">
        <v>3291</v>
      </c>
    </row>
    <row r="214" spans="2:47" s="1" customFormat="1" ht="12">
      <c r="B214" s="32"/>
      <c r="D214" s="144" t="s">
        <v>190</v>
      </c>
      <c r="F214" s="145" t="s">
        <v>3292</v>
      </c>
      <c r="I214" s="146"/>
      <c r="L214" s="32"/>
      <c r="M214" s="147"/>
      <c r="T214" s="53"/>
      <c r="AT214" s="17" t="s">
        <v>190</v>
      </c>
      <c r="AU214" s="17" t="s">
        <v>82</v>
      </c>
    </row>
    <row r="215" spans="2:65" s="1" customFormat="1" ht="33.05" customHeight="1">
      <c r="B215" s="32"/>
      <c r="C215" s="131" t="s">
        <v>860</v>
      </c>
      <c r="D215" s="131" t="s">
        <v>183</v>
      </c>
      <c r="E215" s="132" t="s">
        <v>3293</v>
      </c>
      <c r="F215" s="133" t="s">
        <v>3294</v>
      </c>
      <c r="G215" s="134" t="s">
        <v>305</v>
      </c>
      <c r="H215" s="135">
        <v>118</v>
      </c>
      <c r="I215" s="136"/>
      <c r="J215" s="137">
        <f>ROUND(I215*H215,2)</f>
        <v>0</v>
      </c>
      <c r="K215" s="133" t="s">
        <v>187</v>
      </c>
      <c r="L215" s="32"/>
      <c r="M215" s="138" t="s">
        <v>19</v>
      </c>
      <c r="N215" s="139" t="s">
        <v>43</v>
      </c>
      <c r="P215" s="140">
        <f>O215*H215</f>
        <v>0</v>
      </c>
      <c r="Q215" s="140">
        <v>0.00024</v>
      </c>
      <c r="R215" s="140">
        <f>Q215*H215</f>
        <v>0.02832</v>
      </c>
      <c r="S215" s="140">
        <v>0</v>
      </c>
      <c r="T215" s="141">
        <f>S215*H215</f>
        <v>0</v>
      </c>
      <c r="AR215" s="142" t="s">
        <v>286</v>
      </c>
      <c r="AT215" s="142" t="s">
        <v>183</v>
      </c>
      <c r="AU215" s="142" t="s">
        <v>82</v>
      </c>
      <c r="AY215" s="17" t="s">
        <v>181</v>
      </c>
      <c r="BE215" s="143">
        <f>IF(N215="základní",J215,0)</f>
        <v>0</v>
      </c>
      <c r="BF215" s="143">
        <f>IF(N215="snížená",J215,0)</f>
        <v>0</v>
      </c>
      <c r="BG215" s="143">
        <f>IF(N215="zákl. přenesená",J215,0)</f>
        <v>0</v>
      </c>
      <c r="BH215" s="143">
        <f>IF(N215="sníž. přenesená",J215,0)</f>
        <v>0</v>
      </c>
      <c r="BI215" s="143">
        <f>IF(N215="nulová",J215,0)</f>
        <v>0</v>
      </c>
      <c r="BJ215" s="17" t="s">
        <v>80</v>
      </c>
      <c r="BK215" s="143">
        <f>ROUND(I215*H215,2)</f>
        <v>0</v>
      </c>
      <c r="BL215" s="17" t="s">
        <v>286</v>
      </c>
      <c r="BM215" s="142" t="s">
        <v>3295</v>
      </c>
    </row>
    <row r="216" spans="2:47" s="1" customFormat="1" ht="12">
      <c r="B216" s="32"/>
      <c r="D216" s="144" t="s">
        <v>190</v>
      </c>
      <c r="F216" s="145" t="s">
        <v>3296</v>
      </c>
      <c r="I216" s="146"/>
      <c r="L216" s="32"/>
      <c r="M216" s="147"/>
      <c r="T216" s="53"/>
      <c r="AT216" s="17" t="s">
        <v>190</v>
      </c>
      <c r="AU216" s="17" t="s">
        <v>82</v>
      </c>
    </row>
    <row r="217" spans="2:65" s="1" customFormat="1" ht="16.5" customHeight="1">
      <c r="B217" s="32"/>
      <c r="C217" s="131" t="s">
        <v>870</v>
      </c>
      <c r="D217" s="131" t="s">
        <v>183</v>
      </c>
      <c r="E217" s="132" t="s">
        <v>3297</v>
      </c>
      <c r="F217" s="133" t="s">
        <v>3298</v>
      </c>
      <c r="G217" s="134" t="s">
        <v>305</v>
      </c>
      <c r="H217" s="135">
        <v>60</v>
      </c>
      <c r="I217" s="136"/>
      <c r="J217" s="137">
        <f>ROUND(I217*H217,2)</f>
        <v>0</v>
      </c>
      <c r="K217" s="133" t="s">
        <v>187</v>
      </c>
      <c r="L217" s="32"/>
      <c r="M217" s="138" t="s">
        <v>19</v>
      </c>
      <c r="N217" s="139" t="s">
        <v>43</v>
      </c>
      <c r="P217" s="140">
        <f>O217*H217</f>
        <v>0</v>
      </c>
      <c r="Q217" s="140">
        <v>0</v>
      </c>
      <c r="R217" s="140">
        <f>Q217*H217</f>
        <v>0</v>
      </c>
      <c r="S217" s="140">
        <v>0.00023</v>
      </c>
      <c r="T217" s="141">
        <f>S217*H217</f>
        <v>0.0138</v>
      </c>
      <c r="AR217" s="142" t="s">
        <v>286</v>
      </c>
      <c r="AT217" s="142" t="s">
        <v>183</v>
      </c>
      <c r="AU217" s="142" t="s">
        <v>82</v>
      </c>
      <c r="AY217" s="17" t="s">
        <v>181</v>
      </c>
      <c r="BE217" s="143">
        <f>IF(N217="základní",J217,0)</f>
        <v>0</v>
      </c>
      <c r="BF217" s="143">
        <f>IF(N217="snížená",J217,0)</f>
        <v>0</v>
      </c>
      <c r="BG217" s="143">
        <f>IF(N217="zákl. přenesená",J217,0)</f>
        <v>0</v>
      </c>
      <c r="BH217" s="143">
        <f>IF(N217="sníž. přenesená",J217,0)</f>
        <v>0</v>
      </c>
      <c r="BI217" s="143">
        <f>IF(N217="nulová",J217,0)</f>
        <v>0</v>
      </c>
      <c r="BJ217" s="17" t="s">
        <v>80</v>
      </c>
      <c r="BK217" s="143">
        <f>ROUND(I217*H217,2)</f>
        <v>0</v>
      </c>
      <c r="BL217" s="17" t="s">
        <v>286</v>
      </c>
      <c r="BM217" s="142" t="s">
        <v>3299</v>
      </c>
    </row>
    <row r="218" spans="2:47" s="1" customFormat="1" ht="12">
      <c r="B218" s="32"/>
      <c r="D218" s="144" t="s">
        <v>190</v>
      </c>
      <c r="F218" s="145" t="s">
        <v>3300</v>
      </c>
      <c r="I218" s="146"/>
      <c r="L218" s="32"/>
      <c r="M218" s="147"/>
      <c r="T218" s="53"/>
      <c r="AT218" s="17" t="s">
        <v>190</v>
      </c>
      <c r="AU218" s="17" t="s">
        <v>82</v>
      </c>
    </row>
    <row r="219" spans="2:65" s="1" customFormat="1" ht="16.5" customHeight="1">
      <c r="B219" s="32"/>
      <c r="C219" s="131" t="s">
        <v>879</v>
      </c>
      <c r="D219" s="131" t="s">
        <v>183</v>
      </c>
      <c r="E219" s="132" t="s">
        <v>3301</v>
      </c>
      <c r="F219" s="133" t="s">
        <v>3302</v>
      </c>
      <c r="G219" s="134" t="s">
        <v>305</v>
      </c>
      <c r="H219" s="135">
        <v>40</v>
      </c>
      <c r="I219" s="136"/>
      <c r="J219" s="137">
        <f>ROUND(I219*H219,2)</f>
        <v>0</v>
      </c>
      <c r="K219" s="133" t="s">
        <v>187</v>
      </c>
      <c r="L219" s="32"/>
      <c r="M219" s="138" t="s">
        <v>19</v>
      </c>
      <c r="N219" s="139" t="s">
        <v>43</v>
      </c>
      <c r="P219" s="140">
        <f>O219*H219</f>
        <v>0</v>
      </c>
      <c r="Q219" s="140">
        <v>0</v>
      </c>
      <c r="R219" s="140">
        <f>Q219*H219</f>
        <v>0</v>
      </c>
      <c r="S219" s="140">
        <v>0.00024</v>
      </c>
      <c r="T219" s="141">
        <f>S219*H219</f>
        <v>0.009600000000000001</v>
      </c>
      <c r="AR219" s="142" t="s">
        <v>286</v>
      </c>
      <c r="AT219" s="142" t="s">
        <v>183</v>
      </c>
      <c r="AU219" s="142" t="s">
        <v>82</v>
      </c>
      <c r="AY219" s="17" t="s">
        <v>181</v>
      </c>
      <c r="BE219" s="143">
        <f>IF(N219="základní",J219,0)</f>
        <v>0</v>
      </c>
      <c r="BF219" s="143">
        <f>IF(N219="snížená",J219,0)</f>
        <v>0</v>
      </c>
      <c r="BG219" s="143">
        <f>IF(N219="zákl. přenesená",J219,0)</f>
        <v>0</v>
      </c>
      <c r="BH219" s="143">
        <f>IF(N219="sníž. přenesená",J219,0)</f>
        <v>0</v>
      </c>
      <c r="BI219" s="143">
        <f>IF(N219="nulová",J219,0)</f>
        <v>0</v>
      </c>
      <c r="BJ219" s="17" t="s">
        <v>80</v>
      </c>
      <c r="BK219" s="143">
        <f>ROUND(I219*H219,2)</f>
        <v>0</v>
      </c>
      <c r="BL219" s="17" t="s">
        <v>286</v>
      </c>
      <c r="BM219" s="142" t="s">
        <v>3303</v>
      </c>
    </row>
    <row r="220" spans="2:47" s="1" customFormat="1" ht="12">
      <c r="B220" s="32"/>
      <c r="D220" s="144" t="s">
        <v>190</v>
      </c>
      <c r="F220" s="145" t="s">
        <v>3304</v>
      </c>
      <c r="I220" s="146"/>
      <c r="L220" s="32"/>
      <c r="M220" s="147"/>
      <c r="T220" s="53"/>
      <c r="AT220" s="17" t="s">
        <v>190</v>
      </c>
      <c r="AU220" s="17" t="s">
        <v>82</v>
      </c>
    </row>
    <row r="221" spans="2:65" s="1" customFormat="1" ht="16.5" customHeight="1">
      <c r="B221" s="32"/>
      <c r="C221" s="131" t="s">
        <v>890</v>
      </c>
      <c r="D221" s="131" t="s">
        <v>183</v>
      </c>
      <c r="E221" s="132" t="s">
        <v>3305</v>
      </c>
      <c r="F221" s="133" t="s">
        <v>3306</v>
      </c>
      <c r="G221" s="134" t="s">
        <v>305</v>
      </c>
      <c r="H221" s="135">
        <v>90</v>
      </c>
      <c r="I221" s="136"/>
      <c r="J221" s="137">
        <f>ROUND(I221*H221,2)</f>
        <v>0</v>
      </c>
      <c r="K221" s="133" t="s">
        <v>187</v>
      </c>
      <c r="L221" s="32"/>
      <c r="M221" s="138" t="s">
        <v>19</v>
      </c>
      <c r="N221" s="139" t="s">
        <v>43</v>
      </c>
      <c r="P221" s="140">
        <f>O221*H221</f>
        <v>0</v>
      </c>
      <c r="Q221" s="140">
        <v>0.00025</v>
      </c>
      <c r="R221" s="140">
        <f>Q221*H221</f>
        <v>0.0225</v>
      </c>
      <c r="S221" s="140">
        <v>0</v>
      </c>
      <c r="T221" s="141">
        <f>S221*H221</f>
        <v>0</v>
      </c>
      <c r="AR221" s="142" t="s">
        <v>286</v>
      </c>
      <c r="AT221" s="142" t="s">
        <v>183</v>
      </c>
      <c r="AU221" s="142" t="s">
        <v>82</v>
      </c>
      <c r="AY221" s="17" t="s">
        <v>181</v>
      </c>
      <c r="BE221" s="143">
        <f>IF(N221="základní",J221,0)</f>
        <v>0</v>
      </c>
      <c r="BF221" s="143">
        <f>IF(N221="snížená",J221,0)</f>
        <v>0</v>
      </c>
      <c r="BG221" s="143">
        <f>IF(N221="zákl. přenesená",J221,0)</f>
        <v>0</v>
      </c>
      <c r="BH221" s="143">
        <f>IF(N221="sníž. přenesená",J221,0)</f>
        <v>0</v>
      </c>
      <c r="BI221" s="143">
        <f>IF(N221="nulová",J221,0)</f>
        <v>0</v>
      </c>
      <c r="BJ221" s="17" t="s">
        <v>80</v>
      </c>
      <c r="BK221" s="143">
        <f>ROUND(I221*H221,2)</f>
        <v>0</v>
      </c>
      <c r="BL221" s="17" t="s">
        <v>286</v>
      </c>
      <c r="BM221" s="142" t="s">
        <v>3307</v>
      </c>
    </row>
    <row r="222" spans="2:47" s="1" customFormat="1" ht="12">
      <c r="B222" s="32"/>
      <c r="D222" s="144" t="s">
        <v>190</v>
      </c>
      <c r="F222" s="145" t="s">
        <v>3308</v>
      </c>
      <c r="I222" s="146"/>
      <c r="L222" s="32"/>
      <c r="M222" s="147"/>
      <c r="T222" s="53"/>
      <c r="AT222" s="17" t="s">
        <v>190</v>
      </c>
      <c r="AU222" s="17" t="s">
        <v>82</v>
      </c>
    </row>
    <row r="223" spans="2:65" s="1" customFormat="1" ht="16.5" customHeight="1">
      <c r="B223" s="32"/>
      <c r="C223" s="131" t="s">
        <v>908</v>
      </c>
      <c r="D223" s="131" t="s">
        <v>183</v>
      </c>
      <c r="E223" s="132" t="s">
        <v>3309</v>
      </c>
      <c r="F223" s="133" t="s">
        <v>3310</v>
      </c>
      <c r="G223" s="134" t="s">
        <v>305</v>
      </c>
      <c r="H223" s="135">
        <v>24</v>
      </c>
      <c r="I223" s="136"/>
      <c r="J223" s="137">
        <f>ROUND(I223*H223,2)</f>
        <v>0</v>
      </c>
      <c r="K223" s="133" t="s">
        <v>187</v>
      </c>
      <c r="L223" s="32"/>
      <c r="M223" s="138" t="s">
        <v>19</v>
      </c>
      <c r="N223" s="139" t="s">
        <v>43</v>
      </c>
      <c r="P223" s="140">
        <f>O223*H223</f>
        <v>0</v>
      </c>
      <c r="Q223" s="140">
        <v>0.00026</v>
      </c>
      <c r="R223" s="140">
        <f>Q223*H223</f>
        <v>0.006239999999999999</v>
      </c>
      <c r="S223" s="140">
        <v>0</v>
      </c>
      <c r="T223" s="141">
        <f>S223*H223</f>
        <v>0</v>
      </c>
      <c r="AR223" s="142" t="s">
        <v>286</v>
      </c>
      <c r="AT223" s="142" t="s">
        <v>183</v>
      </c>
      <c r="AU223" s="142" t="s">
        <v>82</v>
      </c>
      <c r="AY223" s="17" t="s">
        <v>181</v>
      </c>
      <c r="BE223" s="143">
        <f>IF(N223="základní",J223,0)</f>
        <v>0</v>
      </c>
      <c r="BF223" s="143">
        <f>IF(N223="snížená",J223,0)</f>
        <v>0</v>
      </c>
      <c r="BG223" s="143">
        <f>IF(N223="zákl. přenesená",J223,0)</f>
        <v>0</v>
      </c>
      <c r="BH223" s="143">
        <f>IF(N223="sníž. přenesená",J223,0)</f>
        <v>0</v>
      </c>
      <c r="BI223" s="143">
        <f>IF(N223="nulová",J223,0)</f>
        <v>0</v>
      </c>
      <c r="BJ223" s="17" t="s">
        <v>80</v>
      </c>
      <c r="BK223" s="143">
        <f>ROUND(I223*H223,2)</f>
        <v>0</v>
      </c>
      <c r="BL223" s="17" t="s">
        <v>286</v>
      </c>
      <c r="BM223" s="142" t="s">
        <v>3311</v>
      </c>
    </row>
    <row r="224" spans="2:47" s="1" customFormat="1" ht="12">
      <c r="B224" s="32"/>
      <c r="D224" s="144" t="s">
        <v>190</v>
      </c>
      <c r="F224" s="145" t="s">
        <v>3312</v>
      </c>
      <c r="I224" s="146"/>
      <c r="L224" s="32"/>
      <c r="M224" s="147"/>
      <c r="T224" s="53"/>
      <c r="AT224" s="17" t="s">
        <v>190</v>
      </c>
      <c r="AU224" s="17" t="s">
        <v>82</v>
      </c>
    </row>
    <row r="225" spans="2:65" s="1" customFormat="1" ht="16.5" customHeight="1">
      <c r="B225" s="32"/>
      <c r="C225" s="131" t="s">
        <v>923</v>
      </c>
      <c r="D225" s="131" t="s">
        <v>183</v>
      </c>
      <c r="E225" s="132" t="s">
        <v>3313</v>
      </c>
      <c r="F225" s="133" t="s">
        <v>3314</v>
      </c>
      <c r="G225" s="134" t="s">
        <v>305</v>
      </c>
      <c r="H225" s="135">
        <v>24</v>
      </c>
      <c r="I225" s="136"/>
      <c r="J225" s="137">
        <f>ROUND(I225*H225,2)</f>
        <v>0</v>
      </c>
      <c r="K225" s="133" t="s">
        <v>187</v>
      </c>
      <c r="L225" s="32"/>
      <c r="M225" s="138" t="s">
        <v>19</v>
      </c>
      <c r="N225" s="139" t="s">
        <v>43</v>
      </c>
      <c r="P225" s="140">
        <f>O225*H225</f>
        <v>0</v>
      </c>
      <c r="Q225" s="140">
        <v>0.00027</v>
      </c>
      <c r="R225" s="140">
        <f>Q225*H225</f>
        <v>0.00648</v>
      </c>
      <c r="S225" s="140">
        <v>0</v>
      </c>
      <c r="T225" s="141">
        <f>S225*H225</f>
        <v>0</v>
      </c>
      <c r="AR225" s="142" t="s">
        <v>286</v>
      </c>
      <c r="AT225" s="142" t="s">
        <v>183</v>
      </c>
      <c r="AU225" s="142" t="s">
        <v>82</v>
      </c>
      <c r="AY225" s="17" t="s">
        <v>181</v>
      </c>
      <c r="BE225" s="143">
        <f>IF(N225="základní",J225,0)</f>
        <v>0</v>
      </c>
      <c r="BF225" s="143">
        <f>IF(N225="snížená",J225,0)</f>
        <v>0</v>
      </c>
      <c r="BG225" s="143">
        <f>IF(N225="zákl. přenesená",J225,0)</f>
        <v>0</v>
      </c>
      <c r="BH225" s="143">
        <f>IF(N225="sníž. přenesená",J225,0)</f>
        <v>0</v>
      </c>
      <c r="BI225" s="143">
        <f>IF(N225="nulová",J225,0)</f>
        <v>0</v>
      </c>
      <c r="BJ225" s="17" t="s">
        <v>80</v>
      </c>
      <c r="BK225" s="143">
        <f>ROUND(I225*H225,2)</f>
        <v>0</v>
      </c>
      <c r="BL225" s="17" t="s">
        <v>286</v>
      </c>
      <c r="BM225" s="142" t="s">
        <v>3315</v>
      </c>
    </row>
    <row r="226" spans="2:47" s="1" customFormat="1" ht="12">
      <c r="B226" s="32"/>
      <c r="D226" s="144" t="s">
        <v>190</v>
      </c>
      <c r="F226" s="145" t="s">
        <v>3316</v>
      </c>
      <c r="I226" s="146"/>
      <c r="L226" s="32"/>
      <c r="M226" s="147"/>
      <c r="T226" s="53"/>
      <c r="AT226" s="17" t="s">
        <v>190</v>
      </c>
      <c r="AU226" s="17" t="s">
        <v>82</v>
      </c>
    </row>
    <row r="227" spans="2:65" s="1" customFormat="1" ht="16.5" customHeight="1">
      <c r="B227" s="32"/>
      <c r="C227" s="131" t="s">
        <v>928</v>
      </c>
      <c r="D227" s="131" t="s">
        <v>183</v>
      </c>
      <c r="E227" s="132" t="s">
        <v>3317</v>
      </c>
      <c r="F227" s="133" t="s">
        <v>3318</v>
      </c>
      <c r="G227" s="134" t="s">
        <v>199</v>
      </c>
      <c r="H227" s="135">
        <v>58</v>
      </c>
      <c r="I227" s="136"/>
      <c r="J227" s="137">
        <f>ROUND(I227*H227,2)</f>
        <v>0</v>
      </c>
      <c r="K227" s="133" t="s">
        <v>187</v>
      </c>
      <c r="L227" s="32"/>
      <c r="M227" s="138" t="s">
        <v>19</v>
      </c>
      <c r="N227" s="139" t="s">
        <v>43</v>
      </c>
      <c r="P227" s="140">
        <f>O227*H227</f>
        <v>0</v>
      </c>
      <c r="Q227" s="140">
        <v>0</v>
      </c>
      <c r="R227" s="140">
        <f>Q227*H227</f>
        <v>0</v>
      </c>
      <c r="S227" s="140">
        <v>0</v>
      </c>
      <c r="T227" s="141">
        <f>S227*H227</f>
        <v>0</v>
      </c>
      <c r="AR227" s="142" t="s">
        <v>286</v>
      </c>
      <c r="AT227" s="142" t="s">
        <v>183</v>
      </c>
      <c r="AU227" s="142" t="s">
        <v>82</v>
      </c>
      <c r="AY227" s="17" t="s">
        <v>181</v>
      </c>
      <c r="BE227" s="143">
        <f>IF(N227="základní",J227,0)</f>
        <v>0</v>
      </c>
      <c r="BF227" s="143">
        <f>IF(N227="snížená",J227,0)</f>
        <v>0</v>
      </c>
      <c r="BG227" s="143">
        <f>IF(N227="zákl. přenesená",J227,0)</f>
        <v>0</v>
      </c>
      <c r="BH227" s="143">
        <f>IF(N227="sníž. přenesená",J227,0)</f>
        <v>0</v>
      </c>
      <c r="BI227" s="143">
        <f>IF(N227="nulová",J227,0)</f>
        <v>0</v>
      </c>
      <c r="BJ227" s="17" t="s">
        <v>80</v>
      </c>
      <c r="BK227" s="143">
        <f>ROUND(I227*H227,2)</f>
        <v>0</v>
      </c>
      <c r="BL227" s="17" t="s">
        <v>286</v>
      </c>
      <c r="BM227" s="142" t="s">
        <v>3319</v>
      </c>
    </row>
    <row r="228" spans="2:47" s="1" customFormat="1" ht="12">
      <c r="B228" s="32"/>
      <c r="D228" s="144" t="s">
        <v>190</v>
      </c>
      <c r="F228" s="145" t="s">
        <v>3320</v>
      </c>
      <c r="I228" s="146"/>
      <c r="L228" s="32"/>
      <c r="M228" s="147"/>
      <c r="T228" s="53"/>
      <c r="AT228" s="17" t="s">
        <v>190</v>
      </c>
      <c r="AU228" s="17" t="s">
        <v>82</v>
      </c>
    </row>
    <row r="229" spans="2:65" s="1" customFormat="1" ht="16.5" customHeight="1">
      <c r="B229" s="32"/>
      <c r="C229" s="131" t="s">
        <v>941</v>
      </c>
      <c r="D229" s="131" t="s">
        <v>183</v>
      </c>
      <c r="E229" s="132" t="s">
        <v>3321</v>
      </c>
      <c r="F229" s="133" t="s">
        <v>3322</v>
      </c>
      <c r="G229" s="134" t="s">
        <v>199</v>
      </c>
      <c r="H229" s="135">
        <v>58</v>
      </c>
      <c r="I229" s="136"/>
      <c r="J229" s="137">
        <f>ROUND(I229*H229,2)</f>
        <v>0</v>
      </c>
      <c r="K229" s="133" t="s">
        <v>187</v>
      </c>
      <c r="L229" s="32"/>
      <c r="M229" s="138" t="s">
        <v>19</v>
      </c>
      <c r="N229" s="139" t="s">
        <v>43</v>
      </c>
      <c r="P229" s="140">
        <f>O229*H229</f>
        <v>0</v>
      </c>
      <c r="Q229" s="140">
        <v>0.00013</v>
      </c>
      <c r="R229" s="140">
        <f>Q229*H229</f>
        <v>0.007539999999999999</v>
      </c>
      <c r="S229" s="140">
        <v>0</v>
      </c>
      <c r="T229" s="141">
        <f>S229*H229</f>
        <v>0</v>
      </c>
      <c r="AR229" s="142" t="s">
        <v>286</v>
      </c>
      <c r="AT229" s="142" t="s">
        <v>183</v>
      </c>
      <c r="AU229" s="142" t="s">
        <v>82</v>
      </c>
      <c r="AY229" s="17" t="s">
        <v>181</v>
      </c>
      <c r="BE229" s="143">
        <f>IF(N229="základní",J229,0)</f>
        <v>0</v>
      </c>
      <c r="BF229" s="143">
        <f>IF(N229="snížená",J229,0)</f>
        <v>0</v>
      </c>
      <c r="BG229" s="143">
        <f>IF(N229="zákl. přenesená",J229,0)</f>
        <v>0</v>
      </c>
      <c r="BH229" s="143">
        <f>IF(N229="sníž. přenesená",J229,0)</f>
        <v>0</v>
      </c>
      <c r="BI229" s="143">
        <f>IF(N229="nulová",J229,0)</f>
        <v>0</v>
      </c>
      <c r="BJ229" s="17" t="s">
        <v>80</v>
      </c>
      <c r="BK229" s="143">
        <f>ROUND(I229*H229,2)</f>
        <v>0</v>
      </c>
      <c r="BL229" s="17" t="s">
        <v>286</v>
      </c>
      <c r="BM229" s="142" t="s">
        <v>3323</v>
      </c>
    </row>
    <row r="230" spans="2:47" s="1" customFormat="1" ht="12">
      <c r="B230" s="32"/>
      <c r="D230" s="144" t="s">
        <v>190</v>
      </c>
      <c r="F230" s="145" t="s">
        <v>3324</v>
      </c>
      <c r="I230" s="146"/>
      <c r="L230" s="32"/>
      <c r="M230" s="147"/>
      <c r="T230" s="53"/>
      <c r="AT230" s="17" t="s">
        <v>190</v>
      </c>
      <c r="AU230" s="17" t="s">
        <v>82</v>
      </c>
    </row>
    <row r="231" spans="2:65" s="1" customFormat="1" ht="16.5" customHeight="1">
      <c r="B231" s="32"/>
      <c r="C231" s="131" t="s">
        <v>946</v>
      </c>
      <c r="D231" s="131" t="s">
        <v>183</v>
      </c>
      <c r="E231" s="132" t="s">
        <v>3325</v>
      </c>
      <c r="F231" s="133" t="s">
        <v>3326</v>
      </c>
      <c r="G231" s="134" t="s">
        <v>199</v>
      </c>
      <c r="H231" s="135">
        <v>10</v>
      </c>
      <c r="I231" s="136"/>
      <c r="J231" s="137">
        <f>ROUND(I231*H231,2)</f>
        <v>0</v>
      </c>
      <c r="K231" s="133" t="s">
        <v>187</v>
      </c>
      <c r="L231" s="32"/>
      <c r="M231" s="138" t="s">
        <v>19</v>
      </c>
      <c r="N231" s="139" t="s">
        <v>43</v>
      </c>
      <c r="P231" s="140">
        <f>O231*H231</f>
        <v>0</v>
      </c>
      <c r="Q231" s="140">
        <v>0</v>
      </c>
      <c r="R231" s="140">
        <f>Q231*H231</f>
        <v>0</v>
      </c>
      <c r="S231" s="140">
        <v>0.00069</v>
      </c>
      <c r="T231" s="141">
        <f>S231*H231</f>
        <v>0.0069</v>
      </c>
      <c r="AR231" s="142" t="s">
        <v>286</v>
      </c>
      <c r="AT231" s="142" t="s">
        <v>183</v>
      </c>
      <c r="AU231" s="142" t="s">
        <v>82</v>
      </c>
      <c r="AY231" s="17" t="s">
        <v>181</v>
      </c>
      <c r="BE231" s="143">
        <f>IF(N231="základní",J231,0)</f>
        <v>0</v>
      </c>
      <c r="BF231" s="143">
        <f>IF(N231="snížená",J231,0)</f>
        <v>0</v>
      </c>
      <c r="BG231" s="143">
        <f>IF(N231="zákl. přenesená",J231,0)</f>
        <v>0</v>
      </c>
      <c r="BH231" s="143">
        <f>IF(N231="sníž. přenesená",J231,0)</f>
        <v>0</v>
      </c>
      <c r="BI231" s="143">
        <f>IF(N231="nulová",J231,0)</f>
        <v>0</v>
      </c>
      <c r="BJ231" s="17" t="s">
        <v>80</v>
      </c>
      <c r="BK231" s="143">
        <f>ROUND(I231*H231,2)</f>
        <v>0</v>
      </c>
      <c r="BL231" s="17" t="s">
        <v>286</v>
      </c>
      <c r="BM231" s="142" t="s">
        <v>3327</v>
      </c>
    </row>
    <row r="232" spans="2:47" s="1" customFormat="1" ht="12">
      <c r="B232" s="32"/>
      <c r="D232" s="144" t="s">
        <v>190</v>
      </c>
      <c r="F232" s="145" t="s">
        <v>3328</v>
      </c>
      <c r="I232" s="146"/>
      <c r="L232" s="32"/>
      <c r="M232" s="147"/>
      <c r="T232" s="53"/>
      <c r="AT232" s="17" t="s">
        <v>190</v>
      </c>
      <c r="AU232" s="17" t="s">
        <v>82</v>
      </c>
    </row>
    <row r="233" spans="2:65" s="1" customFormat="1" ht="16.5" customHeight="1">
      <c r="B233" s="32"/>
      <c r="C233" s="131" t="s">
        <v>952</v>
      </c>
      <c r="D233" s="131" t="s">
        <v>183</v>
      </c>
      <c r="E233" s="132" t="s">
        <v>3329</v>
      </c>
      <c r="F233" s="133" t="s">
        <v>3330</v>
      </c>
      <c r="G233" s="134" t="s">
        <v>199</v>
      </c>
      <c r="H233" s="135">
        <v>10</v>
      </c>
      <c r="I233" s="136"/>
      <c r="J233" s="137">
        <f>ROUND(I233*H233,2)</f>
        <v>0</v>
      </c>
      <c r="K233" s="133" t="s">
        <v>187</v>
      </c>
      <c r="L233" s="32"/>
      <c r="M233" s="138" t="s">
        <v>19</v>
      </c>
      <c r="N233" s="139" t="s">
        <v>43</v>
      </c>
      <c r="P233" s="140">
        <f>O233*H233</f>
        <v>0</v>
      </c>
      <c r="Q233" s="140">
        <v>0</v>
      </c>
      <c r="R233" s="140">
        <f>Q233*H233</f>
        <v>0</v>
      </c>
      <c r="S233" s="140">
        <v>0.00053</v>
      </c>
      <c r="T233" s="141">
        <f>S233*H233</f>
        <v>0.0053</v>
      </c>
      <c r="AR233" s="142" t="s">
        <v>286</v>
      </c>
      <c r="AT233" s="142" t="s">
        <v>183</v>
      </c>
      <c r="AU233" s="142" t="s">
        <v>82</v>
      </c>
      <c r="AY233" s="17" t="s">
        <v>181</v>
      </c>
      <c r="BE233" s="143">
        <f>IF(N233="základní",J233,0)</f>
        <v>0</v>
      </c>
      <c r="BF233" s="143">
        <f>IF(N233="snížená",J233,0)</f>
        <v>0</v>
      </c>
      <c r="BG233" s="143">
        <f>IF(N233="zákl. přenesená",J233,0)</f>
        <v>0</v>
      </c>
      <c r="BH233" s="143">
        <f>IF(N233="sníž. přenesená",J233,0)</f>
        <v>0</v>
      </c>
      <c r="BI233" s="143">
        <f>IF(N233="nulová",J233,0)</f>
        <v>0</v>
      </c>
      <c r="BJ233" s="17" t="s">
        <v>80</v>
      </c>
      <c r="BK233" s="143">
        <f>ROUND(I233*H233,2)</f>
        <v>0</v>
      </c>
      <c r="BL233" s="17" t="s">
        <v>286</v>
      </c>
      <c r="BM233" s="142" t="s">
        <v>3331</v>
      </c>
    </row>
    <row r="234" spans="2:47" s="1" customFormat="1" ht="12">
      <c r="B234" s="32"/>
      <c r="D234" s="144" t="s">
        <v>190</v>
      </c>
      <c r="F234" s="145" t="s">
        <v>3332</v>
      </c>
      <c r="I234" s="146"/>
      <c r="L234" s="32"/>
      <c r="M234" s="147"/>
      <c r="T234" s="53"/>
      <c r="AT234" s="17" t="s">
        <v>190</v>
      </c>
      <c r="AU234" s="17" t="s">
        <v>82</v>
      </c>
    </row>
    <row r="235" spans="2:65" s="1" customFormat="1" ht="16.5" customHeight="1">
      <c r="B235" s="32"/>
      <c r="C235" s="131" t="s">
        <v>966</v>
      </c>
      <c r="D235" s="131" t="s">
        <v>183</v>
      </c>
      <c r="E235" s="132" t="s">
        <v>3333</v>
      </c>
      <c r="F235" s="133" t="s">
        <v>3334</v>
      </c>
      <c r="G235" s="134" t="s">
        <v>199</v>
      </c>
      <c r="H235" s="135">
        <v>6</v>
      </c>
      <c r="I235" s="136"/>
      <c r="J235" s="137">
        <f>ROUND(I235*H235,2)</f>
        <v>0</v>
      </c>
      <c r="K235" s="133" t="s">
        <v>187</v>
      </c>
      <c r="L235" s="32"/>
      <c r="M235" s="138" t="s">
        <v>19</v>
      </c>
      <c r="N235" s="139" t="s">
        <v>43</v>
      </c>
      <c r="P235" s="140">
        <f>O235*H235</f>
        <v>0</v>
      </c>
      <c r="Q235" s="140">
        <v>0</v>
      </c>
      <c r="R235" s="140">
        <f>Q235*H235</f>
        <v>0</v>
      </c>
      <c r="S235" s="140">
        <v>0.00123</v>
      </c>
      <c r="T235" s="141">
        <f>S235*H235</f>
        <v>0.007379999999999999</v>
      </c>
      <c r="AR235" s="142" t="s">
        <v>286</v>
      </c>
      <c r="AT235" s="142" t="s">
        <v>183</v>
      </c>
      <c r="AU235" s="142" t="s">
        <v>82</v>
      </c>
      <c r="AY235" s="17" t="s">
        <v>181</v>
      </c>
      <c r="BE235" s="143">
        <f>IF(N235="základní",J235,0)</f>
        <v>0</v>
      </c>
      <c r="BF235" s="143">
        <f>IF(N235="snížená",J235,0)</f>
        <v>0</v>
      </c>
      <c r="BG235" s="143">
        <f>IF(N235="zákl. přenesená",J235,0)</f>
        <v>0</v>
      </c>
      <c r="BH235" s="143">
        <f>IF(N235="sníž. přenesená",J235,0)</f>
        <v>0</v>
      </c>
      <c r="BI235" s="143">
        <f>IF(N235="nulová",J235,0)</f>
        <v>0</v>
      </c>
      <c r="BJ235" s="17" t="s">
        <v>80</v>
      </c>
      <c r="BK235" s="143">
        <f>ROUND(I235*H235,2)</f>
        <v>0</v>
      </c>
      <c r="BL235" s="17" t="s">
        <v>286</v>
      </c>
      <c r="BM235" s="142" t="s">
        <v>3335</v>
      </c>
    </row>
    <row r="236" spans="2:47" s="1" customFormat="1" ht="12">
      <c r="B236" s="32"/>
      <c r="D236" s="144" t="s">
        <v>190</v>
      </c>
      <c r="F236" s="145" t="s">
        <v>3336</v>
      </c>
      <c r="I236" s="146"/>
      <c r="L236" s="32"/>
      <c r="M236" s="147"/>
      <c r="T236" s="53"/>
      <c r="AT236" s="17" t="s">
        <v>190</v>
      </c>
      <c r="AU236" s="17" t="s">
        <v>82</v>
      </c>
    </row>
    <row r="237" spans="2:65" s="1" customFormat="1" ht="16.5" customHeight="1">
      <c r="B237" s="32"/>
      <c r="C237" s="131" t="s">
        <v>975</v>
      </c>
      <c r="D237" s="131" t="s">
        <v>183</v>
      </c>
      <c r="E237" s="132" t="s">
        <v>3337</v>
      </c>
      <c r="F237" s="133" t="s">
        <v>3338</v>
      </c>
      <c r="G237" s="134" t="s">
        <v>199</v>
      </c>
      <c r="H237" s="135">
        <v>20</v>
      </c>
      <c r="I237" s="136"/>
      <c r="J237" s="137">
        <f>ROUND(I237*H237,2)</f>
        <v>0</v>
      </c>
      <c r="K237" s="133" t="s">
        <v>187</v>
      </c>
      <c r="L237" s="32"/>
      <c r="M237" s="138" t="s">
        <v>19</v>
      </c>
      <c r="N237" s="139" t="s">
        <v>43</v>
      </c>
      <c r="P237" s="140">
        <f>O237*H237</f>
        <v>0</v>
      </c>
      <c r="Q237" s="140">
        <v>0.00022</v>
      </c>
      <c r="R237" s="140">
        <f>Q237*H237</f>
        <v>0.0044</v>
      </c>
      <c r="S237" s="140">
        <v>0</v>
      </c>
      <c r="T237" s="141">
        <f>S237*H237</f>
        <v>0</v>
      </c>
      <c r="AR237" s="142" t="s">
        <v>286</v>
      </c>
      <c r="AT237" s="142" t="s">
        <v>183</v>
      </c>
      <c r="AU237" s="142" t="s">
        <v>82</v>
      </c>
      <c r="AY237" s="17" t="s">
        <v>181</v>
      </c>
      <c r="BE237" s="143">
        <f>IF(N237="základní",J237,0)</f>
        <v>0</v>
      </c>
      <c r="BF237" s="143">
        <f>IF(N237="snížená",J237,0)</f>
        <v>0</v>
      </c>
      <c r="BG237" s="143">
        <f>IF(N237="zákl. přenesená",J237,0)</f>
        <v>0</v>
      </c>
      <c r="BH237" s="143">
        <f>IF(N237="sníž. přenesená",J237,0)</f>
        <v>0</v>
      </c>
      <c r="BI237" s="143">
        <f>IF(N237="nulová",J237,0)</f>
        <v>0</v>
      </c>
      <c r="BJ237" s="17" t="s">
        <v>80</v>
      </c>
      <c r="BK237" s="143">
        <f>ROUND(I237*H237,2)</f>
        <v>0</v>
      </c>
      <c r="BL237" s="17" t="s">
        <v>286</v>
      </c>
      <c r="BM237" s="142" t="s">
        <v>3339</v>
      </c>
    </row>
    <row r="238" spans="2:47" s="1" customFormat="1" ht="12">
      <c r="B238" s="32"/>
      <c r="D238" s="144" t="s">
        <v>190</v>
      </c>
      <c r="F238" s="145" t="s">
        <v>3340</v>
      </c>
      <c r="I238" s="146"/>
      <c r="L238" s="32"/>
      <c r="M238" s="147"/>
      <c r="T238" s="53"/>
      <c r="AT238" s="17" t="s">
        <v>190</v>
      </c>
      <c r="AU238" s="17" t="s">
        <v>82</v>
      </c>
    </row>
    <row r="239" spans="2:65" s="1" customFormat="1" ht="16.5" customHeight="1">
      <c r="B239" s="32"/>
      <c r="C239" s="131" t="s">
        <v>980</v>
      </c>
      <c r="D239" s="131" t="s">
        <v>183</v>
      </c>
      <c r="E239" s="132" t="s">
        <v>3341</v>
      </c>
      <c r="F239" s="133" t="s">
        <v>3342</v>
      </c>
      <c r="G239" s="134" t="s">
        <v>199</v>
      </c>
      <c r="H239" s="135">
        <v>3</v>
      </c>
      <c r="I239" s="136"/>
      <c r="J239" s="137">
        <f>ROUND(I239*H239,2)</f>
        <v>0</v>
      </c>
      <c r="K239" s="133" t="s">
        <v>187</v>
      </c>
      <c r="L239" s="32"/>
      <c r="M239" s="138" t="s">
        <v>19</v>
      </c>
      <c r="N239" s="139" t="s">
        <v>43</v>
      </c>
      <c r="P239" s="140">
        <f>O239*H239</f>
        <v>0</v>
      </c>
      <c r="Q239" s="140">
        <v>0.00022</v>
      </c>
      <c r="R239" s="140">
        <f>Q239*H239</f>
        <v>0.00066</v>
      </c>
      <c r="S239" s="140">
        <v>0</v>
      </c>
      <c r="T239" s="141">
        <f>S239*H239</f>
        <v>0</v>
      </c>
      <c r="AR239" s="142" t="s">
        <v>286</v>
      </c>
      <c r="AT239" s="142" t="s">
        <v>183</v>
      </c>
      <c r="AU239" s="142" t="s">
        <v>82</v>
      </c>
      <c r="AY239" s="17" t="s">
        <v>181</v>
      </c>
      <c r="BE239" s="143">
        <f>IF(N239="základní",J239,0)</f>
        <v>0</v>
      </c>
      <c r="BF239" s="143">
        <f>IF(N239="snížená",J239,0)</f>
        <v>0</v>
      </c>
      <c r="BG239" s="143">
        <f>IF(N239="zákl. přenesená",J239,0)</f>
        <v>0</v>
      </c>
      <c r="BH239" s="143">
        <f>IF(N239="sníž. přenesená",J239,0)</f>
        <v>0</v>
      </c>
      <c r="BI239" s="143">
        <f>IF(N239="nulová",J239,0)</f>
        <v>0</v>
      </c>
      <c r="BJ239" s="17" t="s">
        <v>80</v>
      </c>
      <c r="BK239" s="143">
        <f>ROUND(I239*H239,2)</f>
        <v>0</v>
      </c>
      <c r="BL239" s="17" t="s">
        <v>286</v>
      </c>
      <c r="BM239" s="142" t="s">
        <v>3343</v>
      </c>
    </row>
    <row r="240" spans="2:47" s="1" customFormat="1" ht="12">
      <c r="B240" s="32"/>
      <c r="D240" s="144" t="s">
        <v>190</v>
      </c>
      <c r="F240" s="145" t="s">
        <v>3344</v>
      </c>
      <c r="I240" s="146"/>
      <c r="L240" s="32"/>
      <c r="M240" s="147"/>
      <c r="T240" s="53"/>
      <c r="AT240" s="17" t="s">
        <v>190</v>
      </c>
      <c r="AU240" s="17" t="s">
        <v>82</v>
      </c>
    </row>
    <row r="241" spans="2:65" s="1" customFormat="1" ht="16.5" customHeight="1">
      <c r="B241" s="32"/>
      <c r="C241" s="131" t="s">
        <v>986</v>
      </c>
      <c r="D241" s="131" t="s">
        <v>183</v>
      </c>
      <c r="E241" s="132" t="s">
        <v>3345</v>
      </c>
      <c r="F241" s="133" t="s">
        <v>3346</v>
      </c>
      <c r="G241" s="134" t="s">
        <v>199</v>
      </c>
      <c r="H241" s="135">
        <v>15</v>
      </c>
      <c r="I241" s="136"/>
      <c r="J241" s="137">
        <f>ROUND(I241*H241,2)</f>
        <v>0</v>
      </c>
      <c r="K241" s="133" t="s">
        <v>187</v>
      </c>
      <c r="L241" s="32"/>
      <c r="M241" s="138" t="s">
        <v>19</v>
      </c>
      <c r="N241" s="139" t="s">
        <v>43</v>
      </c>
      <c r="P241" s="140">
        <f>O241*H241</f>
        <v>0</v>
      </c>
      <c r="Q241" s="140">
        <v>0.00057</v>
      </c>
      <c r="R241" s="140">
        <f>Q241*H241</f>
        <v>0.00855</v>
      </c>
      <c r="S241" s="140">
        <v>0</v>
      </c>
      <c r="T241" s="141">
        <f>S241*H241</f>
        <v>0</v>
      </c>
      <c r="AR241" s="142" t="s">
        <v>286</v>
      </c>
      <c r="AT241" s="142" t="s">
        <v>183</v>
      </c>
      <c r="AU241" s="142" t="s">
        <v>82</v>
      </c>
      <c r="AY241" s="17" t="s">
        <v>181</v>
      </c>
      <c r="BE241" s="143">
        <f>IF(N241="základní",J241,0)</f>
        <v>0</v>
      </c>
      <c r="BF241" s="143">
        <f>IF(N241="snížená",J241,0)</f>
        <v>0</v>
      </c>
      <c r="BG241" s="143">
        <f>IF(N241="zákl. přenesená",J241,0)</f>
        <v>0</v>
      </c>
      <c r="BH241" s="143">
        <f>IF(N241="sníž. přenesená",J241,0)</f>
        <v>0</v>
      </c>
      <c r="BI241" s="143">
        <f>IF(N241="nulová",J241,0)</f>
        <v>0</v>
      </c>
      <c r="BJ241" s="17" t="s">
        <v>80</v>
      </c>
      <c r="BK241" s="143">
        <f>ROUND(I241*H241,2)</f>
        <v>0</v>
      </c>
      <c r="BL241" s="17" t="s">
        <v>286</v>
      </c>
      <c r="BM241" s="142" t="s">
        <v>3347</v>
      </c>
    </row>
    <row r="242" spans="2:47" s="1" customFormat="1" ht="12">
      <c r="B242" s="32"/>
      <c r="D242" s="144" t="s">
        <v>190</v>
      </c>
      <c r="F242" s="145" t="s">
        <v>3348</v>
      </c>
      <c r="I242" s="146"/>
      <c r="L242" s="32"/>
      <c r="M242" s="147"/>
      <c r="T242" s="53"/>
      <c r="AT242" s="17" t="s">
        <v>190</v>
      </c>
      <c r="AU242" s="17" t="s">
        <v>82</v>
      </c>
    </row>
    <row r="243" spans="2:65" s="1" customFormat="1" ht="16.5" customHeight="1">
      <c r="B243" s="32"/>
      <c r="C243" s="131" t="s">
        <v>991</v>
      </c>
      <c r="D243" s="131" t="s">
        <v>183</v>
      </c>
      <c r="E243" s="132" t="s">
        <v>3349</v>
      </c>
      <c r="F243" s="133" t="s">
        <v>3350</v>
      </c>
      <c r="G243" s="134" t="s">
        <v>199</v>
      </c>
      <c r="H243" s="135">
        <v>2</v>
      </c>
      <c r="I243" s="136"/>
      <c r="J243" s="137">
        <f>ROUND(I243*H243,2)</f>
        <v>0</v>
      </c>
      <c r="K243" s="133" t="s">
        <v>187</v>
      </c>
      <c r="L243" s="32"/>
      <c r="M243" s="138" t="s">
        <v>19</v>
      </c>
      <c r="N243" s="139" t="s">
        <v>43</v>
      </c>
      <c r="P243" s="140">
        <f>O243*H243</f>
        <v>0</v>
      </c>
      <c r="Q243" s="140">
        <v>0.00072</v>
      </c>
      <c r="R243" s="140">
        <f>Q243*H243</f>
        <v>0.00144</v>
      </c>
      <c r="S243" s="140">
        <v>0</v>
      </c>
      <c r="T243" s="141">
        <f>S243*H243</f>
        <v>0</v>
      </c>
      <c r="AR243" s="142" t="s">
        <v>286</v>
      </c>
      <c r="AT243" s="142" t="s">
        <v>183</v>
      </c>
      <c r="AU243" s="142" t="s">
        <v>82</v>
      </c>
      <c r="AY243" s="17" t="s">
        <v>181</v>
      </c>
      <c r="BE243" s="143">
        <f>IF(N243="základní",J243,0)</f>
        <v>0</v>
      </c>
      <c r="BF243" s="143">
        <f>IF(N243="snížená",J243,0)</f>
        <v>0</v>
      </c>
      <c r="BG243" s="143">
        <f>IF(N243="zákl. přenesená",J243,0)</f>
        <v>0</v>
      </c>
      <c r="BH243" s="143">
        <f>IF(N243="sníž. přenesená",J243,0)</f>
        <v>0</v>
      </c>
      <c r="BI243" s="143">
        <f>IF(N243="nulová",J243,0)</f>
        <v>0</v>
      </c>
      <c r="BJ243" s="17" t="s">
        <v>80</v>
      </c>
      <c r="BK243" s="143">
        <f>ROUND(I243*H243,2)</f>
        <v>0</v>
      </c>
      <c r="BL243" s="17" t="s">
        <v>286</v>
      </c>
      <c r="BM243" s="142" t="s">
        <v>3351</v>
      </c>
    </row>
    <row r="244" spans="2:47" s="1" customFormat="1" ht="12">
      <c r="B244" s="32"/>
      <c r="D244" s="144" t="s">
        <v>190</v>
      </c>
      <c r="F244" s="145" t="s">
        <v>3352</v>
      </c>
      <c r="I244" s="146"/>
      <c r="L244" s="32"/>
      <c r="M244" s="147"/>
      <c r="T244" s="53"/>
      <c r="AT244" s="17" t="s">
        <v>190</v>
      </c>
      <c r="AU244" s="17" t="s">
        <v>82</v>
      </c>
    </row>
    <row r="245" spans="2:65" s="1" customFormat="1" ht="16.5" customHeight="1">
      <c r="B245" s="32"/>
      <c r="C245" s="131" t="s">
        <v>1002</v>
      </c>
      <c r="D245" s="131" t="s">
        <v>183</v>
      </c>
      <c r="E245" s="132" t="s">
        <v>3353</v>
      </c>
      <c r="F245" s="133" t="s">
        <v>3354</v>
      </c>
      <c r="G245" s="134" t="s">
        <v>199</v>
      </c>
      <c r="H245" s="135">
        <v>3</v>
      </c>
      <c r="I245" s="136"/>
      <c r="J245" s="137">
        <f>ROUND(I245*H245,2)</f>
        <v>0</v>
      </c>
      <c r="K245" s="133" t="s">
        <v>187</v>
      </c>
      <c r="L245" s="32"/>
      <c r="M245" s="138" t="s">
        <v>19</v>
      </c>
      <c r="N245" s="139" t="s">
        <v>43</v>
      </c>
      <c r="P245" s="140">
        <f>O245*H245</f>
        <v>0</v>
      </c>
      <c r="Q245" s="140">
        <v>0.00132</v>
      </c>
      <c r="R245" s="140">
        <f>Q245*H245</f>
        <v>0.00396</v>
      </c>
      <c r="S245" s="140">
        <v>0</v>
      </c>
      <c r="T245" s="141">
        <f>S245*H245</f>
        <v>0</v>
      </c>
      <c r="AR245" s="142" t="s">
        <v>286</v>
      </c>
      <c r="AT245" s="142" t="s">
        <v>183</v>
      </c>
      <c r="AU245" s="142" t="s">
        <v>82</v>
      </c>
      <c r="AY245" s="17" t="s">
        <v>181</v>
      </c>
      <c r="BE245" s="143">
        <f>IF(N245="základní",J245,0)</f>
        <v>0</v>
      </c>
      <c r="BF245" s="143">
        <f>IF(N245="snížená",J245,0)</f>
        <v>0</v>
      </c>
      <c r="BG245" s="143">
        <f>IF(N245="zákl. přenesená",J245,0)</f>
        <v>0</v>
      </c>
      <c r="BH245" s="143">
        <f>IF(N245="sníž. přenesená",J245,0)</f>
        <v>0</v>
      </c>
      <c r="BI245" s="143">
        <f>IF(N245="nulová",J245,0)</f>
        <v>0</v>
      </c>
      <c r="BJ245" s="17" t="s">
        <v>80</v>
      </c>
      <c r="BK245" s="143">
        <f>ROUND(I245*H245,2)</f>
        <v>0</v>
      </c>
      <c r="BL245" s="17" t="s">
        <v>286</v>
      </c>
      <c r="BM245" s="142" t="s">
        <v>3355</v>
      </c>
    </row>
    <row r="246" spans="2:47" s="1" customFormat="1" ht="12">
      <c r="B246" s="32"/>
      <c r="D246" s="144" t="s">
        <v>190</v>
      </c>
      <c r="F246" s="145" t="s">
        <v>3356</v>
      </c>
      <c r="I246" s="146"/>
      <c r="L246" s="32"/>
      <c r="M246" s="147"/>
      <c r="T246" s="53"/>
      <c r="AT246" s="17" t="s">
        <v>190</v>
      </c>
      <c r="AU246" s="17" t="s">
        <v>82</v>
      </c>
    </row>
    <row r="247" spans="2:65" s="1" customFormat="1" ht="16.5" customHeight="1">
      <c r="B247" s="32"/>
      <c r="C247" s="131" t="s">
        <v>1009</v>
      </c>
      <c r="D247" s="131" t="s">
        <v>183</v>
      </c>
      <c r="E247" s="132" t="s">
        <v>3357</v>
      </c>
      <c r="F247" s="133" t="s">
        <v>3358</v>
      </c>
      <c r="G247" s="134" t="s">
        <v>199</v>
      </c>
      <c r="H247" s="135">
        <v>3</v>
      </c>
      <c r="I247" s="136"/>
      <c r="J247" s="137">
        <f>ROUND(I247*H247,2)</f>
        <v>0</v>
      </c>
      <c r="K247" s="133" t="s">
        <v>187</v>
      </c>
      <c r="L247" s="32"/>
      <c r="M247" s="138" t="s">
        <v>19</v>
      </c>
      <c r="N247" s="139" t="s">
        <v>43</v>
      </c>
      <c r="P247" s="140">
        <f>O247*H247</f>
        <v>0</v>
      </c>
      <c r="Q247" s="140">
        <v>0.00152</v>
      </c>
      <c r="R247" s="140">
        <f>Q247*H247</f>
        <v>0.00456</v>
      </c>
      <c r="S247" s="140">
        <v>0</v>
      </c>
      <c r="T247" s="141">
        <f>S247*H247</f>
        <v>0</v>
      </c>
      <c r="AR247" s="142" t="s">
        <v>286</v>
      </c>
      <c r="AT247" s="142" t="s">
        <v>183</v>
      </c>
      <c r="AU247" s="142" t="s">
        <v>82</v>
      </c>
      <c r="AY247" s="17" t="s">
        <v>181</v>
      </c>
      <c r="BE247" s="143">
        <f>IF(N247="základní",J247,0)</f>
        <v>0</v>
      </c>
      <c r="BF247" s="143">
        <f>IF(N247="snížená",J247,0)</f>
        <v>0</v>
      </c>
      <c r="BG247" s="143">
        <f>IF(N247="zákl. přenesená",J247,0)</f>
        <v>0</v>
      </c>
      <c r="BH247" s="143">
        <f>IF(N247="sníž. přenesená",J247,0)</f>
        <v>0</v>
      </c>
      <c r="BI247" s="143">
        <f>IF(N247="nulová",J247,0)</f>
        <v>0</v>
      </c>
      <c r="BJ247" s="17" t="s">
        <v>80</v>
      </c>
      <c r="BK247" s="143">
        <f>ROUND(I247*H247,2)</f>
        <v>0</v>
      </c>
      <c r="BL247" s="17" t="s">
        <v>286</v>
      </c>
      <c r="BM247" s="142" t="s">
        <v>3359</v>
      </c>
    </row>
    <row r="248" spans="2:47" s="1" customFormat="1" ht="12">
      <c r="B248" s="32"/>
      <c r="D248" s="144" t="s">
        <v>190</v>
      </c>
      <c r="F248" s="145" t="s">
        <v>3360</v>
      </c>
      <c r="I248" s="146"/>
      <c r="L248" s="32"/>
      <c r="M248" s="147"/>
      <c r="T248" s="53"/>
      <c r="AT248" s="17" t="s">
        <v>190</v>
      </c>
      <c r="AU248" s="17" t="s">
        <v>82</v>
      </c>
    </row>
    <row r="249" spans="2:65" s="1" customFormat="1" ht="16.5" customHeight="1">
      <c r="B249" s="32"/>
      <c r="C249" s="131" t="s">
        <v>1014</v>
      </c>
      <c r="D249" s="131" t="s">
        <v>183</v>
      </c>
      <c r="E249" s="132" t="s">
        <v>3361</v>
      </c>
      <c r="F249" s="133" t="s">
        <v>3362</v>
      </c>
      <c r="G249" s="134" t="s">
        <v>199</v>
      </c>
      <c r="H249" s="135">
        <v>1</v>
      </c>
      <c r="I249" s="136"/>
      <c r="J249" s="137">
        <f>ROUND(I249*H249,2)</f>
        <v>0</v>
      </c>
      <c r="K249" s="133" t="s">
        <v>187</v>
      </c>
      <c r="L249" s="32"/>
      <c r="M249" s="138" t="s">
        <v>19</v>
      </c>
      <c r="N249" s="139" t="s">
        <v>43</v>
      </c>
      <c r="P249" s="140">
        <f>O249*H249</f>
        <v>0</v>
      </c>
      <c r="Q249" s="140">
        <v>0.00012</v>
      </c>
      <c r="R249" s="140">
        <f>Q249*H249</f>
        <v>0.00012</v>
      </c>
      <c r="S249" s="140">
        <v>0</v>
      </c>
      <c r="T249" s="141">
        <f>S249*H249</f>
        <v>0</v>
      </c>
      <c r="AR249" s="142" t="s">
        <v>286</v>
      </c>
      <c r="AT249" s="142" t="s">
        <v>183</v>
      </c>
      <c r="AU249" s="142" t="s">
        <v>82</v>
      </c>
      <c r="AY249" s="17" t="s">
        <v>181</v>
      </c>
      <c r="BE249" s="143">
        <f>IF(N249="základní",J249,0)</f>
        <v>0</v>
      </c>
      <c r="BF249" s="143">
        <f>IF(N249="snížená",J249,0)</f>
        <v>0</v>
      </c>
      <c r="BG249" s="143">
        <f>IF(N249="zákl. přenesená",J249,0)</f>
        <v>0</v>
      </c>
      <c r="BH249" s="143">
        <f>IF(N249="sníž. přenesená",J249,0)</f>
        <v>0</v>
      </c>
      <c r="BI249" s="143">
        <f>IF(N249="nulová",J249,0)</f>
        <v>0</v>
      </c>
      <c r="BJ249" s="17" t="s">
        <v>80</v>
      </c>
      <c r="BK249" s="143">
        <f>ROUND(I249*H249,2)</f>
        <v>0</v>
      </c>
      <c r="BL249" s="17" t="s">
        <v>286</v>
      </c>
      <c r="BM249" s="142" t="s">
        <v>3363</v>
      </c>
    </row>
    <row r="250" spans="2:47" s="1" customFormat="1" ht="12">
      <c r="B250" s="32"/>
      <c r="D250" s="144" t="s">
        <v>190</v>
      </c>
      <c r="F250" s="145" t="s">
        <v>3364</v>
      </c>
      <c r="I250" s="146"/>
      <c r="L250" s="32"/>
      <c r="M250" s="147"/>
      <c r="T250" s="53"/>
      <c r="AT250" s="17" t="s">
        <v>190</v>
      </c>
      <c r="AU250" s="17" t="s">
        <v>82</v>
      </c>
    </row>
    <row r="251" spans="2:65" s="1" customFormat="1" ht="16.5" customHeight="1">
      <c r="B251" s="32"/>
      <c r="C251" s="131" t="s">
        <v>1056</v>
      </c>
      <c r="D251" s="131" t="s">
        <v>183</v>
      </c>
      <c r="E251" s="132" t="s">
        <v>3365</v>
      </c>
      <c r="F251" s="133" t="s">
        <v>3366</v>
      </c>
      <c r="G251" s="134" t="s">
        <v>199</v>
      </c>
      <c r="H251" s="135">
        <v>1</v>
      </c>
      <c r="I251" s="136"/>
      <c r="J251" s="137">
        <f>ROUND(I251*H251,2)</f>
        <v>0</v>
      </c>
      <c r="K251" s="133" t="s">
        <v>187</v>
      </c>
      <c r="L251" s="32"/>
      <c r="M251" s="138" t="s">
        <v>19</v>
      </c>
      <c r="N251" s="139" t="s">
        <v>43</v>
      </c>
      <c r="P251" s="140">
        <f>O251*H251</f>
        <v>0</v>
      </c>
      <c r="Q251" s="140">
        <v>0.00017</v>
      </c>
      <c r="R251" s="140">
        <f>Q251*H251</f>
        <v>0.00017</v>
      </c>
      <c r="S251" s="140">
        <v>0</v>
      </c>
      <c r="T251" s="141">
        <f>S251*H251</f>
        <v>0</v>
      </c>
      <c r="AR251" s="142" t="s">
        <v>286</v>
      </c>
      <c r="AT251" s="142" t="s">
        <v>183</v>
      </c>
      <c r="AU251" s="142" t="s">
        <v>82</v>
      </c>
      <c r="AY251" s="17" t="s">
        <v>181</v>
      </c>
      <c r="BE251" s="143">
        <f>IF(N251="základní",J251,0)</f>
        <v>0</v>
      </c>
      <c r="BF251" s="143">
        <f>IF(N251="snížená",J251,0)</f>
        <v>0</v>
      </c>
      <c r="BG251" s="143">
        <f>IF(N251="zákl. přenesená",J251,0)</f>
        <v>0</v>
      </c>
      <c r="BH251" s="143">
        <f>IF(N251="sníž. přenesená",J251,0)</f>
        <v>0</v>
      </c>
      <c r="BI251" s="143">
        <f>IF(N251="nulová",J251,0)</f>
        <v>0</v>
      </c>
      <c r="BJ251" s="17" t="s">
        <v>80</v>
      </c>
      <c r="BK251" s="143">
        <f>ROUND(I251*H251,2)</f>
        <v>0</v>
      </c>
      <c r="BL251" s="17" t="s">
        <v>286</v>
      </c>
      <c r="BM251" s="142" t="s">
        <v>3367</v>
      </c>
    </row>
    <row r="252" spans="2:47" s="1" customFormat="1" ht="12">
      <c r="B252" s="32"/>
      <c r="D252" s="144" t="s">
        <v>190</v>
      </c>
      <c r="F252" s="145" t="s">
        <v>3368</v>
      </c>
      <c r="I252" s="146"/>
      <c r="L252" s="32"/>
      <c r="M252" s="147"/>
      <c r="T252" s="53"/>
      <c r="AT252" s="17" t="s">
        <v>190</v>
      </c>
      <c r="AU252" s="17" t="s">
        <v>82</v>
      </c>
    </row>
    <row r="253" spans="2:65" s="1" customFormat="1" ht="16.5" customHeight="1">
      <c r="B253" s="32"/>
      <c r="C253" s="131" t="s">
        <v>1063</v>
      </c>
      <c r="D253" s="131" t="s">
        <v>183</v>
      </c>
      <c r="E253" s="132" t="s">
        <v>3369</v>
      </c>
      <c r="F253" s="133" t="s">
        <v>3370</v>
      </c>
      <c r="G253" s="134" t="s">
        <v>199</v>
      </c>
      <c r="H253" s="135">
        <v>1</v>
      </c>
      <c r="I253" s="136"/>
      <c r="J253" s="137">
        <f>ROUND(I253*H253,2)</f>
        <v>0</v>
      </c>
      <c r="K253" s="133" t="s">
        <v>187</v>
      </c>
      <c r="L253" s="32"/>
      <c r="M253" s="138" t="s">
        <v>19</v>
      </c>
      <c r="N253" s="139" t="s">
        <v>43</v>
      </c>
      <c r="P253" s="140">
        <f>O253*H253</f>
        <v>0</v>
      </c>
      <c r="Q253" s="140">
        <v>0.00082</v>
      </c>
      <c r="R253" s="140">
        <f>Q253*H253</f>
        <v>0.00082</v>
      </c>
      <c r="S253" s="140">
        <v>0</v>
      </c>
      <c r="T253" s="141">
        <f>S253*H253</f>
        <v>0</v>
      </c>
      <c r="AR253" s="142" t="s">
        <v>286</v>
      </c>
      <c r="AT253" s="142" t="s">
        <v>183</v>
      </c>
      <c r="AU253" s="142" t="s">
        <v>82</v>
      </c>
      <c r="AY253" s="17" t="s">
        <v>181</v>
      </c>
      <c r="BE253" s="143">
        <f>IF(N253="základní",J253,0)</f>
        <v>0</v>
      </c>
      <c r="BF253" s="143">
        <f>IF(N253="snížená",J253,0)</f>
        <v>0</v>
      </c>
      <c r="BG253" s="143">
        <f>IF(N253="zákl. přenesená",J253,0)</f>
        <v>0</v>
      </c>
      <c r="BH253" s="143">
        <f>IF(N253="sníž. přenesená",J253,0)</f>
        <v>0</v>
      </c>
      <c r="BI253" s="143">
        <f>IF(N253="nulová",J253,0)</f>
        <v>0</v>
      </c>
      <c r="BJ253" s="17" t="s">
        <v>80</v>
      </c>
      <c r="BK253" s="143">
        <f>ROUND(I253*H253,2)</f>
        <v>0</v>
      </c>
      <c r="BL253" s="17" t="s">
        <v>286</v>
      </c>
      <c r="BM253" s="142" t="s">
        <v>3371</v>
      </c>
    </row>
    <row r="254" spans="2:47" s="1" customFormat="1" ht="12">
      <c r="B254" s="32"/>
      <c r="D254" s="144" t="s">
        <v>190</v>
      </c>
      <c r="F254" s="145" t="s">
        <v>3372</v>
      </c>
      <c r="I254" s="146"/>
      <c r="L254" s="32"/>
      <c r="M254" s="147"/>
      <c r="T254" s="53"/>
      <c r="AT254" s="17" t="s">
        <v>190</v>
      </c>
      <c r="AU254" s="17" t="s">
        <v>82</v>
      </c>
    </row>
    <row r="255" spans="2:65" s="1" customFormat="1" ht="16.5" customHeight="1">
      <c r="B255" s="32"/>
      <c r="C255" s="131" t="s">
        <v>1070</v>
      </c>
      <c r="D255" s="131" t="s">
        <v>183</v>
      </c>
      <c r="E255" s="132" t="s">
        <v>3373</v>
      </c>
      <c r="F255" s="133" t="s">
        <v>3374</v>
      </c>
      <c r="G255" s="134" t="s">
        <v>199</v>
      </c>
      <c r="H255" s="135">
        <v>2</v>
      </c>
      <c r="I255" s="136"/>
      <c r="J255" s="137">
        <f>ROUND(I255*H255,2)</f>
        <v>0</v>
      </c>
      <c r="K255" s="133" t="s">
        <v>187</v>
      </c>
      <c r="L255" s="32"/>
      <c r="M255" s="138" t="s">
        <v>19</v>
      </c>
      <c r="N255" s="139" t="s">
        <v>43</v>
      </c>
      <c r="P255" s="140">
        <f>O255*H255</f>
        <v>0</v>
      </c>
      <c r="Q255" s="140">
        <v>0.0005</v>
      </c>
      <c r="R255" s="140">
        <f>Q255*H255</f>
        <v>0.001</v>
      </c>
      <c r="S255" s="140">
        <v>0</v>
      </c>
      <c r="T255" s="141">
        <f>S255*H255</f>
        <v>0</v>
      </c>
      <c r="AR255" s="142" t="s">
        <v>286</v>
      </c>
      <c r="AT255" s="142" t="s">
        <v>183</v>
      </c>
      <c r="AU255" s="142" t="s">
        <v>82</v>
      </c>
      <c r="AY255" s="17" t="s">
        <v>181</v>
      </c>
      <c r="BE255" s="143">
        <f>IF(N255="základní",J255,0)</f>
        <v>0</v>
      </c>
      <c r="BF255" s="143">
        <f>IF(N255="snížená",J255,0)</f>
        <v>0</v>
      </c>
      <c r="BG255" s="143">
        <f>IF(N255="zákl. přenesená",J255,0)</f>
        <v>0</v>
      </c>
      <c r="BH255" s="143">
        <f>IF(N255="sníž. přenesená",J255,0)</f>
        <v>0</v>
      </c>
      <c r="BI255" s="143">
        <f>IF(N255="nulová",J255,0)</f>
        <v>0</v>
      </c>
      <c r="BJ255" s="17" t="s">
        <v>80</v>
      </c>
      <c r="BK255" s="143">
        <f>ROUND(I255*H255,2)</f>
        <v>0</v>
      </c>
      <c r="BL255" s="17" t="s">
        <v>286</v>
      </c>
      <c r="BM255" s="142" t="s">
        <v>3375</v>
      </c>
    </row>
    <row r="256" spans="2:47" s="1" customFormat="1" ht="12">
      <c r="B256" s="32"/>
      <c r="D256" s="144" t="s">
        <v>190</v>
      </c>
      <c r="F256" s="145" t="s">
        <v>3376</v>
      </c>
      <c r="I256" s="146"/>
      <c r="L256" s="32"/>
      <c r="M256" s="147"/>
      <c r="T256" s="53"/>
      <c r="AT256" s="17" t="s">
        <v>190</v>
      </c>
      <c r="AU256" s="17" t="s">
        <v>82</v>
      </c>
    </row>
    <row r="257" spans="2:65" s="1" customFormat="1" ht="16.5" customHeight="1">
      <c r="B257" s="32"/>
      <c r="C257" s="131" t="s">
        <v>1078</v>
      </c>
      <c r="D257" s="131" t="s">
        <v>183</v>
      </c>
      <c r="E257" s="132" t="s">
        <v>3377</v>
      </c>
      <c r="F257" s="133" t="s">
        <v>3378</v>
      </c>
      <c r="G257" s="134" t="s">
        <v>199</v>
      </c>
      <c r="H257" s="135">
        <v>1</v>
      </c>
      <c r="I257" s="136"/>
      <c r="J257" s="137">
        <f>ROUND(I257*H257,2)</f>
        <v>0</v>
      </c>
      <c r="K257" s="133" t="s">
        <v>187</v>
      </c>
      <c r="L257" s="32"/>
      <c r="M257" s="138" t="s">
        <v>19</v>
      </c>
      <c r="N257" s="139" t="s">
        <v>43</v>
      </c>
      <c r="P257" s="140">
        <f>O257*H257</f>
        <v>0</v>
      </c>
      <c r="Q257" s="140">
        <v>0.00029</v>
      </c>
      <c r="R257" s="140">
        <f>Q257*H257</f>
        <v>0.00029</v>
      </c>
      <c r="S257" s="140">
        <v>0</v>
      </c>
      <c r="T257" s="141">
        <f>S257*H257</f>
        <v>0</v>
      </c>
      <c r="AR257" s="142" t="s">
        <v>286</v>
      </c>
      <c r="AT257" s="142" t="s">
        <v>183</v>
      </c>
      <c r="AU257" s="142" t="s">
        <v>82</v>
      </c>
      <c r="AY257" s="17" t="s">
        <v>181</v>
      </c>
      <c r="BE257" s="143">
        <f>IF(N257="základní",J257,0)</f>
        <v>0</v>
      </c>
      <c r="BF257" s="143">
        <f>IF(N257="snížená",J257,0)</f>
        <v>0</v>
      </c>
      <c r="BG257" s="143">
        <f>IF(N257="zákl. přenesená",J257,0)</f>
        <v>0</v>
      </c>
      <c r="BH257" s="143">
        <f>IF(N257="sníž. přenesená",J257,0)</f>
        <v>0</v>
      </c>
      <c r="BI257" s="143">
        <f>IF(N257="nulová",J257,0)</f>
        <v>0</v>
      </c>
      <c r="BJ257" s="17" t="s">
        <v>80</v>
      </c>
      <c r="BK257" s="143">
        <f>ROUND(I257*H257,2)</f>
        <v>0</v>
      </c>
      <c r="BL257" s="17" t="s">
        <v>286</v>
      </c>
      <c r="BM257" s="142" t="s">
        <v>3379</v>
      </c>
    </row>
    <row r="258" spans="2:47" s="1" customFormat="1" ht="12">
      <c r="B258" s="32"/>
      <c r="D258" s="144" t="s">
        <v>190</v>
      </c>
      <c r="F258" s="145" t="s">
        <v>3380</v>
      </c>
      <c r="I258" s="146"/>
      <c r="L258" s="32"/>
      <c r="M258" s="147"/>
      <c r="T258" s="53"/>
      <c r="AT258" s="17" t="s">
        <v>190</v>
      </c>
      <c r="AU258" s="17" t="s">
        <v>82</v>
      </c>
    </row>
    <row r="259" spans="2:65" s="1" customFormat="1" ht="21.75" customHeight="1">
      <c r="B259" s="32"/>
      <c r="C259" s="131" t="s">
        <v>1082</v>
      </c>
      <c r="D259" s="131" t="s">
        <v>183</v>
      </c>
      <c r="E259" s="132" t="s">
        <v>3381</v>
      </c>
      <c r="F259" s="133" t="s">
        <v>3382</v>
      </c>
      <c r="G259" s="134" t="s">
        <v>199</v>
      </c>
      <c r="H259" s="135">
        <v>1</v>
      </c>
      <c r="I259" s="136"/>
      <c r="J259" s="137">
        <f>ROUND(I259*H259,2)</f>
        <v>0</v>
      </c>
      <c r="K259" s="133" t="s">
        <v>187</v>
      </c>
      <c r="L259" s="32"/>
      <c r="M259" s="138" t="s">
        <v>19</v>
      </c>
      <c r="N259" s="139" t="s">
        <v>43</v>
      </c>
      <c r="P259" s="140">
        <f>O259*H259</f>
        <v>0</v>
      </c>
      <c r="Q259" s="140">
        <v>0.00345</v>
      </c>
      <c r="R259" s="140">
        <f>Q259*H259</f>
        <v>0.00345</v>
      </c>
      <c r="S259" s="140">
        <v>0</v>
      </c>
      <c r="T259" s="141">
        <f>S259*H259</f>
        <v>0</v>
      </c>
      <c r="AR259" s="142" t="s">
        <v>286</v>
      </c>
      <c r="AT259" s="142" t="s">
        <v>183</v>
      </c>
      <c r="AU259" s="142" t="s">
        <v>82</v>
      </c>
      <c r="AY259" s="17" t="s">
        <v>181</v>
      </c>
      <c r="BE259" s="143">
        <f>IF(N259="základní",J259,0)</f>
        <v>0</v>
      </c>
      <c r="BF259" s="143">
        <f>IF(N259="snížená",J259,0)</f>
        <v>0</v>
      </c>
      <c r="BG259" s="143">
        <f>IF(N259="zákl. přenesená",J259,0)</f>
        <v>0</v>
      </c>
      <c r="BH259" s="143">
        <f>IF(N259="sníž. přenesená",J259,0)</f>
        <v>0</v>
      </c>
      <c r="BI259" s="143">
        <f>IF(N259="nulová",J259,0)</f>
        <v>0</v>
      </c>
      <c r="BJ259" s="17" t="s">
        <v>80</v>
      </c>
      <c r="BK259" s="143">
        <f>ROUND(I259*H259,2)</f>
        <v>0</v>
      </c>
      <c r="BL259" s="17" t="s">
        <v>286</v>
      </c>
      <c r="BM259" s="142" t="s">
        <v>3383</v>
      </c>
    </row>
    <row r="260" spans="2:47" s="1" customFormat="1" ht="12">
      <c r="B260" s="32"/>
      <c r="D260" s="144" t="s">
        <v>190</v>
      </c>
      <c r="F260" s="145" t="s">
        <v>3384</v>
      </c>
      <c r="I260" s="146"/>
      <c r="L260" s="32"/>
      <c r="M260" s="147"/>
      <c r="T260" s="53"/>
      <c r="AT260" s="17" t="s">
        <v>190</v>
      </c>
      <c r="AU260" s="17" t="s">
        <v>82</v>
      </c>
    </row>
    <row r="261" spans="2:65" s="1" customFormat="1" ht="21.75" customHeight="1">
      <c r="B261" s="32"/>
      <c r="C261" s="131" t="s">
        <v>1093</v>
      </c>
      <c r="D261" s="131" t="s">
        <v>183</v>
      </c>
      <c r="E261" s="132" t="s">
        <v>3385</v>
      </c>
      <c r="F261" s="133" t="s">
        <v>3386</v>
      </c>
      <c r="G261" s="134" t="s">
        <v>199</v>
      </c>
      <c r="H261" s="135">
        <v>6</v>
      </c>
      <c r="I261" s="136"/>
      <c r="J261" s="137">
        <f>ROUND(I261*H261,2)</f>
        <v>0</v>
      </c>
      <c r="K261" s="133" t="s">
        <v>187</v>
      </c>
      <c r="L261" s="32"/>
      <c r="M261" s="138" t="s">
        <v>19</v>
      </c>
      <c r="N261" s="139" t="s">
        <v>43</v>
      </c>
      <c r="P261" s="140">
        <f>O261*H261</f>
        <v>0</v>
      </c>
      <c r="Q261" s="140">
        <v>0.00026</v>
      </c>
      <c r="R261" s="140">
        <f>Q261*H261</f>
        <v>0.0015599999999999998</v>
      </c>
      <c r="S261" s="140">
        <v>0</v>
      </c>
      <c r="T261" s="141">
        <f>S261*H261</f>
        <v>0</v>
      </c>
      <c r="AR261" s="142" t="s">
        <v>286</v>
      </c>
      <c r="AT261" s="142" t="s">
        <v>183</v>
      </c>
      <c r="AU261" s="142" t="s">
        <v>82</v>
      </c>
      <c r="AY261" s="17" t="s">
        <v>181</v>
      </c>
      <c r="BE261" s="143">
        <f>IF(N261="základní",J261,0)</f>
        <v>0</v>
      </c>
      <c r="BF261" s="143">
        <f>IF(N261="snížená",J261,0)</f>
        <v>0</v>
      </c>
      <c r="BG261" s="143">
        <f>IF(N261="zákl. přenesená",J261,0)</f>
        <v>0</v>
      </c>
      <c r="BH261" s="143">
        <f>IF(N261="sníž. přenesená",J261,0)</f>
        <v>0</v>
      </c>
      <c r="BI261" s="143">
        <f>IF(N261="nulová",J261,0)</f>
        <v>0</v>
      </c>
      <c r="BJ261" s="17" t="s">
        <v>80</v>
      </c>
      <c r="BK261" s="143">
        <f>ROUND(I261*H261,2)</f>
        <v>0</v>
      </c>
      <c r="BL261" s="17" t="s">
        <v>286</v>
      </c>
      <c r="BM261" s="142" t="s">
        <v>3387</v>
      </c>
    </row>
    <row r="262" spans="2:47" s="1" customFormat="1" ht="12">
      <c r="B262" s="32"/>
      <c r="D262" s="144" t="s">
        <v>190</v>
      </c>
      <c r="F262" s="145" t="s">
        <v>3388</v>
      </c>
      <c r="I262" s="146"/>
      <c r="L262" s="32"/>
      <c r="M262" s="147"/>
      <c r="T262" s="53"/>
      <c r="AT262" s="17" t="s">
        <v>190</v>
      </c>
      <c r="AU262" s="17" t="s">
        <v>82</v>
      </c>
    </row>
    <row r="263" spans="2:65" s="1" customFormat="1" ht="16.5" customHeight="1">
      <c r="B263" s="32"/>
      <c r="C263" s="131" t="s">
        <v>1098</v>
      </c>
      <c r="D263" s="131" t="s">
        <v>183</v>
      </c>
      <c r="E263" s="132" t="s">
        <v>3389</v>
      </c>
      <c r="F263" s="133" t="s">
        <v>3390</v>
      </c>
      <c r="G263" s="134" t="s">
        <v>199</v>
      </c>
      <c r="H263" s="135">
        <v>1</v>
      </c>
      <c r="I263" s="136"/>
      <c r="J263" s="137">
        <f>ROUND(I263*H263,2)</f>
        <v>0</v>
      </c>
      <c r="K263" s="133" t="s">
        <v>187</v>
      </c>
      <c r="L263" s="32"/>
      <c r="M263" s="138" t="s">
        <v>19</v>
      </c>
      <c r="N263" s="139" t="s">
        <v>43</v>
      </c>
      <c r="P263" s="140">
        <f>O263*H263</f>
        <v>0</v>
      </c>
      <c r="Q263" s="140">
        <v>0.00186</v>
      </c>
      <c r="R263" s="140">
        <f>Q263*H263</f>
        <v>0.00186</v>
      </c>
      <c r="S263" s="140">
        <v>0</v>
      </c>
      <c r="T263" s="141">
        <f>S263*H263</f>
        <v>0</v>
      </c>
      <c r="AR263" s="142" t="s">
        <v>286</v>
      </c>
      <c r="AT263" s="142" t="s">
        <v>183</v>
      </c>
      <c r="AU263" s="142" t="s">
        <v>82</v>
      </c>
      <c r="AY263" s="17" t="s">
        <v>181</v>
      </c>
      <c r="BE263" s="143">
        <f>IF(N263="základní",J263,0)</f>
        <v>0</v>
      </c>
      <c r="BF263" s="143">
        <f>IF(N263="snížená",J263,0)</f>
        <v>0</v>
      </c>
      <c r="BG263" s="143">
        <f>IF(N263="zákl. přenesená",J263,0)</f>
        <v>0</v>
      </c>
      <c r="BH263" s="143">
        <f>IF(N263="sníž. přenesená",J263,0)</f>
        <v>0</v>
      </c>
      <c r="BI263" s="143">
        <f>IF(N263="nulová",J263,0)</f>
        <v>0</v>
      </c>
      <c r="BJ263" s="17" t="s">
        <v>80</v>
      </c>
      <c r="BK263" s="143">
        <f>ROUND(I263*H263,2)</f>
        <v>0</v>
      </c>
      <c r="BL263" s="17" t="s">
        <v>286</v>
      </c>
      <c r="BM263" s="142" t="s">
        <v>3391</v>
      </c>
    </row>
    <row r="264" spans="2:47" s="1" customFormat="1" ht="12">
      <c r="B264" s="32"/>
      <c r="D264" s="144" t="s">
        <v>190</v>
      </c>
      <c r="F264" s="145" t="s">
        <v>3392</v>
      </c>
      <c r="I264" s="146"/>
      <c r="L264" s="32"/>
      <c r="M264" s="147"/>
      <c r="T264" s="53"/>
      <c r="AT264" s="17" t="s">
        <v>190</v>
      </c>
      <c r="AU264" s="17" t="s">
        <v>82</v>
      </c>
    </row>
    <row r="265" spans="2:65" s="1" customFormat="1" ht="16.5" customHeight="1">
      <c r="B265" s="32"/>
      <c r="C265" s="131" t="s">
        <v>1107</v>
      </c>
      <c r="D265" s="131" t="s">
        <v>183</v>
      </c>
      <c r="E265" s="132" t="s">
        <v>3393</v>
      </c>
      <c r="F265" s="133" t="s">
        <v>3394</v>
      </c>
      <c r="G265" s="134" t="s">
        <v>199</v>
      </c>
      <c r="H265" s="135">
        <v>1</v>
      </c>
      <c r="I265" s="136"/>
      <c r="J265" s="137">
        <f>ROUND(I265*H265,2)</f>
        <v>0</v>
      </c>
      <c r="K265" s="133" t="s">
        <v>187</v>
      </c>
      <c r="L265" s="32"/>
      <c r="M265" s="138" t="s">
        <v>19</v>
      </c>
      <c r="N265" s="139" t="s">
        <v>43</v>
      </c>
      <c r="P265" s="140">
        <f>O265*H265</f>
        <v>0</v>
      </c>
      <c r="Q265" s="140">
        <v>0.00015</v>
      </c>
      <c r="R265" s="140">
        <f>Q265*H265</f>
        <v>0.00015</v>
      </c>
      <c r="S265" s="140">
        <v>0</v>
      </c>
      <c r="T265" s="141">
        <f>S265*H265</f>
        <v>0</v>
      </c>
      <c r="AR265" s="142" t="s">
        <v>286</v>
      </c>
      <c r="AT265" s="142" t="s">
        <v>183</v>
      </c>
      <c r="AU265" s="142" t="s">
        <v>82</v>
      </c>
      <c r="AY265" s="17" t="s">
        <v>181</v>
      </c>
      <c r="BE265" s="143">
        <f>IF(N265="základní",J265,0)</f>
        <v>0</v>
      </c>
      <c r="BF265" s="143">
        <f>IF(N265="snížená",J265,0)</f>
        <v>0</v>
      </c>
      <c r="BG265" s="143">
        <f>IF(N265="zákl. přenesená",J265,0)</f>
        <v>0</v>
      </c>
      <c r="BH265" s="143">
        <f>IF(N265="sníž. přenesená",J265,0)</f>
        <v>0</v>
      </c>
      <c r="BI265" s="143">
        <f>IF(N265="nulová",J265,0)</f>
        <v>0</v>
      </c>
      <c r="BJ265" s="17" t="s">
        <v>80</v>
      </c>
      <c r="BK265" s="143">
        <f>ROUND(I265*H265,2)</f>
        <v>0</v>
      </c>
      <c r="BL265" s="17" t="s">
        <v>286</v>
      </c>
      <c r="BM265" s="142" t="s">
        <v>3395</v>
      </c>
    </row>
    <row r="266" spans="2:47" s="1" customFormat="1" ht="12">
      <c r="B266" s="32"/>
      <c r="D266" s="144" t="s">
        <v>190</v>
      </c>
      <c r="F266" s="145" t="s">
        <v>3396</v>
      </c>
      <c r="I266" s="146"/>
      <c r="L266" s="32"/>
      <c r="M266" s="147"/>
      <c r="T266" s="53"/>
      <c r="AT266" s="17" t="s">
        <v>190</v>
      </c>
      <c r="AU266" s="17" t="s">
        <v>82</v>
      </c>
    </row>
    <row r="267" spans="2:65" s="1" customFormat="1" ht="16.5" customHeight="1">
      <c r="B267" s="32"/>
      <c r="C267" s="131" t="s">
        <v>1112</v>
      </c>
      <c r="D267" s="131" t="s">
        <v>183</v>
      </c>
      <c r="E267" s="132" t="s">
        <v>3397</v>
      </c>
      <c r="F267" s="133" t="s">
        <v>3398</v>
      </c>
      <c r="G267" s="134" t="s">
        <v>199</v>
      </c>
      <c r="H267" s="135">
        <v>1</v>
      </c>
      <c r="I267" s="136"/>
      <c r="J267" s="137">
        <f>ROUND(I267*H267,2)</f>
        <v>0</v>
      </c>
      <c r="K267" s="133" t="s">
        <v>187</v>
      </c>
      <c r="L267" s="32"/>
      <c r="M267" s="138" t="s">
        <v>19</v>
      </c>
      <c r="N267" s="139" t="s">
        <v>43</v>
      </c>
      <c r="P267" s="140">
        <f>O267*H267</f>
        <v>0</v>
      </c>
      <c r="Q267" s="140">
        <v>0.00022</v>
      </c>
      <c r="R267" s="140">
        <f>Q267*H267</f>
        <v>0.00022</v>
      </c>
      <c r="S267" s="140">
        <v>0</v>
      </c>
      <c r="T267" s="141">
        <f>S267*H267</f>
        <v>0</v>
      </c>
      <c r="AR267" s="142" t="s">
        <v>286</v>
      </c>
      <c r="AT267" s="142" t="s">
        <v>183</v>
      </c>
      <c r="AU267" s="142" t="s">
        <v>82</v>
      </c>
      <c r="AY267" s="17" t="s">
        <v>181</v>
      </c>
      <c r="BE267" s="143">
        <f>IF(N267="základní",J267,0)</f>
        <v>0</v>
      </c>
      <c r="BF267" s="143">
        <f>IF(N267="snížená",J267,0)</f>
        <v>0</v>
      </c>
      <c r="BG267" s="143">
        <f>IF(N267="zákl. přenesená",J267,0)</f>
        <v>0</v>
      </c>
      <c r="BH267" s="143">
        <f>IF(N267="sníž. přenesená",J267,0)</f>
        <v>0</v>
      </c>
      <c r="BI267" s="143">
        <f>IF(N267="nulová",J267,0)</f>
        <v>0</v>
      </c>
      <c r="BJ267" s="17" t="s">
        <v>80</v>
      </c>
      <c r="BK267" s="143">
        <f>ROUND(I267*H267,2)</f>
        <v>0</v>
      </c>
      <c r="BL267" s="17" t="s">
        <v>286</v>
      </c>
      <c r="BM267" s="142" t="s">
        <v>3399</v>
      </c>
    </row>
    <row r="268" spans="2:47" s="1" customFormat="1" ht="12">
      <c r="B268" s="32"/>
      <c r="D268" s="144" t="s">
        <v>190</v>
      </c>
      <c r="F268" s="145" t="s">
        <v>3400</v>
      </c>
      <c r="I268" s="146"/>
      <c r="L268" s="32"/>
      <c r="M268" s="147"/>
      <c r="T268" s="53"/>
      <c r="AT268" s="17" t="s">
        <v>190</v>
      </c>
      <c r="AU268" s="17" t="s">
        <v>82</v>
      </c>
    </row>
    <row r="269" spans="2:65" s="1" customFormat="1" ht="16.5" customHeight="1">
      <c r="B269" s="32"/>
      <c r="C269" s="131" t="s">
        <v>1117</v>
      </c>
      <c r="D269" s="131" t="s">
        <v>183</v>
      </c>
      <c r="E269" s="132" t="s">
        <v>3401</v>
      </c>
      <c r="F269" s="133" t="s">
        <v>3402</v>
      </c>
      <c r="G269" s="134" t="s">
        <v>199</v>
      </c>
      <c r="H269" s="135">
        <v>1</v>
      </c>
      <c r="I269" s="136"/>
      <c r="J269" s="137">
        <f>ROUND(I269*H269,2)</f>
        <v>0</v>
      </c>
      <c r="K269" s="133" t="s">
        <v>187</v>
      </c>
      <c r="L269" s="32"/>
      <c r="M269" s="138" t="s">
        <v>19</v>
      </c>
      <c r="N269" s="139" t="s">
        <v>43</v>
      </c>
      <c r="P269" s="140">
        <f>O269*H269</f>
        <v>0</v>
      </c>
      <c r="Q269" s="140">
        <v>0.00043</v>
      </c>
      <c r="R269" s="140">
        <f>Q269*H269</f>
        <v>0.00043</v>
      </c>
      <c r="S269" s="140">
        <v>0</v>
      </c>
      <c r="T269" s="141">
        <f>S269*H269</f>
        <v>0</v>
      </c>
      <c r="AR269" s="142" t="s">
        <v>286</v>
      </c>
      <c r="AT269" s="142" t="s">
        <v>183</v>
      </c>
      <c r="AU269" s="142" t="s">
        <v>82</v>
      </c>
      <c r="AY269" s="17" t="s">
        <v>181</v>
      </c>
      <c r="BE269" s="143">
        <f>IF(N269="základní",J269,0)</f>
        <v>0</v>
      </c>
      <c r="BF269" s="143">
        <f>IF(N269="snížená",J269,0)</f>
        <v>0</v>
      </c>
      <c r="BG269" s="143">
        <f>IF(N269="zákl. přenesená",J269,0)</f>
        <v>0</v>
      </c>
      <c r="BH269" s="143">
        <f>IF(N269="sníž. přenesená",J269,0)</f>
        <v>0</v>
      </c>
      <c r="BI269" s="143">
        <f>IF(N269="nulová",J269,0)</f>
        <v>0</v>
      </c>
      <c r="BJ269" s="17" t="s">
        <v>80</v>
      </c>
      <c r="BK269" s="143">
        <f>ROUND(I269*H269,2)</f>
        <v>0</v>
      </c>
      <c r="BL269" s="17" t="s">
        <v>286</v>
      </c>
      <c r="BM269" s="142" t="s">
        <v>3403</v>
      </c>
    </row>
    <row r="270" spans="2:47" s="1" customFormat="1" ht="12">
      <c r="B270" s="32"/>
      <c r="D270" s="144" t="s">
        <v>190</v>
      </c>
      <c r="F270" s="145" t="s">
        <v>3404</v>
      </c>
      <c r="I270" s="146"/>
      <c r="L270" s="32"/>
      <c r="M270" s="147"/>
      <c r="T270" s="53"/>
      <c r="AT270" s="17" t="s">
        <v>190</v>
      </c>
      <c r="AU270" s="17" t="s">
        <v>82</v>
      </c>
    </row>
    <row r="271" spans="2:65" s="1" customFormat="1" ht="16.5" customHeight="1">
      <c r="B271" s="32"/>
      <c r="C271" s="131" t="s">
        <v>1130</v>
      </c>
      <c r="D271" s="131" t="s">
        <v>183</v>
      </c>
      <c r="E271" s="132" t="s">
        <v>3405</v>
      </c>
      <c r="F271" s="133" t="s">
        <v>3406</v>
      </c>
      <c r="G271" s="134" t="s">
        <v>199</v>
      </c>
      <c r="H271" s="135">
        <v>1</v>
      </c>
      <c r="I271" s="136"/>
      <c r="J271" s="137">
        <f>ROUND(I271*H271,2)</f>
        <v>0</v>
      </c>
      <c r="K271" s="133" t="s">
        <v>187</v>
      </c>
      <c r="L271" s="32"/>
      <c r="M271" s="138" t="s">
        <v>19</v>
      </c>
      <c r="N271" s="139" t="s">
        <v>43</v>
      </c>
      <c r="P271" s="140">
        <f>O271*H271</f>
        <v>0</v>
      </c>
      <c r="Q271" s="140">
        <v>0.00071</v>
      </c>
      <c r="R271" s="140">
        <f>Q271*H271</f>
        <v>0.00071</v>
      </c>
      <c r="S271" s="140">
        <v>0</v>
      </c>
      <c r="T271" s="141">
        <f>S271*H271</f>
        <v>0</v>
      </c>
      <c r="AR271" s="142" t="s">
        <v>286</v>
      </c>
      <c r="AT271" s="142" t="s">
        <v>183</v>
      </c>
      <c r="AU271" s="142" t="s">
        <v>82</v>
      </c>
      <c r="AY271" s="17" t="s">
        <v>181</v>
      </c>
      <c r="BE271" s="143">
        <f>IF(N271="základní",J271,0)</f>
        <v>0</v>
      </c>
      <c r="BF271" s="143">
        <f>IF(N271="snížená",J271,0)</f>
        <v>0</v>
      </c>
      <c r="BG271" s="143">
        <f>IF(N271="zákl. přenesená",J271,0)</f>
        <v>0</v>
      </c>
      <c r="BH271" s="143">
        <f>IF(N271="sníž. přenesená",J271,0)</f>
        <v>0</v>
      </c>
      <c r="BI271" s="143">
        <f>IF(N271="nulová",J271,0)</f>
        <v>0</v>
      </c>
      <c r="BJ271" s="17" t="s">
        <v>80</v>
      </c>
      <c r="BK271" s="143">
        <f>ROUND(I271*H271,2)</f>
        <v>0</v>
      </c>
      <c r="BL271" s="17" t="s">
        <v>286</v>
      </c>
      <c r="BM271" s="142" t="s">
        <v>3407</v>
      </c>
    </row>
    <row r="272" spans="2:47" s="1" customFormat="1" ht="12">
      <c r="B272" s="32"/>
      <c r="D272" s="144" t="s">
        <v>190</v>
      </c>
      <c r="F272" s="145" t="s">
        <v>3408</v>
      </c>
      <c r="I272" s="146"/>
      <c r="L272" s="32"/>
      <c r="M272" s="147"/>
      <c r="T272" s="53"/>
      <c r="AT272" s="17" t="s">
        <v>190</v>
      </c>
      <c r="AU272" s="17" t="s">
        <v>82</v>
      </c>
    </row>
    <row r="273" spans="2:65" s="1" customFormat="1" ht="21.75" customHeight="1">
      <c r="B273" s="32"/>
      <c r="C273" s="131" t="s">
        <v>1141</v>
      </c>
      <c r="D273" s="131" t="s">
        <v>183</v>
      </c>
      <c r="E273" s="132" t="s">
        <v>3409</v>
      </c>
      <c r="F273" s="133" t="s">
        <v>3410</v>
      </c>
      <c r="G273" s="134" t="s">
        <v>3411</v>
      </c>
      <c r="H273" s="135">
        <v>2</v>
      </c>
      <c r="I273" s="136"/>
      <c r="J273" s="137">
        <f>ROUND(I273*H273,2)</f>
        <v>0</v>
      </c>
      <c r="K273" s="133" t="s">
        <v>187</v>
      </c>
      <c r="L273" s="32"/>
      <c r="M273" s="138" t="s">
        <v>19</v>
      </c>
      <c r="N273" s="139" t="s">
        <v>43</v>
      </c>
      <c r="P273" s="140">
        <f>O273*H273</f>
        <v>0</v>
      </c>
      <c r="Q273" s="140">
        <v>0.0292</v>
      </c>
      <c r="R273" s="140">
        <f>Q273*H273</f>
        <v>0.0584</v>
      </c>
      <c r="S273" s="140">
        <v>0</v>
      </c>
      <c r="T273" s="141">
        <f>S273*H273</f>
        <v>0</v>
      </c>
      <c r="AR273" s="142" t="s">
        <v>286</v>
      </c>
      <c r="AT273" s="142" t="s">
        <v>183</v>
      </c>
      <c r="AU273" s="142" t="s">
        <v>82</v>
      </c>
      <c r="AY273" s="17" t="s">
        <v>181</v>
      </c>
      <c r="BE273" s="143">
        <f>IF(N273="základní",J273,0)</f>
        <v>0</v>
      </c>
      <c r="BF273" s="143">
        <f>IF(N273="snížená",J273,0)</f>
        <v>0</v>
      </c>
      <c r="BG273" s="143">
        <f>IF(N273="zákl. přenesená",J273,0)</f>
        <v>0</v>
      </c>
      <c r="BH273" s="143">
        <f>IF(N273="sníž. přenesená",J273,0)</f>
        <v>0</v>
      </c>
      <c r="BI273" s="143">
        <f>IF(N273="nulová",J273,0)</f>
        <v>0</v>
      </c>
      <c r="BJ273" s="17" t="s">
        <v>80</v>
      </c>
      <c r="BK273" s="143">
        <f>ROUND(I273*H273,2)</f>
        <v>0</v>
      </c>
      <c r="BL273" s="17" t="s">
        <v>286</v>
      </c>
      <c r="BM273" s="142" t="s">
        <v>3412</v>
      </c>
    </row>
    <row r="274" spans="2:47" s="1" customFormat="1" ht="12">
      <c r="B274" s="32"/>
      <c r="D274" s="144" t="s">
        <v>190</v>
      </c>
      <c r="F274" s="145" t="s">
        <v>3413</v>
      </c>
      <c r="I274" s="146"/>
      <c r="L274" s="32"/>
      <c r="M274" s="147"/>
      <c r="T274" s="53"/>
      <c r="AT274" s="17" t="s">
        <v>190</v>
      </c>
      <c r="AU274" s="17" t="s">
        <v>82</v>
      </c>
    </row>
    <row r="275" spans="2:65" s="1" customFormat="1" ht="16.5" customHeight="1">
      <c r="B275" s="32"/>
      <c r="C275" s="131" t="s">
        <v>1153</v>
      </c>
      <c r="D275" s="131" t="s">
        <v>183</v>
      </c>
      <c r="E275" s="132" t="s">
        <v>3414</v>
      </c>
      <c r="F275" s="133" t="s">
        <v>3415</v>
      </c>
      <c r="G275" s="134" t="s">
        <v>199</v>
      </c>
      <c r="H275" s="135">
        <v>1</v>
      </c>
      <c r="I275" s="136"/>
      <c r="J275" s="137">
        <f>ROUND(I275*H275,2)</f>
        <v>0</v>
      </c>
      <c r="K275" s="133" t="s">
        <v>187</v>
      </c>
      <c r="L275" s="32"/>
      <c r="M275" s="138" t="s">
        <v>19</v>
      </c>
      <c r="N275" s="139" t="s">
        <v>43</v>
      </c>
      <c r="P275" s="140">
        <f>O275*H275</f>
        <v>0</v>
      </c>
      <c r="Q275" s="140">
        <v>0</v>
      </c>
      <c r="R275" s="140">
        <f>Q275*H275</f>
        <v>0</v>
      </c>
      <c r="S275" s="140">
        <v>0.00722</v>
      </c>
      <c r="T275" s="141">
        <f>S275*H275</f>
        <v>0.00722</v>
      </c>
      <c r="AR275" s="142" t="s">
        <v>286</v>
      </c>
      <c r="AT275" s="142" t="s">
        <v>183</v>
      </c>
      <c r="AU275" s="142" t="s">
        <v>82</v>
      </c>
      <c r="AY275" s="17" t="s">
        <v>181</v>
      </c>
      <c r="BE275" s="143">
        <f>IF(N275="základní",J275,0)</f>
        <v>0</v>
      </c>
      <c r="BF275" s="143">
        <f>IF(N275="snížená",J275,0)</f>
        <v>0</v>
      </c>
      <c r="BG275" s="143">
        <f>IF(N275="zákl. přenesená",J275,0)</f>
        <v>0</v>
      </c>
      <c r="BH275" s="143">
        <f>IF(N275="sníž. přenesená",J275,0)</f>
        <v>0</v>
      </c>
      <c r="BI275" s="143">
        <f>IF(N275="nulová",J275,0)</f>
        <v>0</v>
      </c>
      <c r="BJ275" s="17" t="s">
        <v>80</v>
      </c>
      <c r="BK275" s="143">
        <f>ROUND(I275*H275,2)</f>
        <v>0</v>
      </c>
      <c r="BL275" s="17" t="s">
        <v>286</v>
      </c>
      <c r="BM275" s="142" t="s">
        <v>3416</v>
      </c>
    </row>
    <row r="276" spans="2:47" s="1" customFormat="1" ht="12">
      <c r="B276" s="32"/>
      <c r="D276" s="144" t="s">
        <v>190</v>
      </c>
      <c r="F276" s="145" t="s">
        <v>3417</v>
      </c>
      <c r="I276" s="146"/>
      <c r="L276" s="32"/>
      <c r="M276" s="147"/>
      <c r="T276" s="53"/>
      <c r="AT276" s="17" t="s">
        <v>190</v>
      </c>
      <c r="AU276" s="17" t="s">
        <v>82</v>
      </c>
    </row>
    <row r="277" spans="2:65" s="1" customFormat="1" ht="21.75" customHeight="1">
      <c r="B277" s="32"/>
      <c r="C277" s="131" t="s">
        <v>1160</v>
      </c>
      <c r="D277" s="131" t="s">
        <v>183</v>
      </c>
      <c r="E277" s="132" t="s">
        <v>3418</v>
      </c>
      <c r="F277" s="133" t="s">
        <v>3419</v>
      </c>
      <c r="G277" s="134" t="s">
        <v>199</v>
      </c>
      <c r="H277" s="135">
        <v>1</v>
      </c>
      <c r="I277" s="136"/>
      <c r="J277" s="137">
        <f>ROUND(I277*H277,2)</f>
        <v>0</v>
      </c>
      <c r="K277" s="133" t="s">
        <v>187</v>
      </c>
      <c r="L277" s="32"/>
      <c r="M277" s="138" t="s">
        <v>19</v>
      </c>
      <c r="N277" s="139" t="s">
        <v>43</v>
      </c>
      <c r="P277" s="140">
        <f>O277*H277</f>
        <v>0</v>
      </c>
      <c r="Q277" s="140">
        <v>0.00127</v>
      </c>
      <c r="R277" s="140">
        <f>Q277*H277</f>
        <v>0.00127</v>
      </c>
      <c r="S277" s="140">
        <v>0</v>
      </c>
      <c r="T277" s="141">
        <f>S277*H277</f>
        <v>0</v>
      </c>
      <c r="AR277" s="142" t="s">
        <v>286</v>
      </c>
      <c r="AT277" s="142" t="s">
        <v>183</v>
      </c>
      <c r="AU277" s="142" t="s">
        <v>82</v>
      </c>
      <c r="AY277" s="17" t="s">
        <v>181</v>
      </c>
      <c r="BE277" s="143">
        <f>IF(N277="základní",J277,0)</f>
        <v>0</v>
      </c>
      <c r="BF277" s="143">
        <f>IF(N277="snížená",J277,0)</f>
        <v>0</v>
      </c>
      <c r="BG277" s="143">
        <f>IF(N277="zákl. přenesená",J277,0)</f>
        <v>0</v>
      </c>
      <c r="BH277" s="143">
        <f>IF(N277="sníž. přenesená",J277,0)</f>
        <v>0</v>
      </c>
      <c r="BI277" s="143">
        <f>IF(N277="nulová",J277,0)</f>
        <v>0</v>
      </c>
      <c r="BJ277" s="17" t="s">
        <v>80</v>
      </c>
      <c r="BK277" s="143">
        <f>ROUND(I277*H277,2)</f>
        <v>0</v>
      </c>
      <c r="BL277" s="17" t="s">
        <v>286</v>
      </c>
      <c r="BM277" s="142" t="s">
        <v>3420</v>
      </c>
    </row>
    <row r="278" spans="2:47" s="1" customFormat="1" ht="12">
      <c r="B278" s="32"/>
      <c r="D278" s="144" t="s">
        <v>190</v>
      </c>
      <c r="F278" s="145" t="s">
        <v>3421</v>
      </c>
      <c r="I278" s="146"/>
      <c r="L278" s="32"/>
      <c r="M278" s="147"/>
      <c r="T278" s="53"/>
      <c r="AT278" s="17" t="s">
        <v>190</v>
      </c>
      <c r="AU278" s="17" t="s">
        <v>82</v>
      </c>
    </row>
    <row r="279" spans="2:65" s="1" customFormat="1" ht="21.75" customHeight="1">
      <c r="B279" s="32"/>
      <c r="C279" s="131" t="s">
        <v>1170</v>
      </c>
      <c r="D279" s="131" t="s">
        <v>183</v>
      </c>
      <c r="E279" s="132" t="s">
        <v>3422</v>
      </c>
      <c r="F279" s="133" t="s">
        <v>3423</v>
      </c>
      <c r="G279" s="134" t="s">
        <v>199</v>
      </c>
      <c r="H279" s="135">
        <v>1</v>
      </c>
      <c r="I279" s="136"/>
      <c r="J279" s="137">
        <f>ROUND(I279*H279,2)</f>
        <v>0</v>
      </c>
      <c r="K279" s="133" t="s">
        <v>187</v>
      </c>
      <c r="L279" s="32"/>
      <c r="M279" s="138" t="s">
        <v>19</v>
      </c>
      <c r="N279" s="139" t="s">
        <v>43</v>
      </c>
      <c r="P279" s="140">
        <f>O279*H279</f>
        <v>0</v>
      </c>
      <c r="Q279" s="140">
        <v>0.00492</v>
      </c>
      <c r="R279" s="140">
        <f>Q279*H279</f>
        <v>0.00492</v>
      </c>
      <c r="S279" s="140">
        <v>0</v>
      </c>
      <c r="T279" s="141">
        <f>S279*H279</f>
        <v>0</v>
      </c>
      <c r="AR279" s="142" t="s">
        <v>286</v>
      </c>
      <c r="AT279" s="142" t="s">
        <v>183</v>
      </c>
      <c r="AU279" s="142" t="s">
        <v>82</v>
      </c>
      <c r="AY279" s="17" t="s">
        <v>181</v>
      </c>
      <c r="BE279" s="143">
        <f>IF(N279="základní",J279,0)</f>
        <v>0</v>
      </c>
      <c r="BF279" s="143">
        <f>IF(N279="snížená",J279,0)</f>
        <v>0</v>
      </c>
      <c r="BG279" s="143">
        <f>IF(N279="zákl. přenesená",J279,0)</f>
        <v>0</v>
      </c>
      <c r="BH279" s="143">
        <f>IF(N279="sníž. přenesená",J279,0)</f>
        <v>0</v>
      </c>
      <c r="BI279" s="143">
        <f>IF(N279="nulová",J279,0)</f>
        <v>0</v>
      </c>
      <c r="BJ279" s="17" t="s">
        <v>80</v>
      </c>
      <c r="BK279" s="143">
        <f>ROUND(I279*H279,2)</f>
        <v>0</v>
      </c>
      <c r="BL279" s="17" t="s">
        <v>286</v>
      </c>
      <c r="BM279" s="142" t="s">
        <v>3424</v>
      </c>
    </row>
    <row r="280" spans="2:47" s="1" customFormat="1" ht="12">
      <c r="B280" s="32"/>
      <c r="D280" s="144" t="s">
        <v>190</v>
      </c>
      <c r="F280" s="145" t="s">
        <v>3425</v>
      </c>
      <c r="I280" s="146"/>
      <c r="L280" s="32"/>
      <c r="M280" s="147"/>
      <c r="T280" s="53"/>
      <c r="AT280" s="17" t="s">
        <v>190</v>
      </c>
      <c r="AU280" s="17" t="s">
        <v>82</v>
      </c>
    </row>
    <row r="281" spans="2:65" s="1" customFormat="1" ht="16.5" customHeight="1">
      <c r="B281" s="32"/>
      <c r="C281" s="131" t="s">
        <v>1179</v>
      </c>
      <c r="D281" s="131" t="s">
        <v>183</v>
      </c>
      <c r="E281" s="132" t="s">
        <v>3426</v>
      </c>
      <c r="F281" s="133" t="s">
        <v>3427</v>
      </c>
      <c r="G281" s="134" t="s">
        <v>3411</v>
      </c>
      <c r="H281" s="135">
        <v>1</v>
      </c>
      <c r="I281" s="136"/>
      <c r="J281" s="137">
        <f>ROUND(I281*H281,2)</f>
        <v>0</v>
      </c>
      <c r="K281" s="133" t="s">
        <v>187</v>
      </c>
      <c r="L281" s="32"/>
      <c r="M281" s="138" t="s">
        <v>19</v>
      </c>
      <c r="N281" s="139" t="s">
        <v>43</v>
      </c>
      <c r="P281" s="140">
        <f>O281*H281</f>
        <v>0</v>
      </c>
      <c r="Q281" s="140">
        <v>0.00788</v>
      </c>
      <c r="R281" s="140">
        <f>Q281*H281</f>
        <v>0.00788</v>
      </c>
      <c r="S281" s="140">
        <v>0</v>
      </c>
      <c r="T281" s="141">
        <f>S281*H281</f>
        <v>0</v>
      </c>
      <c r="AR281" s="142" t="s">
        <v>286</v>
      </c>
      <c r="AT281" s="142" t="s">
        <v>183</v>
      </c>
      <c r="AU281" s="142" t="s">
        <v>82</v>
      </c>
      <c r="AY281" s="17" t="s">
        <v>181</v>
      </c>
      <c r="BE281" s="143">
        <f>IF(N281="základní",J281,0)</f>
        <v>0</v>
      </c>
      <c r="BF281" s="143">
        <f>IF(N281="snížená",J281,0)</f>
        <v>0</v>
      </c>
      <c r="BG281" s="143">
        <f>IF(N281="zákl. přenesená",J281,0)</f>
        <v>0</v>
      </c>
      <c r="BH281" s="143">
        <f>IF(N281="sníž. přenesená",J281,0)</f>
        <v>0</v>
      </c>
      <c r="BI281" s="143">
        <f>IF(N281="nulová",J281,0)</f>
        <v>0</v>
      </c>
      <c r="BJ281" s="17" t="s">
        <v>80</v>
      </c>
      <c r="BK281" s="143">
        <f>ROUND(I281*H281,2)</f>
        <v>0</v>
      </c>
      <c r="BL281" s="17" t="s">
        <v>286</v>
      </c>
      <c r="BM281" s="142" t="s">
        <v>3428</v>
      </c>
    </row>
    <row r="282" spans="2:47" s="1" customFormat="1" ht="12">
      <c r="B282" s="32"/>
      <c r="D282" s="144" t="s">
        <v>190</v>
      </c>
      <c r="F282" s="145" t="s">
        <v>3429</v>
      </c>
      <c r="I282" s="146"/>
      <c r="L282" s="32"/>
      <c r="M282" s="147"/>
      <c r="T282" s="53"/>
      <c r="AT282" s="17" t="s">
        <v>190</v>
      </c>
      <c r="AU282" s="17" t="s">
        <v>82</v>
      </c>
    </row>
    <row r="283" spans="2:65" s="1" customFormat="1" ht="24.1" customHeight="1">
      <c r="B283" s="32"/>
      <c r="C283" s="131" t="s">
        <v>1186</v>
      </c>
      <c r="D283" s="131" t="s">
        <v>183</v>
      </c>
      <c r="E283" s="132" t="s">
        <v>3430</v>
      </c>
      <c r="F283" s="133" t="s">
        <v>3431</v>
      </c>
      <c r="G283" s="134" t="s">
        <v>305</v>
      </c>
      <c r="H283" s="135">
        <v>533</v>
      </c>
      <c r="I283" s="136"/>
      <c r="J283" s="137">
        <f>ROUND(I283*H283,2)</f>
        <v>0</v>
      </c>
      <c r="K283" s="133" t="s">
        <v>187</v>
      </c>
      <c r="L283" s="32"/>
      <c r="M283" s="138" t="s">
        <v>19</v>
      </c>
      <c r="N283" s="139" t="s">
        <v>43</v>
      </c>
      <c r="P283" s="140">
        <f>O283*H283</f>
        <v>0</v>
      </c>
      <c r="Q283" s="140">
        <v>0.00019</v>
      </c>
      <c r="R283" s="140">
        <f>Q283*H283</f>
        <v>0.10127</v>
      </c>
      <c r="S283" s="140">
        <v>0</v>
      </c>
      <c r="T283" s="141">
        <f>S283*H283</f>
        <v>0</v>
      </c>
      <c r="AR283" s="142" t="s">
        <v>286</v>
      </c>
      <c r="AT283" s="142" t="s">
        <v>183</v>
      </c>
      <c r="AU283" s="142" t="s">
        <v>82</v>
      </c>
      <c r="AY283" s="17" t="s">
        <v>181</v>
      </c>
      <c r="BE283" s="143">
        <f>IF(N283="základní",J283,0)</f>
        <v>0</v>
      </c>
      <c r="BF283" s="143">
        <f>IF(N283="snížená",J283,0)</f>
        <v>0</v>
      </c>
      <c r="BG283" s="143">
        <f>IF(N283="zákl. přenesená",J283,0)</f>
        <v>0</v>
      </c>
      <c r="BH283" s="143">
        <f>IF(N283="sníž. přenesená",J283,0)</f>
        <v>0</v>
      </c>
      <c r="BI283" s="143">
        <f>IF(N283="nulová",J283,0)</f>
        <v>0</v>
      </c>
      <c r="BJ283" s="17" t="s">
        <v>80</v>
      </c>
      <c r="BK283" s="143">
        <f>ROUND(I283*H283,2)</f>
        <v>0</v>
      </c>
      <c r="BL283" s="17" t="s">
        <v>286</v>
      </c>
      <c r="BM283" s="142" t="s">
        <v>3432</v>
      </c>
    </row>
    <row r="284" spans="2:47" s="1" customFormat="1" ht="12">
      <c r="B284" s="32"/>
      <c r="D284" s="144" t="s">
        <v>190</v>
      </c>
      <c r="F284" s="145" t="s">
        <v>3433</v>
      </c>
      <c r="I284" s="146"/>
      <c r="L284" s="32"/>
      <c r="M284" s="147"/>
      <c r="T284" s="53"/>
      <c r="AT284" s="17" t="s">
        <v>190</v>
      </c>
      <c r="AU284" s="17" t="s">
        <v>82</v>
      </c>
    </row>
    <row r="285" spans="2:65" s="1" customFormat="1" ht="21.75" customHeight="1">
      <c r="B285" s="32"/>
      <c r="C285" s="131" t="s">
        <v>1191</v>
      </c>
      <c r="D285" s="131" t="s">
        <v>183</v>
      </c>
      <c r="E285" s="132" t="s">
        <v>3434</v>
      </c>
      <c r="F285" s="133" t="s">
        <v>3435</v>
      </c>
      <c r="G285" s="134" t="s">
        <v>305</v>
      </c>
      <c r="H285" s="135">
        <v>33</v>
      </c>
      <c r="I285" s="136"/>
      <c r="J285" s="137">
        <f>ROUND(I285*H285,2)</f>
        <v>0</v>
      </c>
      <c r="K285" s="133" t="s">
        <v>187</v>
      </c>
      <c r="L285" s="32"/>
      <c r="M285" s="138" t="s">
        <v>19</v>
      </c>
      <c r="N285" s="139" t="s">
        <v>43</v>
      </c>
      <c r="P285" s="140">
        <f>O285*H285</f>
        <v>0</v>
      </c>
      <c r="Q285" s="140">
        <v>1E-05</v>
      </c>
      <c r="R285" s="140">
        <f>Q285*H285</f>
        <v>0.00033000000000000005</v>
      </c>
      <c r="S285" s="140">
        <v>0</v>
      </c>
      <c r="T285" s="141">
        <f>S285*H285</f>
        <v>0</v>
      </c>
      <c r="AR285" s="142" t="s">
        <v>286</v>
      </c>
      <c r="AT285" s="142" t="s">
        <v>183</v>
      </c>
      <c r="AU285" s="142" t="s">
        <v>82</v>
      </c>
      <c r="AY285" s="17" t="s">
        <v>181</v>
      </c>
      <c r="BE285" s="143">
        <f>IF(N285="základní",J285,0)</f>
        <v>0</v>
      </c>
      <c r="BF285" s="143">
        <f>IF(N285="snížená",J285,0)</f>
        <v>0</v>
      </c>
      <c r="BG285" s="143">
        <f>IF(N285="zákl. přenesená",J285,0)</f>
        <v>0</v>
      </c>
      <c r="BH285" s="143">
        <f>IF(N285="sníž. přenesená",J285,0)</f>
        <v>0</v>
      </c>
      <c r="BI285" s="143">
        <f>IF(N285="nulová",J285,0)</f>
        <v>0</v>
      </c>
      <c r="BJ285" s="17" t="s">
        <v>80</v>
      </c>
      <c r="BK285" s="143">
        <f>ROUND(I285*H285,2)</f>
        <v>0</v>
      </c>
      <c r="BL285" s="17" t="s">
        <v>286</v>
      </c>
      <c r="BM285" s="142" t="s">
        <v>3436</v>
      </c>
    </row>
    <row r="286" spans="2:47" s="1" customFormat="1" ht="12">
      <c r="B286" s="32"/>
      <c r="D286" s="144" t="s">
        <v>190</v>
      </c>
      <c r="F286" s="145" t="s">
        <v>3437</v>
      </c>
      <c r="I286" s="146"/>
      <c r="L286" s="32"/>
      <c r="M286" s="147"/>
      <c r="T286" s="53"/>
      <c r="AT286" s="17" t="s">
        <v>190</v>
      </c>
      <c r="AU286" s="17" t="s">
        <v>82</v>
      </c>
    </row>
    <row r="287" spans="2:65" s="1" customFormat="1" ht="16.5" customHeight="1">
      <c r="B287" s="32"/>
      <c r="C287" s="131" t="s">
        <v>1202</v>
      </c>
      <c r="D287" s="131" t="s">
        <v>183</v>
      </c>
      <c r="E287" s="132" t="s">
        <v>3438</v>
      </c>
      <c r="F287" s="133" t="s">
        <v>3439</v>
      </c>
      <c r="G287" s="134" t="s">
        <v>3202</v>
      </c>
      <c r="H287" s="135">
        <v>24</v>
      </c>
      <c r="I287" s="136"/>
      <c r="J287" s="137">
        <f aca="true" t="shared" si="10" ref="J287:J293">ROUND(I287*H287,2)</f>
        <v>0</v>
      </c>
      <c r="K287" s="133" t="s">
        <v>19</v>
      </c>
      <c r="L287" s="32"/>
      <c r="M287" s="138" t="s">
        <v>19</v>
      </c>
      <c r="N287" s="139" t="s">
        <v>43</v>
      </c>
      <c r="P287" s="140">
        <f aca="true" t="shared" si="11" ref="P287:P293">O287*H287</f>
        <v>0</v>
      </c>
      <c r="Q287" s="140">
        <v>0</v>
      </c>
      <c r="R287" s="140">
        <f aca="true" t="shared" si="12" ref="R287:R293">Q287*H287</f>
        <v>0</v>
      </c>
      <c r="S287" s="140">
        <v>0</v>
      </c>
      <c r="T287" s="141">
        <f aca="true" t="shared" si="13" ref="T287:T293">S287*H287</f>
        <v>0</v>
      </c>
      <c r="AR287" s="142" t="s">
        <v>286</v>
      </c>
      <c r="AT287" s="142" t="s">
        <v>183</v>
      </c>
      <c r="AU287" s="142" t="s">
        <v>82</v>
      </c>
      <c r="AY287" s="17" t="s">
        <v>181</v>
      </c>
      <c r="BE287" s="143">
        <f aca="true" t="shared" si="14" ref="BE287:BE293">IF(N287="základní",J287,0)</f>
        <v>0</v>
      </c>
      <c r="BF287" s="143">
        <f aca="true" t="shared" si="15" ref="BF287:BF293">IF(N287="snížená",J287,0)</f>
        <v>0</v>
      </c>
      <c r="BG287" s="143">
        <f aca="true" t="shared" si="16" ref="BG287:BG293">IF(N287="zákl. přenesená",J287,0)</f>
        <v>0</v>
      </c>
      <c r="BH287" s="143">
        <f aca="true" t="shared" si="17" ref="BH287:BH293">IF(N287="sníž. přenesená",J287,0)</f>
        <v>0</v>
      </c>
      <c r="BI287" s="143">
        <f aca="true" t="shared" si="18" ref="BI287:BI293">IF(N287="nulová",J287,0)</f>
        <v>0</v>
      </c>
      <c r="BJ287" s="17" t="s">
        <v>80</v>
      </c>
      <c r="BK287" s="143">
        <f aca="true" t="shared" si="19" ref="BK287:BK293">ROUND(I287*H287,2)</f>
        <v>0</v>
      </c>
      <c r="BL287" s="17" t="s">
        <v>286</v>
      </c>
      <c r="BM287" s="142" t="s">
        <v>3440</v>
      </c>
    </row>
    <row r="288" spans="2:65" s="1" customFormat="1" ht="16.5" customHeight="1">
      <c r="B288" s="32"/>
      <c r="C288" s="131" t="s">
        <v>1208</v>
      </c>
      <c r="D288" s="131" t="s">
        <v>183</v>
      </c>
      <c r="E288" s="132" t="s">
        <v>3441</v>
      </c>
      <c r="F288" s="133" t="s">
        <v>3442</v>
      </c>
      <c r="G288" s="134" t="s">
        <v>214</v>
      </c>
      <c r="H288" s="135">
        <v>1</v>
      </c>
      <c r="I288" s="136"/>
      <c r="J288" s="137">
        <f t="shared" si="10"/>
        <v>0</v>
      </c>
      <c r="K288" s="133" t="s">
        <v>19</v>
      </c>
      <c r="L288" s="32"/>
      <c r="M288" s="138" t="s">
        <v>19</v>
      </c>
      <c r="N288" s="139" t="s">
        <v>43</v>
      </c>
      <c r="P288" s="140">
        <f t="shared" si="11"/>
        <v>0</v>
      </c>
      <c r="Q288" s="140">
        <v>0</v>
      </c>
      <c r="R288" s="140">
        <f t="shared" si="12"/>
        <v>0</v>
      </c>
      <c r="S288" s="140">
        <v>0</v>
      </c>
      <c r="T288" s="141">
        <f t="shared" si="13"/>
        <v>0</v>
      </c>
      <c r="AR288" s="142" t="s">
        <v>286</v>
      </c>
      <c r="AT288" s="142" t="s">
        <v>183</v>
      </c>
      <c r="AU288" s="142" t="s">
        <v>82</v>
      </c>
      <c r="AY288" s="17" t="s">
        <v>181</v>
      </c>
      <c r="BE288" s="143">
        <f t="shared" si="14"/>
        <v>0</v>
      </c>
      <c r="BF288" s="143">
        <f t="shared" si="15"/>
        <v>0</v>
      </c>
      <c r="BG288" s="143">
        <f t="shared" si="16"/>
        <v>0</v>
      </c>
      <c r="BH288" s="143">
        <f t="shared" si="17"/>
        <v>0</v>
      </c>
      <c r="BI288" s="143">
        <f t="shared" si="18"/>
        <v>0</v>
      </c>
      <c r="BJ288" s="17" t="s">
        <v>80</v>
      </c>
      <c r="BK288" s="143">
        <f t="shared" si="19"/>
        <v>0</v>
      </c>
      <c r="BL288" s="17" t="s">
        <v>286</v>
      </c>
      <c r="BM288" s="142" t="s">
        <v>3443</v>
      </c>
    </row>
    <row r="289" spans="2:65" s="1" customFormat="1" ht="16.5" customHeight="1">
      <c r="B289" s="32"/>
      <c r="C289" s="131" t="s">
        <v>1214</v>
      </c>
      <c r="D289" s="131" t="s">
        <v>183</v>
      </c>
      <c r="E289" s="132" t="s">
        <v>3444</v>
      </c>
      <c r="F289" s="133" t="s">
        <v>3220</v>
      </c>
      <c r="G289" s="134" t="s">
        <v>2716</v>
      </c>
      <c r="H289" s="135">
        <v>40</v>
      </c>
      <c r="I289" s="136"/>
      <c r="J289" s="137">
        <f t="shared" si="10"/>
        <v>0</v>
      </c>
      <c r="K289" s="133" t="s">
        <v>19</v>
      </c>
      <c r="L289" s="32"/>
      <c r="M289" s="138" t="s">
        <v>19</v>
      </c>
      <c r="N289" s="139" t="s">
        <v>43</v>
      </c>
      <c r="P289" s="140">
        <f t="shared" si="11"/>
        <v>0</v>
      </c>
      <c r="Q289" s="140">
        <v>0</v>
      </c>
      <c r="R289" s="140">
        <f t="shared" si="12"/>
        <v>0</v>
      </c>
      <c r="S289" s="140">
        <v>0</v>
      </c>
      <c r="T289" s="141">
        <f t="shared" si="13"/>
        <v>0</v>
      </c>
      <c r="AR289" s="142" t="s">
        <v>286</v>
      </c>
      <c r="AT289" s="142" t="s">
        <v>183</v>
      </c>
      <c r="AU289" s="142" t="s">
        <v>82</v>
      </c>
      <c r="AY289" s="17" t="s">
        <v>181</v>
      </c>
      <c r="BE289" s="143">
        <f t="shared" si="14"/>
        <v>0</v>
      </c>
      <c r="BF289" s="143">
        <f t="shared" si="15"/>
        <v>0</v>
      </c>
      <c r="BG289" s="143">
        <f t="shared" si="16"/>
        <v>0</v>
      </c>
      <c r="BH289" s="143">
        <f t="shared" si="17"/>
        <v>0</v>
      </c>
      <c r="BI289" s="143">
        <f t="shared" si="18"/>
        <v>0</v>
      </c>
      <c r="BJ289" s="17" t="s">
        <v>80</v>
      </c>
      <c r="BK289" s="143">
        <f t="shared" si="19"/>
        <v>0</v>
      </c>
      <c r="BL289" s="17" t="s">
        <v>286</v>
      </c>
      <c r="BM289" s="142" t="s">
        <v>3445</v>
      </c>
    </row>
    <row r="290" spans="2:65" s="1" customFormat="1" ht="24.1" customHeight="1">
      <c r="B290" s="32"/>
      <c r="C290" s="131" t="s">
        <v>309</v>
      </c>
      <c r="D290" s="131" t="s">
        <v>183</v>
      </c>
      <c r="E290" s="132" t="s">
        <v>3446</v>
      </c>
      <c r="F290" s="133" t="s">
        <v>3447</v>
      </c>
      <c r="G290" s="134" t="s">
        <v>214</v>
      </c>
      <c r="H290" s="135">
        <v>1</v>
      </c>
      <c r="I290" s="136"/>
      <c r="J290" s="137">
        <f t="shared" si="10"/>
        <v>0</v>
      </c>
      <c r="K290" s="133" t="s">
        <v>19</v>
      </c>
      <c r="L290" s="32"/>
      <c r="M290" s="138" t="s">
        <v>19</v>
      </c>
      <c r="N290" s="139" t="s">
        <v>43</v>
      </c>
      <c r="P290" s="140">
        <f t="shared" si="11"/>
        <v>0</v>
      </c>
      <c r="Q290" s="140">
        <v>0</v>
      </c>
      <c r="R290" s="140">
        <f t="shared" si="12"/>
        <v>0</v>
      </c>
      <c r="S290" s="140">
        <v>0</v>
      </c>
      <c r="T290" s="141">
        <f t="shared" si="13"/>
        <v>0</v>
      </c>
      <c r="AR290" s="142" t="s">
        <v>286</v>
      </c>
      <c r="AT290" s="142" t="s">
        <v>183</v>
      </c>
      <c r="AU290" s="142" t="s">
        <v>82</v>
      </c>
      <c r="AY290" s="17" t="s">
        <v>181</v>
      </c>
      <c r="BE290" s="143">
        <f t="shared" si="14"/>
        <v>0</v>
      </c>
      <c r="BF290" s="143">
        <f t="shared" si="15"/>
        <v>0</v>
      </c>
      <c r="BG290" s="143">
        <f t="shared" si="16"/>
        <v>0</v>
      </c>
      <c r="BH290" s="143">
        <f t="shared" si="17"/>
        <v>0</v>
      </c>
      <c r="BI290" s="143">
        <f t="shared" si="18"/>
        <v>0</v>
      </c>
      <c r="BJ290" s="17" t="s">
        <v>80</v>
      </c>
      <c r="BK290" s="143">
        <f t="shared" si="19"/>
        <v>0</v>
      </c>
      <c r="BL290" s="17" t="s">
        <v>286</v>
      </c>
      <c r="BM290" s="142" t="s">
        <v>3448</v>
      </c>
    </row>
    <row r="291" spans="2:65" s="1" customFormat="1" ht="21.75" customHeight="1">
      <c r="B291" s="32"/>
      <c r="C291" s="131" t="s">
        <v>1225</v>
      </c>
      <c r="D291" s="131" t="s">
        <v>183</v>
      </c>
      <c r="E291" s="132" t="s">
        <v>3449</v>
      </c>
      <c r="F291" s="133" t="s">
        <v>3450</v>
      </c>
      <c r="G291" s="134" t="s">
        <v>199</v>
      </c>
      <c r="H291" s="135">
        <v>2</v>
      </c>
      <c r="I291" s="136"/>
      <c r="J291" s="137">
        <f t="shared" si="10"/>
        <v>0</v>
      </c>
      <c r="K291" s="133" t="s">
        <v>19</v>
      </c>
      <c r="L291" s="32"/>
      <c r="M291" s="138" t="s">
        <v>19</v>
      </c>
      <c r="N291" s="139" t="s">
        <v>43</v>
      </c>
      <c r="P291" s="140">
        <f t="shared" si="11"/>
        <v>0</v>
      </c>
      <c r="Q291" s="140">
        <v>0</v>
      </c>
      <c r="R291" s="140">
        <f t="shared" si="12"/>
        <v>0</v>
      </c>
      <c r="S291" s="140">
        <v>0</v>
      </c>
      <c r="T291" s="141">
        <f t="shared" si="13"/>
        <v>0</v>
      </c>
      <c r="AR291" s="142" t="s">
        <v>286</v>
      </c>
      <c r="AT291" s="142" t="s">
        <v>183</v>
      </c>
      <c r="AU291" s="142" t="s">
        <v>82</v>
      </c>
      <c r="AY291" s="17" t="s">
        <v>181</v>
      </c>
      <c r="BE291" s="143">
        <f t="shared" si="14"/>
        <v>0</v>
      </c>
      <c r="BF291" s="143">
        <f t="shared" si="15"/>
        <v>0</v>
      </c>
      <c r="BG291" s="143">
        <f t="shared" si="16"/>
        <v>0</v>
      </c>
      <c r="BH291" s="143">
        <f t="shared" si="17"/>
        <v>0</v>
      </c>
      <c r="BI291" s="143">
        <f t="shared" si="18"/>
        <v>0</v>
      </c>
      <c r="BJ291" s="17" t="s">
        <v>80</v>
      </c>
      <c r="BK291" s="143">
        <f t="shared" si="19"/>
        <v>0</v>
      </c>
      <c r="BL291" s="17" t="s">
        <v>286</v>
      </c>
      <c r="BM291" s="142" t="s">
        <v>3451</v>
      </c>
    </row>
    <row r="292" spans="2:65" s="1" customFormat="1" ht="16.5" customHeight="1">
      <c r="B292" s="32"/>
      <c r="C292" s="131" t="s">
        <v>216</v>
      </c>
      <c r="D292" s="131" t="s">
        <v>183</v>
      </c>
      <c r="E292" s="132" t="s">
        <v>3452</v>
      </c>
      <c r="F292" s="133" t="s">
        <v>3453</v>
      </c>
      <c r="G292" s="134" t="s">
        <v>199</v>
      </c>
      <c r="H292" s="135">
        <v>1</v>
      </c>
      <c r="I292" s="136"/>
      <c r="J292" s="137">
        <f t="shared" si="10"/>
        <v>0</v>
      </c>
      <c r="K292" s="133" t="s">
        <v>19</v>
      </c>
      <c r="L292" s="32"/>
      <c r="M292" s="138" t="s">
        <v>19</v>
      </c>
      <c r="N292" s="139" t="s">
        <v>43</v>
      </c>
      <c r="P292" s="140">
        <f t="shared" si="11"/>
        <v>0</v>
      </c>
      <c r="Q292" s="140">
        <v>0</v>
      </c>
      <c r="R292" s="140">
        <f t="shared" si="12"/>
        <v>0</v>
      </c>
      <c r="S292" s="140">
        <v>0</v>
      </c>
      <c r="T292" s="141">
        <f t="shared" si="13"/>
        <v>0</v>
      </c>
      <c r="AR292" s="142" t="s">
        <v>286</v>
      </c>
      <c r="AT292" s="142" t="s">
        <v>183</v>
      </c>
      <c r="AU292" s="142" t="s">
        <v>82</v>
      </c>
      <c r="AY292" s="17" t="s">
        <v>181</v>
      </c>
      <c r="BE292" s="143">
        <f t="shared" si="14"/>
        <v>0</v>
      </c>
      <c r="BF292" s="143">
        <f t="shared" si="15"/>
        <v>0</v>
      </c>
      <c r="BG292" s="143">
        <f t="shared" si="16"/>
        <v>0</v>
      </c>
      <c r="BH292" s="143">
        <f t="shared" si="17"/>
        <v>0</v>
      </c>
      <c r="BI292" s="143">
        <f t="shared" si="18"/>
        <v>0</v>
      </c>
      <c r="BJ292" s="17" t="s">
        <v>80</v>
      </c>
      <c r="BK292" s="143">
        <f t="shared" si="19"/>
        <v>0</v>
      </c>
      <c r="BL292" s="17" t="s">
        <v>286</v>
      </c>
      <c r="BM292" s="142" t="s">
        <v>3454</v>
      </c>
    </row>
    <row r="293" spans="2:65" s="1" customFormat="1" ht="24.1" customHeight="1">
      <c r="B293" s="32"/>
      <c r="C293" s="131" t="s">
        <v>1241</v>
      </c>
      <c r="D293" s="131" t="s">
        <v>183</v>
      </c>
      <c r="E293" s="132" t="s">
        <v>3455</v>
      </c>
      <c r="F293" s="133" t="s">
        <v>3456</v>
      </c>
      <c r="G293" s="134" t="s">
        <v>344</v>
      </c>
      <c r="H293" s="135">
        <v>1.141</v>
      </c>
      <c r="I293" s="136"/>
      <c r="J293" s="137">
        <f t="shared" si="10"/>
        <v>0</v>
      </c>
      <c r="K293" s="133" t="s">
        <v>187</v>
      </c>
      <c r="L293" s="32"/>
      <c r="M293" s="138" t="s">
        <v>19</v>
      </c>
      <c r="N293" s="139" t="s">
        <v>43</v>
      </c>
      <c r="P293" s="140">
        <f t="shared" si="11"/>
        <v>0</v>
      </c>
      <c r="Q293" s="140">
        <v>0</v>
      </c>
      <c r="R293" s="140">
        <f t="shared" si="12"/>
        <v>0</v>
      </c>
      <c r="S293" s="140">
        <v>0</v>
      </c>
      <c r="T293" s="141">
        <f t="shared" si="13"/>
        <v>0</v>
      </c>
      <c r="AR293" s="142" t="s">
        <v>286</v>
      </c>
      <c r="AT293" s="142" t="s">
        <v>183</v>
      </c>
      <c r="AU293" s="142" t="s">
        <v>82</v>
      </c>
      <c r="AY293" s="17" t="s">
        <v>181</v>
      </c>
      <c r="BE293" s="143">
        <f t="shared" si="14"/>
        <v>0</v>
      </c>
      <c r="BF293" s="143">
        <f t="shared" si="15"/>
        <v>0</v>
      </c>
      <c r="BG293" s="143">
        <f t="shared" si="16"/>
        <v>0</v>
      </c>
      <c r="BH293" s="143">
        <f t="shared" si="17"/>
        <v>0</v>
      </c>
      <c r="BI293" s="143">
        <f t="shared" si="18"/>
        <v>0</v>
      </c>
      <c r="BJ293" s="17" t="s">
        <v>80</v>
      </c>
      <c r="BK293" s="143">
        <f t="shared" si="19"/>
        <v>0</v>
      </c>
      <c r="BL293" s="17" t="s">
        <v>286</v>
      </c>
      <c r="BM293" s="142" t="s">
        <v>3457</v>
      </c>
    </row>
    <row r="294" spans="2:47" s="1" customFormat="1" ht="12">
      <c r="B294" s="32"/>
      <c r="D294" s="144" t="s">
        <v>190</v>
      </c>
      <c r="F294" s="145" t="s">
        <v>3458</v>
      </c>
      <c r="I294" s="146"/>
      <c r="L294" s="32"/>
      <c r="M294" s="147"/>
      <c r="T294" s="53"/>
      <c r="AT294" s="17" t="s">
        <v>190</v>
      </c>
      <c r="AU294" s="17" t="s">
        <v>82</v>
      </c>
    </row>
    <row r="295" spans="2:63" s="11" customFormat="1" ht="22.8" customHeight="1">
      <c r="B295" s="119"/>
      <c r="D295" s="120" t="s">
        <v>71</v>
      </c>
      <c r="E295" s="129" t="s">
        <v>3459</v>
      </c>
      <c r="F295" s="129" t="s">
        <v>3460</v>
      </c>
      <c r="I295" s="122"/>
      <c r="J295" s="130">
        <f>BK295</f>
        <v>0</v>
      </c>
      <c r="L295" s="119"/>
      <c r="M295" s="124"/>
      <c r="P295" s="125">
        <f>SUM(P296:P376)</f>
        <v>0</v>
      </c>
      <c r="R295" s="125">
        <f>SUM(R296:R376)</f>
        <v>0.4570699999999999</v>
      </c>
      <c r="T295" s="126">
        <f>SUM(T296:T376)</f>
        <v>0.5712900000000001</v>
      </c>
      <c r="AR295" s="120" t="s">
        <v>82</v>
      </c>
      <c r="AT295" s="127" t="s">
        <v>71</v>
      </c>
      <c r="AU295" s="127" t="s">
        <v>80</v>
      </c>
      <c r="AY295" s="120" t="s">
        <v>181</v>
      </c>
      <c r="BK295" s="128">
        <f>SUM(BK296:BK376)</f>
        <v>0</v>
      </c>
    </row>
    <row r="296" spans="2:65" s="1" customFormat="1" ht="16.5" customHeight="1">
      <c r="B296" s="32"/>
      <c r="C296" s="131" t="s">
        <v>1252</v>
      </c>
      <c r="D296" s="131" t="s">
        <v>183</v>
      </c>
      <c r="E296" s="132" t="s">
        <v>3461</v>
      </c>
      <c r="F296" s="133" t="s">
        <v>3462</v>
      </c>
      <c r="G296" s="134" t="s">
        <v>3411</v>
      </c>
      <c r="H296" s="135">
        <v>3</v>
      </c>
      <c r="I296" s="136"/>
      <c r="J296" s="137">
        <f>ROUND(I296*H296,2)</f>
        <v>0</v>
      </c>
      <c r="K296" s="133" t="s">
        <v>187</v>
      </c>
      <c r="L296" s="32"/>
      <c r="M296" s="138" t="s">
        <v>19</v>
      </c>
      <c r="N296" s="139" t="s">
        <v>43</v>
      </c>
      <c r="P296" s="140">
        <f>O296*H296</f>
        <v>0</v>
      </c>
      <c r="Q296" s="140">
        <v>0</v>
      </c>
      <c r="R296" s="140">
        <f>Q296*H296</f>
        <v>0</v>
      </c>
      <c r="S296" s="140">
        <v>0.0342</v>
      </c>
      <c r="T296" s="141">
        <f>S296*H296</f>
        <v>0.1026</v>
      </c>
      <c r="AR296" s="142" t="s">
        <v>286</v>
      </c>
      <c r="AT296" s="142" t="s">
        <v>183</v>
      </c>
      <c r="AU296" s="142" t="s">
        <v>82</v>
      </c>
      <c r="AY296" s="17" t="s">
        <v>181</v>
      </c>
      <c r="BE296" s="143">
        <f>IF(N296="základní",J296,0)</f>
        <v>0</v>
      </c>
      <c r="BF296" s="143">
        <f>IF(N296="snížená",J296,0)</f>
        <v>0</v>
      </c>
      <c r="BG296" s="143">
        <f>IF(N296="zákl. přenesená",J296,0)</f>
        <v>0</v>
      </c>
      <c r="BH296" s="143">
        <f>IF(N296="sníž. přenesená",J296,0)</f>
        <v>0</v>
      </c>
      <c r="BI296" s="143">
        <f>IF(N296="nulová",J296,0)</f>
        <v>0</v>
      </c>
      <c r="BJ296" s="17" t="s">
        <v>80</v>
      </c>
      <c r="BK296" s="143">
        <f>ROUND(I296*H296,2)</f>
        <v>0</v>
      </c>
      <c r="BL296" s="17" t="s">
        <v>286</v>
      </c>
      <c r="BM296" s="142" t="s">
        <v>3463</v>
      </c>
    </row>
    <row r="297" spans="2:47" s="1" customFormat="1" ht="12">
      <c r="B297" s="32"/>
      <c r="D297" s="144" t="s">
        <v>190</v>
      </c>
      <c r="F297" s="145" t="s">
        <v>3464</v>
      </c>
      <c r="I297" s="146"/>
      <c r="L297" s="32"/>
      <c r="M297" s="147"/>
      <c r="T297" s="53"/>
      <c r="AT297" s="17" t="s">
        <v>190</v>
      </c>
      <c r="AU297" s="17" t="s">
        <v>82</v>
      </c>
    </row>
    <row r="298" spans="2:65" s="1" customFormat="1" ht="21.75" customHeight="1">
      <c r="B298" s="32"/>
      <c r="C298" s="131" t="s">
        <v>1257</v>
      </c>
      <c r="D298" s="131" t="s">
        <v>183</v>
      </c>
      <c r="E298" s="132" t="s">
        <v>3465</v>
      </c>
      <c r="F298" s="133" t="s">
        <v>3466</v>
      </c>
      <c r="G298" s="134" t="s">
        <v>3411</v>
      </c>
      <c r="H298" s="135">
        <v>6</v>
      </c>
      <c r="I298" s="136"/>
      <c r="J298" s="137">
        <f>ROUND(I298*H298,2)</f>
        <v>0</v>
      </c>
      <c r="K298" s="133" t="s">
        <v>187</v>
      </c>
      <c r="L298" s="32"/>
      <c r="M298" s="138" t="s">
        <v>19</v>
      </c>
      <c r="N298" s="139" t="s">
        <v>43</v>
      </c>
      <c r="P298" s="140">
        <f>O298*H298</f>
        <v>0</v>
      </c>
      <c r="Q298" s="140">
        <v>0.01697</v>
      </c>
      <c r="R298" s="140">
        <f>Q298*H298</f>
        <v>0.10182</v>
      </c>
      <c r="S298" s="140">
        <v>0</v>
      </c>
      <c r="T298" s="141">
        <f>S298*H298</f>
        <v>0</v>
      </c>
      <c r="AR298" s="142" t="s">
        <v>286</v>
      </c>
      <c r="AT298" s="142" t="s">
        <v>183</v>
      </c>
      <c r="AU298" s="142" t="s">
        <v>82</v>
      </c>
      <c r="AY298" s="17" t="s">
        <v>181</v>
      </c>
      <c r="BE298" s="143">
        <f>IF(N298="základní",J298,0)</f>
        <v>0</v>
      </c>
      <c r="BF298" s="143">
        <f>IF(N298="snížená",J298,0)</f>
        <v>0</v>
      </c>
      <c r="BG298" s="143">
        <f>IF(N298="zákl. přenesená",J298,0)</f>
        <v>0</v>
      </c>
      <c r="BH298" s="143">
        <f>IF(N298="sníž. přenesená",J298,0)</f>
        <v>0</v>
      </c>
      <c r="BI298" s="143">
        <f>IF(N298="nulová",J298,0)</f>
        <v>0</v>
      </c>
      <c r="BJ298" s="17" t="s">
        <v>80</v>
      </c>
      <c r="BK298" s="143">
        <f>ROUND(I298*H298,2)</f>
        <v>0</v>
      </c>
      <c r="BL298" s="17" t="s">
        <v>286</v>
      </c>
      <c r="BM298" s="142" t="s">
        <v>3467</v>
      </c>
    </row>
    <row r="299" spans="2:47" s="1" customFormat="1" ht="12">
      <c r="B299" s="32"/>
      <c r="D299" s="144" t="s">
        <v>190</v>
      </c>
      <c r="F299" s="145" t="s">
        <v>3468</v>
      </c>
      <c r="I299" s="146"/>
      <c r="L299" s="32"/>
      <c r="M299" s="147"/>
      <c r="T299" s="53"/>
      <c r="AT299" s="17" t="s">
        <v>190</v>
      </c>
      <c r="AU299" s="17" t="s">
        <v>82</v>
      </c>
    </row>
    <row r="300" spans="2:65" s="1" customFormat="1" ht="16.5" customHeight="1">
      <c r="B300" s="32"/>
      <c r="C300" s="131" t="s">
        <v>1262</v>
      </c>
      <c r="D300" s="131" t="s">
        <v>183</v>
      </c>
      <c r="E300" s="132" t="s">
        <v>3469</v>
      </c>
      <c r="F300" s="133" t="s">
        <v>3470</v>
      </c>
      <c r="G300" s="134" t="s">
        <v>199</v>
      </c>
      <c r="H300" s="135">
        <v>1</v>
      </c>
      <c r="I300" s="136"/>
      <c r="J300" s="137">
        <f>ROUND(I300*H300,2)</f>
        <v>0</v>
      </c>
      <c r="K300" s="133" t="s">
        <v>187</v>
      </c>
      <c r="L300" s="32"/>
      <c r="M300" s="138" t="s">
        <v>19</v>
      </c>
      <c r="N300" s="139" t="s">
        <v>43</v>
      </c>
      <c r="P300" s="140">
        <f>O300*H300</f>
        <v>0</v>
      </c>
      <c r="Q300" s="140">
        <v>0.00119</v>
      </c>
      <c r="R300" s="140">
        <f>Q300*H300</f>
        <v>0.00119</v>
      </c>
      <c r="S300" s="140">
        <v>0</v>
      </c>
      <c r="T300" s="141">
        <f>S300*H300</f>
        <v>0</v>
      </c>
      <c r="AR300" s="142" t="s">
        <v>286</v>
      </c>
      <c r="AT300" s="142" t="s">
        <v>183</v>
      </c>
      <c r="AU300" s="142" t="s">
        <v>82</v>
      </c>
      <c r="AY300" s="17" t="s">
        <v>181</v>
      </c>
      <c r="BE300" s="143">
        <f>IF(N300="základní",J300,0)</f>
        <v>0</v>
      </c>
      <c r="BF300" s="143">
        <f>IF(N300="snížená",J300,0)</f>
        <v>0</v>
      </c>
      <c r="BG300" s="143">
        <f>IF(N300="zákl. přenesená",J300,0)</f>
        <v>0</v>
      </c>
      <c r="BH300" s="143">
        <f>IF(N300="sníž. přenesená",J300,0)</f>
        <v>0</v>
      </c>
      <c r="BI300" s="143">
        <f>IF(N300="nulová",J300,0)</f>
        <v>0</v>
      </c>
      <c r="BJ300" s="17" t="s">
        <v>80</v>
      </c>
      <c r="BK300" s="143">
        <f>ROUND(I300*H300,2)</f>
        <v>0</v>
      </c>
      <c r="BL300" s="17" t="s">
        <v>286</v>
      </c>
      <c r="BM300" s="142" t="s">
        <v>3471</v>
      </c>
    </row>
    <row r="301" spans="2:47" s="1" customFormat="1" ht="12">
      <c r="B301" s="32"/>
      <c r="D301" s="144" t="s">
        <v>190</v>
      </c>
      <c r="F301" s="145" t="s">
        <v>3472</v>
      </c>
      <c r="I301" s="146"/>
      <c r="L301" s="32"/>
      <c r="M301" s="147"/>
      <c r="T301" s="53"/>
      <c r="AT301" s="17" t="s">
        <v>190</v>
      </c>
      <c r="AU301" s="17" t="s">
        <v>82</v>
      </c>
    </row>
    <row r="302" spans="2:65" s="1" customFormat="1" ht="16.5" customHeight="1">
      <c r="B302" s="32"/>
      <c r="C302" s="180" t="s">
        <v>1268</v>
      </c>
      <c r="D302" s="180" t="s">
        <v>561</v>
      </c>
      <c r="E302" s="181" t="s">
        <v>3473</v>
      </c>
      <c r="F302" s="182" t="s">
        <v>3474</v>
      </c>
      <c r="G302" s="183" t="s">
        <v>199</v>
      </c>
      <c r="H302" s="184">
        <v>1</v>
      </c>
      <c r="I302" s="185"/>
      <c r="J302" s="186">
        <f>ROUND(I302*H302,2)</f>
        <v>0</v>
      </c>
      <c r="K302" s="182" t="s">
        <v>187</v>
      </c>
      <c r="L302" s="187"/>
      <c r="M302" s="188" t="s">
        <v>19</v>
      </c>
      <c r="N302" s="189" t="s">
        <v>43</v>
      </c>
      <c r="P302" s="140">
        <f>O302*H302</f>
        <v>0</v>
      </c>
      <c r="Q302" s="140">
        <v>0.0219</v>
      </c>
      <c r="R302" s="140">
        <f>Q302*H302</f>
        <v>0.0219</v>
      </c>
      <c r="S302" s="140">
        <v>0</v>
      </c>
      <c r="T302" s="141">
        <f>S302*H302</f>
        <v>0</v>
      </c>
      <c r="AR302" s="142" t="s">
        <v>394</v>
      </c>
      <c r="AT302" s="142" t="s">
        <v>561</v>
      </c>
      <c r="AU302" s="142" t="s">
        <v>82</v>
      </c>
      <c r="AY302" s="17" t="s">
        <v>181</v>
      </c>
      <c r="BE302" s="143">
        <f>IF(N302="základní",J302,0)</f>
        <v>0</v>
      </c>
      <c r="BF302" s="143">
        <f>IF(N302="snížená",J302,0)</f>
        <v>0</v>
      </c>
      <c r="BG302" s="143">
        <f>IF(N302="zákl. přenesená",J302,0)</f>
        <v>0</v>
      </c>
      <c r="BH302" s="143">
        <f>IF(N302="sníž. přenesená",J302,0)</f>
        <v>0</v>
      </c>
      <c r="BI302" s="143">
        <f>IF(N302="nulová",J302,0)</f>
        <v>0</v>
      </c>
      <c r="BJ302" s="17" t="s">
        <v>80</v>
      </c>
      <c r="BK302" s="143">
        <f>ROUND(I302*H302,2)</f>
        <v>0</v>
      </c>
      <c r="BL302" s="17" t="s">
        <v>286</v>
      </c>
      <c r="BM302" s="142" t="s">
        <v>3475</v>
      </c>
    </row>
    <row r="303" spans="2:65" s="1" customFormat="1" ht="16.5" customHeight="1">
      <c r="B303" s="32"/>
      <c r="C303" s="180" t="s">
        <v>1274</v>
      </c>
      <c r="D303" s="180" t="s">
        <v>561</v>
      </c>
      <c r="E303" s="181" t="s">
        <v>3476</v>
      </c>
      <c r="F303" s="182" t="s">
        <v>3477</v>
      </c>
      <c r="G303" s="183" t="s">
        <v>199</v>
      </c>
      <c r="H303" s="184">
        <v>1</v>
      </c>
      <c r="I303" s="185"/>
      <c r="J303" s="186">
        <f>ROUND(I303*H303,2)</f>
        <v>0</v>
      </c>
      <c r="K303" s="182" t="s">
        <v>19</v>
      </c>
      <c r="L303" s="187"/>
      <c r="M303" s="188" t="s">
        <v>19</v>
      </c>
      <c r="N303" s="189" t="s">
        <v>43</v>
      </c>
      <c r="P303" s="140">
        <f>O303*H303</f>
        <v>0</v>
      </c>
      <c r="Q303" s="140">
        <v>0</v>
      </c>
      <c r="R303" s="140">
        <f>Q303*H303</f>
        <v>0</v>
      </c>
      <c r="S303" s="140">
        <v>0</v>
      </c>
      <c r="T303" s="141">
        <f>S303*H303</f>
        <v>0</v>
      </c>
      <c r="AR303" s="142" t="s">
        <v>394</v>
      </c>
      <c r="AT303" s="142" t="s">
        <v>561</v>
      </c>
      <c r="AU303" s="142" t="s">
        <v>82</v>
      </c>
      <c r="AY303" s="17" t="s">
        <v>181</v>
      </c>
      <c r="BE303" s="143">
        <f>IF(N303="základní",J303,0)</f>
        <v>0</v>
      </c>
      <c r="BF303" s="143">
        <f>IF(N303="snížená",J303,0)</f>
        <v>0</v>
      </c>
      <c r="BG303" s="143">
        <f>IF(N303="zákl. přenesená",J303,0)</f>
        <v>0</v>
      </c>
      <c r="BH303" s="143">
        <f>IF(N303="sníž. přenesená",J303,0)</f>
        <v>0</v>
      </c>
      <c r="BI303" s="143">
        <f>IF(N303="nulová",J303,0)</f>
        <v>0</v>
      </c>
      <c r="BJ303" s="17" t="s">
        <v>80</v>
      </c>
      <c r="BK303" s="143">
        <f>ROUND(I303*H303,2)</f>
        <v>0</v>
      </c>
      <c r="BL303" s="17" t="s">
        <v>286</v>
      </c>
      <c r="BM303" s="142" t="s">
        <v>3478</v>
      </c>
    </row>
    <row r="304" spans="2:65" s="1" customFormat="1" ht="16.5" customHeight="1">
      <c r="B304" s="32"/>
      <c r="C304" s="131" t="s">
        <v>1280</v>
      </c>
      <c r="D304" s="131" t="s">
        <v>183</v>
      </c>
      <c r="E304" s="132" t="s">
        <v>3479</v>
      </c>
      <c r="F304" s="133" t="s">
        <v>3480</v>
      </c>
      <c r="G304" s="134" t="s">
        <v>3411</v>
      </c>
      <c r="H304" s="135">
        <v>1</v>
      </c>
      <c r="I304" s="136"/>
      <c r="J304" s="137">
        <f>ROUND(I304*H304,2)</f>
        <v>0</v>
      </c>
      <c r="K304" s="133" t="s">
        <v>187</v>
      </c>
      <c r="L304" s="32"/>
      <c r="M304" s="138" t="s">
        <v>19</v>
      </c>
      <c r="N304" s="139" t="s">
        <v>43</v>
      </c>
      <c r="P304" s="140">
        <f>O304*H304</f>
        <v>0</v>
      </c>
      <c r="Q304" s="140">
        <v>0</v>
      </c>
      <c r="R304" s="140">
        <f>Q304*H304</f>
        <v>0</v>
      </c>
      <c r="S304" s="140">
        <v>0.0172</v>
      </c>
      <c r="T304" s="141">
        <f>S304*H304</f>
        <v>0.0172</v>
      </c>
      <c r="AR304" s="142" t="s">
        <v>286</v>
      </c>
      <c r="AT304" s="142" t="s">
        <v>183</v>
      </c>
      <c r="AU304" s="142" t="s">
        <v>82</v>
      </c>
      <c r="AY304" s="17" t="s">
        <v>181</v>
      </c>
      <c r="BE304" s="143">
        <f>IF(N304="základní",J304,0)</f>
        <v>0</v>
      </c>
      <c r="BF304" s="143">
        <f>IF(N304="snížená",J304,0)</f>
        <v>0</v>
      </c>
      <c r="BG304" s="143">
        <f>IF(N304="zákl. přenesená",J304,0)</f>
        <v>0</v>
      </c>
      <c r="BH304" s="143">
        <f>IF(N304="sníž. přenesená",J304,0)</f>
        <v>0</v>
      </c>
      <c r="BI304" s="143">
        <f>IF(N304="nulová",J304,0)</f>
        <v>0</v>
      </c>
      <c r="BJ304" s="17" t="s">
        <v>80</v>
      </c>
      <c r="BK304" s="143">
        <f>ROUND(I304*H304,2)</f>
        <v>0</v>
      </c>
      <c r="BL304" s="17" t="s">
        <v>286</v>
      </c>
      <c r="BM304" s="142" t="s">
        <v>3481</v>
      </c>
    </row>
    <row r="305" spans="2:47" s="1" customFormat="1" ht="12">
      <c r="B305" s="32"/>
      <c r="D305" s="144" t="s">
        <v>190</v>
      </c>
      <c r="F305" s="145" t="s">
        <v>3482</v>
      </c>
      <c r="I305" s="146"/>
      <c r="L305" s="32"/>
      <c r="M305" s="147"/>
      <c r="T305" s="53"/>
      <c r="AT305" s="17" t="s">
        <v>190</v>
      </c>
      <c r="AU305" s="17" t="s">
        <v>82</v>
      </c>
    </row>
    <row r="306" spans="2:65" s="1" customFormat="1" ht="16.5" customHeight="1">
      <c r="B306" s="32"/>
      <c r="C306" s="131" t="s">
        <v>1287</v>
      </c>
      <c r="D306" s="131" t="s">
        <v>183</v>
      </c>
      <c r="E306" s="132" t="s">
        <v>3483</v>
      </c>
      <c r="F306" s="133" t="s">
        <v>3484</v>
      </c>
      <c r="G306" s="134" t="s">
        <v>3411</v>
      </c>
      <c r="H306" s="135">
        <v>6</v>
      </c>
      <c r="I306" s="136"/>
      <c r="J306" s="137">
        <f>ROUND(I306*H306,2)</f>
        <v>0</v>
      </c>
      <c r="K306" s="133" t="s">
        <v>187</v>
      </c>
      <c r="L306" s="32"/>
      <c r="M306" s="138" t="s">
        <v>19</v>
      </c>
      <c r="N306" s="139" t="s">
        <v>43</v>
      </c>
      <c r="P306" s="140">
        <f>O306*H306</f>
        <v>0</v>
      </c>
      <c r="Q306" s="140">
        <v>0</v>
      </c>
      <c r="R306" s="140">
        <f>Q306*H306</f>
        <v>0</v>
      </c>
      <c r="S306" s="140">
        <v>0.01946</v>
      </c>
      <c r="T306" s="141">
        <f>S306*H306</f>
        <v>0.11676</v>
      </c>
      <c r="AR306" s="142" t="s">
        <v>286</v>
      </c>
      <c r="AT306" s="142" t="s">
        <v>183</v>
      </c>
      <c r="AU306" s="142" t="s">
        <v>82</v>
      </c>
      <c r="AY306" s="17" t="s">
        <v>181</v>
      </c>
      <c r="BE306" s="143">
        <f>IF(N306="základní",J306,0)</f>
        <v>0</v>
      </c>
      <c r="BF306" s="143">
        <f>IF(N306="snížená",J306,0)</f>
        <v>0</v>
      </c>
      <c r="BG306" s="143">
        <f>IF(N306="zákl. přenesená",J306,0)</f>
        <v>0</v>
      </c>
      <c r="BH306" s="143">
        <f>IF(N306="sníž. přenesená",J306,0)</f>
        <v>0</v>
      </c>
      <c r="BI306" s="143">
        <f>IF(N306="nulová",J306,0)</f>
        <v>0</v>
      </c>
      <c r="BJ306" s="17" t="s">
        <v>80</v>
      </c>
      <c r="BK306" s="143">
        <f>ROUND(I306*H306,2)</f>
        <v>0</v>
      </c>
      <c r="BL306" s="17" t="s">
        <v>286</v>
      </c>
      <c r="BM306" s="142" t="s">
        <v>3485</v>
      </c>
    </row>
    <row r="307" spans="2:47" s="1" customFormat="1" ht="12">
      <c r="B307" s="32"/>
      <c r="D307" s="144" t="s">
        <v>190</v>
      </c>
      <c r="F307" s="145" t="s">
        <v>3486</v>
      </c>
      <c r="I307" s="146"/>
      <c r="L307" s="32"/>
      <c r="M307" s="147"/>
      <c r="T307" s="53"/>
      <c r="AT307" s="17" t="s">
        <v>190</v>
      </c>
      <c r="AU307" s="17" t="s">
        <v>82</v>
      </c>
    </row>
    <row r="308" spans="2:65" s="1" customFormat="1" ht="24.1" customHeight="1">
      <c r="B308" s="32"/>
      <c r="C308" s="131" t="s">
        <v>1297</v>
      </c>
      <c r="D308" s="131" t="s">
        <v>183</v>
      </c>
      <c r="E308" s="132" t="s">
        <v>3487</v>
      </c>
      <c r="F308" s="133" t="s">
        <v>3488</v>
      </c>
      <c r="G308" s="134" t="s">
        <v>3411</v>
      </c>
      <c r="H308" s="135">
        <v>8</v>
      </c>
      <c r="I308" s="136"/>
      <c r="J308" s="137">
        <f>ROUND(I308*H308,2)</f>
        <v>0</v>
      </c>
      <c r="K308" s="133" t="s">
        <v>187</v>
      </c>
      <c r="L308" s="32"/>
      <c r="M308" s="138" t="s">
        <v>19</v>
      </c>
      <c r="N308" s="139" t="s">
        <v>43</v>
      </c>
      <c r="P308" s="140">
        <f>O308*H308</f>
        <v>0</v>
      </c>
      <c r="Q308" s="140">
        <v>0.02073</v>
      </c>
      <c r="R308" s="140">
        <f>Q308*H308</f>
        <v>0.16584</v>
      </c>
      <c r="S308" s="140">
        <v>0</v>
      </c>
      <c r="T308" s="141">
        <f>S308*H308</f>
        <v>0</v>
      </c>
      <c r="AR308" s="142" t="s">
        <v>286</v>
      </c>
      <c r="AT308" s="142" t="s">
        <v>183</v>
      </c>
      <c r="AU308" s="142" t="s">
        <v>82</v>
      </c>
      <c r="AY308" s="17" t="s">
        <v>181</v>
      </c>
      <c r="BE308" s="143">
        <f>IF(N308="základní",J308,0)</f>
        <v>0</v>
      </c>
      <c r="BF308" s="143">
        <f>IF(N308="snížená",J308,0)</f>
        <v>0</v>
      </c>
      <c r="BG308" s="143">
        <f>IF(N308="zákl. přenesená",J308,0)</f>
        <v>0</v>
      </c>
      <c r="BH308" s="143">
        <f>IF(N308="sníž. přenesená",J308,0)</f>
        <v>0</v>
      </c>
      <c r="BI308" s="143">
        <f>IF(N308="nulová",J308,0)</f>
        <v>0</v>
      </c>
      <c r="BJ308" s="17" t="s">
        <v>80</v>
      </c>
      <c r="BK308" s="143">
        <f>ROUND(I308*H308,2)</f>
        <v>0</v>
      </c>
      <c r="BL308" s="17" t="s">
        <v>286</v>
      </c>
      <c r="BM308" s="142" t="s">
        <v>3489</v>
      </c>
    </row>
    <row r="309" spans="2:47" s="1" customFormat="1" ht="12">
      <c r="B309" s="32"/>
      <c r="D309" s="144" t="s">
        <v>190</v>
      </c>
      <c r="F309" s="145" t="s">
        <v>3490</v>
      </c>
      <c r="I309" s="146"/>
      <c r="L309" s="32"/>
      <c r="M309" s="147"/>
      <c r="T309" s="53"/>
      <c r="AT309" s="17" t="s">
        <v>190</v>
      </c>
      <c r="AU309" s="17" t="s">
        <v>82</v>
      </c>
    </row>
    <row r="310" spans="2:65" s="1" customFormat="1" ht="24.1" customHeight="1">
      <c r="B310" s="32"/>
      <c r="C310" s="131" t="s">
        <v>1304</v>
      </c>
      <c r="D310" s="131" t="s">
        <v>183</v>
      </c>
      <c r="E310" s="132" t="s">
        <v>3491</v>
      </c>
      <c r="F310" s="133" t="s">
        <v>3492</v>
      </c>
      <c r="G310" s="134" t="s">
        <v>3411</v>
      </c>
      <c r="H310" s="135">
        <v>1</v>
      </c>
      <c r="I310" s="136"/>
      <c r="J310" s="137">
        <f>ROUND(I310*H310,2)</f>
        <v>0</v>
      </c>
      <c r="K310" s="133" t="s">
        <v>187</v>
      </c>
      <c r="L310" s="32"/>
      <c r="M310" s="138" t="s">
        <v>19</v>
      </c>
      <c r="N310" s="139" t="s">
        <v>43</v>
      </c>
      <c r="P310" s="140">
        <f>O310*H310</f>
        <v>0</v>
      </c>
      <c r="Q310" s="140">
        <v>0.01921</v>
      </c>
      <c r="R310" s="140">
        <f>Q310*H310</f>
        <v>0.01921</v>
      </c>
      <c r="S310" s="140">
        <v>0</v>
      </c>
      <c r="T310" s="141">
        <f>S310*H310</f>
        <v>0</v>
      </c>
      <c r="AR310" s="142" t="s">
        <v>286</v>
      </c>
      <c r="AT310" s="142" t="s">
        <v>183</v>
      </c>
      <c r="AU310" s="142" t="s">
        <v>82</v>
      </c>
      <c r="AY310" s="17" t="s">
        <v>181</v>
      </c>
      <c r="BE310" s="143">
        <f>IF(N310="základní",J310,0)</f>
        <v>0</v>
      </c>
      <c r="BF310" s="143">
        <f>IF(N310="snížená",J310,0)</f>
        <v>0</v>
      </c>
      <c r="BG310" s="143">
        <f>IF(N310="zákl. přenesená",J310,0)</f>
        <v>0</v>
      </c>
      <c r="BH310" s="143">
        <f>IF(N310="sníž. přenesená",J310,0)</f>
        <v>0</v>
      </c>
      <c r="BI310" s="143">
        <f>IF(N310="nulová",J310,0)</f>
        <v>0</v>
      </c>
      <c r="BJ310" s="17" t="s">
        <v>80</v>
      </c>
      <c r="BK310" s="143">
        <f>ROUND(I310*H310,2)</f>
        <v>0</v>
      </c>
      <c r="BL310" s="17" t="s">
        <v>286</v>
      </c>
      <c r="BM310" s="142" t="s">
        <v>3493</v>
      </c>
    </row>
    <row r="311" spans="2:47" s="1" customFormat="1" ht="12">
      <c r="B311" s="32"/>
      <c r="D311" s="144" t="s">
        <v>190</v>
      </c>
      <c r="F311" s="145" t="s">
        <v>3494</v>
      </c>
      <c r="I311" s="146"/>
      <c r="L311" s="32"/>
      <c r="M311" s="147"/>
      <c r="T311" s="53"/>
      <c r="AT311" s="17" t="s">
        <v>190</v>
      </c>
      <c r="AU311" s="17" t="s">
        <v>82</v>
      </c>
    </row>
    <row r="312" spans="2:65" s="1" customFormat="1" ht="16.5" customHeight="1">
      <c r="B312" s="32"/>
      <c r="C312" s="131" t="s">
        <v>1316</v>
      </c>
      <c r="D312" s="131" t="s">
        <v>183</v>
      </c>
      <c r="E312" s="132" t="s">
        <v>3495</v>
      </c>
      <c r="F312" s="133" t="s">
        <v>3496</v>
      </c>
      <c r="G312" s="134" t="s">
        <v>3411</v>
      </c>
      <c r="H312" s="135">
        <v>1</v>
      </c>
      <c r="I312" s="136"/>
      <c r="J312" s="137">
        <f>ROUND(I312*H312,2)</f>
        <v>0</v>
      </c>
      <c r="K312" s="133" t="s">
        <v>187</v>
      </c>
      <c r="L312" s="32"/>
      <c r="M312" s="138" t="s">
        <v>19</v>
      </c>
      <c r="N312" s="139" t="s">
        <v>43</v>
      </c>
      <c r="P312" s="140">
        <f>O312*H312</f>
        <v>0</v>
      </c>
      <c r="Q312" s="140">
        <v>0</v>
      </c>
      <c r="R312" s="140">
        <f>Q312*H312</f>
        <v>0</v>
      </c>
      <c r="S312" s="140">
        <v>0.088</v>
      </c>
      <c r="T312" s="141">
        <f>S312*H312</f>
        <v>0.088</v>
      </c>
      <c r="AR312" s="142" t="s">
        <v>286</v>
      </c>
      <c r="AT312" s="142" t="s">
        <v>183</v>
      </c>
      <c r="AU312" s="142" t="s">
        <v>82</v>
      </c>
      <c r="AY312" s="17" t="s">
        <v>181</v>
      </c>
      <c r="BE312" s="143">
        <f>IF(N312="základní",J312,0)</f>
        <v>0</v>
      </c>
      <c r="BF312" s="143">
        <f>IF(N312="snížená",J312,0)</f>
        <v>0</v>
      </c>
      <c r="BG312" s="143">
        <f>IF(N312="zákl. přenesená",J312,0)</f>
        <v>0</v>
      </c>
      <c r="BH312" s="143">
        <f>IF(N312="sníž. přenesená",J312,0)</f>
        <v>0</v>
      </c>
      <c r="BI312" s="143">
        <f>IF(N312="nulová",J312,0)</f>
        <v>0</v>
      </c>
      <c r="BJ312" s="17" t="s">
        <v>80</v>
      </c>
      <c r="BK312" s="143">
        <f>ROUND(I312*H312,2)</f>
        <v>0</v>
      </c>
      <c r="BL312" s="17" t="s">
        <v>286</v>
      </c>
      <c r="BM312" s="142" t="s">
        <v>3497</v>
      </c>
    </row>
    <row r="313" spans="2:47" s="1" customFormat="1" ht="12">
      <c r="B313" s="32"/>
      <c r="D313" s="144" t="s">
        <v>190</v>
      </c>
      <c r="F313" s="145" t="s">
        <v>3498</v>
      </c>
      <c r="I313" s="146"/>
      <c r="L313" s="32"/>
      <c r="M313" s="147"/>
      <c r="T313" s="53"/>
      <c r="AT313" s="17" t="s">
        <v>190</v>
      </c>
      <c r="AU313" s="17" t="s">
        <v>82</v>
      </c>
    </row>
    <row r="314" spans="2:65" s="1" customFormat="1" ht="24.1" customHeight="1">
      <c r="B314" s="32"/>
      <c r="C314" s="131" t="s">
        <v>1322</v>
      </c>
      <c r="D314" s="131" t="s">
        <v>183</v>
      </c>
      <c r="E314" s="132" t="s">
        <v>3499</v>
      </c>
      <c r="F314" s="133" t="s">
        <v>3500</v>
      </c>
      <c r="G314" s="134" t="s">
        <v>3411</v>
      </c>
      <c r="H314" s="135">
        <v>1</v>
      </c>
      <c r="I314" s="136"/>
      <c r="J314" s="137">
        <f>ROUND(I314*H314,2)</f>
        <v>0</v>
      </c>
      <c r="K314" s="133" t="s">
        <v>187</v>
      </c>
      <c r="L314" s="32"/>
      <c r="M314" s="138" t="s">
        <v>19</v>
      </c>
      <c r="N314" s="139" t="s">
        <v>43</v>
      </c>
      <c r="P314" s="140">
        <f>O314*H314</f>
        <v>0</v>
      </c>
      <c r="Q314" s="140">
        <v>0.02141</v>
      </c>
      <c r="R314" s="140">
        <f>Q314*H314</f>
        <v>0.02141</v>
      </c>
      <c r="S314" s="140">
        <v>0</v>
      </c>
      <c r="T314" s="141">
        <f>S314*H314</f>
        <v>0</v>
      </c>
      <c r="AR314" s="142" t="s">
        <v>286</v>
      </c>
      <c r="AT314" s="142" t="s">
        <v>183</v>
      </c>
      <c r="AU314" s="142" t="s">
        <v>82</v>
      </c>
      <c r="AY314" s="17" t="s">
        <v>181</v>
      </c>
      <c r="BE314" s="143">
        <f>IF(N314="základní",J314,0)</f>
        <v>0</v>
      </c>
      <c r="BF314" s="143">
        <f>IF(N314="snížená",J314,0)</f>
        <v>0</v>
      </c>
      <c r="BG314" s="143">
        <f>IF(N314="zákl. přenesená",J314,0)</f>
        <v>0</v>
      </c>
      <c r="BH314" s="143">
        <f>IF(N314="sníž. přenesená",J314,0)</f>
        <v>0</v>
      </c>
      <c r="BI314" s="143">
        <f>IF(N314="nulová",J314,0)</f>
        <v>0</v>
      </c>
      <c r="BJ314" s="17" t="s">
        <v>80</v>
      </c>
      <c r="BK314" s="143">
        <f>ROUND(I314*H314,2)</f>
        <v>0</v>
      </c>
      <c r="BL314" s="17" t="s">
        <v>286</v>
      </c>
      <c r="BM314" s="142" t="s">
        <v>3501</v>
      </c>
    </row>
    <row r="315" spans="2:47" s="1" customFormat="1" ht="12">
      <c r="B315" s="32"/>
      <c r="D315" s="144" t="s">
        <v>190</v>
      </c>
      <c r="F315" s="145" t="s">
        <v>3502</v>
      </c>
      <c r="I315" s="146"/>
      <c r="L315" s="32"/>
      <c r="M315" s="147"/>
      <c r="T315" s="53"/>
      <c r="AT315" s="17" t="s">
        <v>190</v>
      </c>
      <c r="AU315" s="17" t="s">
        <v>82</v>
      </c>
    </row>
    <row r="316" spans="2:65" s="1" customFormat="1" ht="24.1" customHeight="1">
      <c r="B316" s="32"/>
      <c r="C316" s="131" t="s">
        <v>1332</v>
      </c>
      <c r="D316" s="131" t="s">
        <v>183</v>
      </c>
      <c r="E316" s="132" t="s">
        <v>3503</v>
      </c>
      <c r="F316" s="133" t="s">
        <v>3504</v>
      </c>
      <c r="G316" s="134" t="s">
        <v>199</v>
      </c>
      <c r="H316" s="135">
        <v>1</v>
      </c>
      <c r="I316" s="136"/>
      <c r="J316" s="137">
        <f>ROUND(I316*H316,2)</f>
        <v>0</v>
      </c>
      <c r="K316" s="133" t="s">
        <v>19</v>
      </c>
      <c r="L316" s="32"/>
      <c r="M316" s="138" t="s">
        <v>19</v>
      </c>
      <c r="N316" s="139" t="s">
        <v>43</v>
      </c>
      <c r="P316" s="140">
        <f>O316*H316</f>
        <v>0</v>
      </c>
      <c r="Q316" s="140">
        <v>0</v>
      </c>
      <c r="R316" s="140">
        <f>Q316*H316</f>
        <v>0</v>
      </c>
      <c r="S316" s="140">
        <v>0</v>
      </c>
      <c r="T316" s="141">
        <f>S316*H316</f>
        <v>0</v>
      </c>
      <c r="AR316" s="142" t="s">
        <v>286</v>
      </c>
      <c r="AT316" s="142" t="s">
        <v>183</v>
      </c>
      <c r="AU316" s="142" t="s">
        <v>82</v>
      </c>
      <c r="AY316" s="17" t="s">
        <v>181</v>
      </c>
      <c r="BE316" s="143">
        <f>IF(N316="základní",J316,0)</f>
        <v>0</v>
      </c>
      <c r="BF316" s="143">
        <f>IF(N316="snížená",J316,0)</f>
        <v>0</v>
      </c>
      <c r="BG316" s="143">
        <f>IF(N316="zákl. přenesená",J316,0)</f>
        <v>0</v>
      </c>
      <c r="BH316" s="143">
        <f>IF(N316="sníž. přenesená",J316,0)</f>
        <v>0</v>
      </c>
      <c r="BI316" s="143">
        <f>IF(N316="nulová",J316,0)</f>
        <v>0</v>
      </c>
      <c r="BJ316" s="17" t="s">
        <v>80</v>
      </c>
      <c r="BK316" s="143">
        <f>ROUND(I316*H316,2)</f>
        <v>0</v>
      </c>
      <c r="BL316" s="17" t="s">
        <v>286</v>
      </c>
      <c r="BM316" s="142" t="s">
        <v>3505</v>
      </c>
    </row>
    <row r="317" spans="2:65" s="1" customFormat="1" ht="16.5" customHeight="1">
      <c r="B317" s="32"/>
      <c r="C317" s="131" t="s">
        <v>1339</v>
      </c>
      <c r="D317" s="131" t="s">
        <v>183</v>
      </c>
      <c r="E317" s="132" t="s">
        <v>3506</v>
      </c>
      <c r="F317" s="133" t="s">
        <v>3507</v>
      </c>
      <c r="G317" s="134" t="s">
        <v>199</v>
      </c>
      <c r="H317" s="135">
        <v>16</v>
      </c>
      <c r="I317" s="136"/>
      <c r="J317" s="137">
        <f>ROUND(I317*H317,2)</f>
        <v>0</v>
      </c>
      <c r="K317" s="133" t="s">
        <v>187</v>
      </c>
      <c r="L317" s="32"/>
      <c r="M317" s="138" t="s">
        <v>19</v>
      </c>
      <c r="N317" s="139" t="s">
        <v>43</v>
      </c>
      <c r="P317" s="140">
        <f>O317*H317</f>
        <v>0</v>
      </c>
      <c r="Q317" s="140">
        <v>0</v>
      </c>
      <c r="R317" s="140">
        <f>Q317*H317</f>
        <v>0</v>
      </c>
      <c r="S317" s="140">
        <v>0</v>
      </c>
      <c r="T317" s="141">
        <f>S317*H317</f>
        <v>0</v>
      </c>
      <c r="AR317" s="142" t="s">
        <v>286</v>
      </c>
      <c r="AT317" s="142" t="s">
        <v>183</v>
      </c>
      <c r="AU317" s="142" t="s">
        <v>82</v>
      </c>
      <c r="AY317" s="17" t="s">
        <v>181</v>
      </c>
      <c r="BE317" s="143">
        <f>IF(N317="základní",J317,0)</f>
        <v>0</v>
      </c>
      <c r="BF317" s="143">
        <f>IF(N317="snížená",J317,0)</f>
        <v>0</v>
      </c>
      <c r="BG317" s="143">
        <f>IF(N317="zákl. přenesená",J317,0)</f>
        <v>0</v>
      </c>
      <c r="BH317" s="143">
        <f>IF(N317="sníž. přenesená",J317,0)</f>
        <v>0</v>
      </c>
      <c r="BI317" s="143">
        <f>IF(N317="nulová",J317,0)</f>
        <v>0</v>
      </c>
      <c r="BJ317" s="17" t="s">
        <v>80</v>
      </c>
      <c r="BK317" s="143">
        <f>ROUND(I317*H317,2)</f>
        <v>0</v>
      </c>
      <c r="BL317" s="17" t="s">
        <v>286</v>
      </c>
      <c r="BM317" s="142" t="s">
        <v>3508</v>
      </c>
    </row>
    <row r="318" spans="2:47" s="1" customFormat="1" ht="12">
      <c r="B318" s="32"/>
      <c r="D318" s="144" t="s">
        <v>190</v>
      </c>
      <c r="F318" s="145" t="s">
        <v>3509</v>
      </c>
      <c r="I318" s="146"/>
      <c r="L318" s="32"/>
      <c r="M318" s="147"/>
      <c r="T318" s="53"/>
      <c r="AT318" s="17" t="s">
        <v>190</v>
      </c>
      <c r="AU318" s="17" t="s">
        <v>82</v>
      </c>
    </row>
    <row r="319" spans="2:65" s="1" customFormat="1" ht="16.5" customHeight="1">
      <c r="B319" s="32"/>
      <c r="C319" s="180" t="s">
        <v>1348</v>
      </c>
      <c r="D319" s="180" t="s">
        <v>561</v>
      </c>
      <c r="E319" s="181" t="s">
        <v>3510</v>
      </c>
      <c r="F319" s="182" t="s">
        <v>3511</v>
      </c>
      <c r="G319" s="183" t="s">
        <v>199</v>
      </c>
      <c r="H319" s="184">
        <v>16</v>
      </c>
      <c r="I319" s="185"/>
      <c r="J319" s="186">
        <f>ROUND(I319*H319,2)</f>
        <v>0</v>
      </c>
      <c r="K319" s="182" t="s">
        <v>187</v>
      </c>
      <c r="L319" s="187"/>
      <c r="M319" s="188" t="s">
        <v>19</v>
      </c>
      <c r="N319" s="189" t="s">
        <v>43</v>
      </c>
      <c r="P319" s="140">
        <f>O319*H319</f>
        <v>0</v>
      </c>
      <c r="Q319" s="140">
        <v>0.0005</v>
      </c>
      <c r="R319" s="140">
        <f>Q319*H319</f>
        <v>0.008</v>
      </c>
      <c r="S319" s="140">
        <v>0</v>
      </c>
      <c r="T319" s="141">
        <f>S319*H319</f>
        <v>0</v>
      </c>
      <c r="AR319" s="142" t="s">
        <v>394</v>
      </c>
      <c r="AT319" s="142" t="s">
        <v>561</v>
      </c>
      <c r="AU319" s="142" t="s">
        <v>82</v>
      </c>
      <c r="AY319" s="17" t="s">
        <v>181</v>
      </c>
      <c r="BE319" s="143">
        <f>IF(N319="základní",J319,0)</f>
        <v>0</v>
      </c>
      <c r="BF319" s="143">
        <f>IF(N319="snížená",J319,0)</f>
        <v>0</v>
      </c>
      <c r="BG319" s="143">
        <f>IF(N319="zákl. přenesená",J319,0)</f>
        <v>0</v>
      </c>
      <c r="BH319" s="143">
        <f>IF(N319="sníž. přenesená",J319,0)</f>
        <v>0</v>
      </c>
      <c r="BI319" s="143">
        <f>IF(N319="nulová",J319,0)</f>
        <v>0</v>
      </c>
      <c r="BJ319" s="17" t="s">
        <v>80</v>
      </c>
      <c r="BK319" s="143">
        <f>ROUND(I319*H319,2)</f>
        <v>0</v>
      </c>
      <c r="BL319" s="17" t="s">
        <v>286</v>
      </c>
      <c r="BM319" s="142" t="s">
        <v>3512</v>
      </c>
    </row>
    <row r="320" spans="2:65" s="1" customFormat="1" ht="16.5" customHeight="1">
      <c r="B320" s="32"/>
      <c r="C320" s="131" t="s">
        <v>1356</v>
      </c>
      <c r="D320" s="131" t="s">
        <v>183</v>
      </c>
      <c r="E320" s="132" t="s">
        <v>3513</v>
      </c>
      <c r="F320" s="133" t="s">
        <v>3514</v>
      </c>
      <c r="G320" s="134" t="s">
        <v>199</v>
      </c>
      <c r="H320" s="135">
        <v>7</v>
      </c>
      <c r="I320" s="136"/>
      <c r="J320" s="137">
        <f>ROUND(I320*H320,2)</f>
        <v>0</v>
      </c>
      <c r="K320" s="133" t="s">
        <v>187</v>
      </c>
      <c r="L320" s="32"/>
      <c r="M320" s="138" t="s">
        <v>19</v>
      </c>
      <c r="N320" s="139" t="s">
        <v>43</v>
      </c>
      <c r="P320" s="140">
        <f>O320*H320</f>
        <v>0</v>
      </c>
      <c r="Q320" s="140">
        <v>0</v>
      </c>
      <c r="R320" s="140">
        <f>Q320*H320</f>
        <v>0</v>
      </c>
      <c r="S320" s="140">
        <v>0</v>
      </c>
      <c r="T320" s="141">
        <f>S320*H320</f>
        <v>0</v>
      </c>
      <c r="AR320" s="142" t="s">
        <v>286</v>
      </c>
      <c r="AT320" s="142" t="s">
        <v>183</v>
      </c>
      <c r="AU320" s="142" t="s">
        <v>82</v>
      </c>
      <c r="AY320" s="17" t="s">
        <v>181</v>
      </c>
      <c r="BE320" s="143">
        <f>IF(N320="základní",J320,0)</f>
        <v>0</v>
      </c>
      <c r="BF320" s="143">
        <f>IF(N320="snížená",J320,0)</f>
        <v>0</v>
      </c>
      <c r="BG320" s="143">
        <f>IF(N320="zákl. přenesená",J320,0)</f>
        <v>0</v>
      </c>
      <c r="BH320" s="143">
        <f>IF(N320="sníž. přenesená",J320,0)</f>
        <v>0</v>
      </c>
      <c r="BI320" s="143">
        <f>IF(N320="nulová",J320,0)</f>
        <v>0</v>
      </c>
      <c r="BJ320" s="17" t="s">
        <v>80</v>
      </c>
      <c r="BK320" s="143">
        <f>ROUND(I320*H320,2)</f>
        <v>0</v>
      </c>
      <c r="BL320" s="17" t="s">
        <v>286</v>
      </c>
      <c r="BM320" s="142" t="s">
        <v>3515</v>
      </c>
    </row>
    <row r="321" spans="2:47" s="1" customFormat="1" ht="12">
      <c r="B321" s="32"/>
      <c r="D321" s="144" t="s">
        <v>190</v>
      </c>
      <c r="F321" s="145" t="s">
        <v>3516</v>
      </c>
      <c r="I321" s="146"/>
      <c r="L321" s="32"/>
      <c r="M321" s="147"/>
      <c r="T321" s="53"/>
      <c r="AT321" s="17" t="s">
        <v>190</v>
      </c>
      <c r="AU321" s="17" t="s">
        <v>82</v>
      </c>
    </row>
    <row r="322" spans="2:65" s="1" customFormat="1" ht="16.5" customHeight="1">
      <c r="B322" s="32"/>
      <c r="C322" s="180" t="s">
        <v>1361</v>
      </c>
      <c r="D322" s="180" t="s">
        <v>561</v>
      </c>
      <c r="E322" s="181" t="s">
        <v>3517</v>
      </c>
      <c r="F322" s="182" t="s">
        <v>3518</v>
      </c>
      <c r="G322" s="183" t="s">
        <v>199</v>
      </c>
      <c r="H322" s="184">
        <v>7</v>
      </c>
      <c r="I322" s="185"/>
      <c r="J322" s="186">
        <f>ROUND(I322*H322,2)</f>
        <v>0</v>
      </c>
      <c r="K322" s="182" t="s">
        <v>187</v>
      </c>
      <c r="L322" s="187"/>
      <c r="M322" s="188" t="s">
        <v>19</v>
      </c>
      <c r="N322" s="189" t="s">
        <v>43</v>
      </c>
      <c r="P322" s="140">
        <f>O322*H322</f>
        <v>0</v>
      </c>
      <c r="Q322" s="140">
        <v>0.0005</v>
      </c>
      <c r="R322" s="140">
        <f>Q322*H322</f>
        <v>0.0035</v>
      </c>
      <c r="S322" s="140">
        <v>0</v>
      </c>
      <c r="T322" s="141">
        <f>S322*H322</f>
        <v>0</v>
      </c>
      <c r="AR322" s="142" t="s">
        <v>394</v>
      </c>
      <c r="AT322" s="142" t="s">
        <v>561</v>
      </c>
      <c r="AU322" s="142" t="s">
        <v>82</v>
      </c>
      <c r="AY322" s="17" t="s">
        <v>181</v>
      </c>
      <c r="BE322" s="143">
        <f>IF(N322="základní",J322,0)</f>
        <v>0</v>
      </c>
      <c r="BF322" s="143">
        <f>IF(N322="snížená",J322,0)</f>
        <v>0</v>
      </c>
      <c r="BG322" s="143">
        <f>IF(N322="zákl. přenesená",J322,0)</f>
        <v>0</v>
      </c>
      <c r="BH322" s="143">
        <f>IF(N322="sníž. přenesená",J322,0)</f>
        <v>0</v>
      </c>
      <c r="BI322" s="143">
        <f>IF(N322="nulová",J322,0)</f>
        <v>0</v>
      </c>
      <c r="BJ322" s="17" t="s">
        <v>80</v>
      </c>
      <c r="BK322" s="143">
        <f>ROUND(I322*H322,2)</f>
        <v>0</v>
      </c>
      <c r="BL322" s="17" t="s">
        <v>286</v>
      </c>
      <c r="BM322" s="142" t="s">
        <v>3519</v>
      </c>
    </row>
    <row r="323" spans="2:65" s="1" customFormat="1" ht="16.5" customHeight="1">
      <c r="B323" s="32"/>
      <c r="C323" s="131" t="s">
        <v>1372</v>
      </c>
      <c r="D323" s="131" t="s">
        <v>183</v>
      </c>
      <c r="E323" s="132" t="s">
        <v>3520</v>
      </c>
      <c r="F323" s="133" t="s">
        <v>3521</v>
      </c>
      <c r="G323" s="134" t="s">
        <v>199</v>
      </c>
      <c r="H323" s="135">
        <v>16</v>
      </c>
      <c r="I323" s="136"/>
      <c r="J323" s="137">
        <f>ROUND(I323*H323,2)</f>
        <v>0</v>
      </c>
      <c r="K323" s="133" t="s">
        <v>187</v>
      </c>
      <c r="L323" s="32"/>
      <c r="M323" s="138" t="s">
        <v>19</v>
      </c>
      <c r="N323" s="139" t="s">
        <v>43</v>
      </c>
      <c r="P323" s="140">
        <f>O323*H323</f>
        <v>0</v>
      </c>
      <c r="Q323" s="140">
        <v>0</v>
      </c>
      <c r="R323" s="140">
        <f>Q323*H323</f>
        <v>0</v>
      </c>
      <c r="S323" s="140">
        <v>0</v>
      </c>
      <c r="T323" s="141">
        <f>S323*H323</f>
        <v>0</v>
      </c>
      <c r="AR323" s="142" t="s">
        <v>286</v>
      </c>
      <c r="AT323" s="142" t="s">
        <v>183</v>
      </c>
      <c r="AU323" s="142" t="s">
        <v>82</v>
      </c>
      <c r="AY323" s="17" t="s">
        <v>181</v>
      </c>
      <c r="BE323" s="143">
        <f>IF(N323="základní",J323,0)</f>
        <v>0</v>
      </c>
      <c r="BF323" s="143">
        <f>IF(N323="snížená",J323,0)</f>
        <v>0</v>
      </c>
      <c r="BG323" s="143">
        <f>IF(N323="zákl. přenesená",J323,0)</f>
        <v>0</v>
      </c>
      <c r="BH323" s="143">
        <f>IF(N323="sníž. přenesená",J323,0)</f>
        <v>0</v>
      </c>
      <c r="BI323" s="143">
        <f>IF(N323="nulová",J323,0)</f>
        <v>0</v>
      </c>
      <c r="BJ323" s="17" t="s">
        <v>80</v>
      </c>
      <c r="BK323" s="143">
        <f>ROUND(I323*H323,2)</f>
        <v>0</v>
      </c>
      <c r="BL323" s="17" t="s">
        <v>286</v>
      </c>
      <c r="BM323" s="142" t="s">
        <v>3522</v>
      </c>
    </row>
    <row r="324" spans="2:47" s="1" customFormat="1" ht="12">
      <c r="B324" s="32"/>
      <c r="D324" s="144" t="s">
        <v>190</v>
      </c>
      <c r="F324" s="145" t="s">
        <v>3523</v>
      </c>
      <c r="I324" s="146"/>
      <c r="L324" s="32"/>
      <c r="M324" s="147"/>
      <c r="T324" s="53"/>
      <c r="AT324" s="17" t="s">
        <v>190</v>
      </c>
      <c r="AU324" s="17" t="s">
        <v>82</v>
      </c>
    </row>
    <row r="325" spans="2:65" s="1" customFormat="1" ht="16.5" customHeight="1">
      <c r="B325" s="32"/>
      <c r="C325" s="180" t="s">
        <v>1376</v>
      </c>
      <c r="D325" s="180" t="s">
        <v>561</v>
      </c>
      <c r="E325" s="181" t="s">
        <v>3524</v>
      </c>
      <c r="F325" s="182" t="s">
        <v>3525</v>
      </c>
      <c r="G325" s="183" t="s">
        <v>199</v>
      </c>
      <c r="H325" s="184">
        <v>16</v>
      </c>
      <c r="I325" s="185"/>
      <c r="J325" s="186">
        <f>ROUND(I325*H325,2)</f>
        <v>0</v>
      </c>
      <c r="K325" s="182" t="s">
        <v>187</v>
      </c>
      <c r="L325" s="187"/>
      <c r="M325" s="188" t="s">
        <v>19</v>
      </c>
      <c r="N325" s="189" t="s">
        <v>43</v>
      </c>
      <c r="P325" s="140">
        <f>O325*H325</f>
        <v>0</v>
      </c>
      <c r="Q325" s="140">
        <v>0.0005</v>
      </c>
      <c r="R325" s="140">
        <f>Q325*H325</f>
        <v>0.008</v>
      </c>
      <c r="S325" s="140">
        <v>0</v>
      </c>
      <c r="T325" s="141">
        <f>S325*H325</f>
        <v>0</v>
      </c>
      <c r="AR325" s="142" t="s">
        <v>394</v>
      </c>
      <c r="AT325" s="142" t="s">
        <v>561</v>
      </c>
      <c r="AU325" s="142" t="s">
        <v>82</v>
      </c>
      <c r="AY325" s="17" t="s">
        <v>181</v>
      </c>
      <c r="BE325" s="143">
        <f>IF(N325="základní",J325,0)</f>
        <v>0</v>
      </c>
      <c r="BF325" s="143">
        <f>IF(N325="snížená",J325,0)</f>
        <v>0</v>
      </c>
      <c r="BG325" s="143">
        <f>IF(N325="zákl. přenesená",J325,0)</f>
        <v>0</v>
      </c>
      <c r="BH325" s="143">
        <f>IF(N325="sníž. přenesená",J325,0)</f>
        <v>0</v>
      </c>
      <c r="BI325" s="143">
        <f>IF(N325="nulová",J325,0)</f>
        <v>0</v>
      </c>
      <c r="BJ325" s="17" t="s">
        <v>80</v>
      </c>
      <c r="BK325" s="143">
        <f>ROUND(I325*H325,2)</f>
        <v>0</v>
      </c>
      <c r="BL325" s="17" t="s">
        <v>286</v>
      </c>
      <c r="BM325" s="142" t="s">
        <v>3526</v>
      </c>
    </row>
    <row r="326" spans="2:65" s="1" customFormat="1" ht="16.5" customHeight="1">
      <c r="B326" s="32"/>
      <c r="C326" s="131" t="s">
        <v>1380</v>
      </c>
      <c r="D326" s="131" t="s">
        <v>183</v>
      </c>
      <c r="E326" s="132" t="s">
        <v>3527</v>
      </c>
      <c r="F326" s="133" t="s">
        <v>3528</v>
      </c>
      <c r="G326" s="134" t="s">
        <v>199</v>
      </c>
      <c r="H326" s="135">
        <v>7</v>
      </c>
      <c r="I326" s="136"/>
      <c r="J326" s="137">
        <f>ROUND(I326*H326,2)</f>
        <v>0</v>
      </c>
      <c r="K326" s="133" t="s">
        <v>187</v>
      </c>
      <c r="L326" s="32"/>
      <c r="M326" s="138" t="s">
        <v>19</v>
      </c>
      <c r="N326" s="139" t="s">
        <v>43</v>
      </c>
      <c r="P326" s="140">
        <f>O326*H326</f>
        <v>0</v>
      </c>
      <c r="Q326" s="140">
        <v>0</v>
      </c>
      <c r="R326" s="140">
        <f>Q326*H326</f>
        <v>0</v>
      </c>
      <c r="S326" s="140">
        <v>0</v>
      </c>
      <c r="T326" s="141">
        <f>S326*H326</f>
        <v>0</v>
      </c>
      <c r="AR326" s="142" t="s">
        <v>286</v>
      </c>
      <c r="AT326" s="142" t="s">
        <v>183</v>
      </c>
      <c r="AU326" s="142" t="s">
        <v>82</v>
      </c>
      <c r="AY326" s="17" t="s">
        <v>181</v>
      </c>
      <c r="BE326" s="143">
        <f>IF(N326="základní",J326,0)</f>
        <v>0</v>
      </c>
      <c r="BF326" s="143">
        <f>IF(N326="snížená",J326,0)</f>
        <v>0</v>
      </c>
      <c r="BG326" s="143">
        <f>IF(N326="zákl. přenesená",J326,0)</f>
        <v>0</v>
      </c>
      <c r="BH326" s="143">
        <f>IF(N326="sníž. přenesená",J326,0)</f>
        <v>0</v>
      </c>
      <c r="BI326" s="143">
        <f>IF(N326="nulová",J326,0)</f>
        <v>0</v>
      </c>
      <c r="BJ326" s="17" t="s">
        <v>80</v>
      </c>
      <c r="BK326" s="143">
        <f>ROUND(I326*H326,2)</f>
        <v>0</v>
      </c>
      <c r="BL326" s="17" t="s">
        <v>286</v>
      </c>
      <c r="BM326" s="142" t="s">
        <v>3529</v>
      </c>
    </row>
    <row r="327" spans="2:47" s="1" customFormat="1" ht="12">
      <c r="B327" s="32"/>
      <c r="D327" s="144" t="s">
        <v>190</v>
      </c>
      <c r="F327" s="145" t="s">
        <v>3530</v>
      </c>
      <c r="I327" s="146"/>
      <c r="L327" s="32"/>
      <c r="M327" s="147"/>
      <c r="T327" s="53"/>
      <c r="AT327" s="17" t="s">
        <v>190</v>
      </c>
      <c r="AU327" s="17" t="s">
        <v>82</v>
      </c>
    </row>
    <row r="328" spans="2:65" s="1" customFormat="1" ht="16.5" customHeight="1">
      <c r="B328" s="32"/>
      <c r="C328" s="180" t="s">
        <v>1386</v>
      </c>
      <c r="D328" s="180" t="s">
        <v>561</v>
      </c>
      <c r="E328" s="181" t="s">
        <v>3531</v>
      </c>
      <c r="F328" s="182" t="s">
        <v>3532</v>
      </c>
      <c r="G328" s="183" t="s">
        <v>199</v>
      </c>
      <c r="H328" s="184">
        <v>7</v>
      </c>
      <c r="I328" s="185"/>
      <c r="J328" s="186">
        <f>ROUND(I328*H328,2)</f>
        <v>0</v>
      </c>
      <c r="K328" s="182" t="s">
        <v>187</v>
      </c>
      <c r="L328" s="187"/>
      <c r="M328" s="188" t="s">
        <v>19</v>
      </c>
      <c r="N328" s="189" t="s">
        <v>43</v>
      </c>
      <c r="P328" s="140">
        <f>O328*H328</f>
        <v>0</v>
      </c>
      <c r="Q328" s="140">
        <v>0.0013</v>
      </c>
      <c r="R328" s="140">
        <f>Q328*H328</f>
        <v>0.0091</v>
      </c>
      <c r="S328" s="140">
        <v>0</v>
      </c>
      <c r="T328" s="141">
        <f>S328*H328</f>
        <v>0</v>
      </c>
      <c r="AR328" s="142" t="s">
        <v>394</v>
      </c>
      <c r="AT328" s="142" t="s">
        <v>561</v>
      </c>
      <c r="AU328" s="142" t="s">
        <v>82</v>
      </c>
      <c r="AY328" s="17" t="s">
        <v>181</v>
      </c>
      <c r="BE328" s="143">
        <f>IF(N328="základní",J328,0)</f>
        <v>0</v>
      </c>
      <c r="BF328" s="143">
        <f>IF(N328="snížená",J328,0)</f>
        <v>0</v>
      </c>
      <c r="BG328" s="143">
        <f>IF(N328="zákl. přenesená",J328,0)</f>
        <v>0</v>
      </c>
      <c r="BH328" s="143">
        <f>IF(N328="sníž. přenesená",J328,0)</f>
        <v>0</v>
      </c>
      <c r="BI328" s="143">
        <f>IF(N328="nulová",J328,0)</f>
        <v>0</v>
      </c>
      <c r="BJ328" s="17" t="s">
        <v>80</v>
      </c>
      <c r="BK328" s="143">
        <f>ROUND(I328*H328,2)</f>
        <v>0</v>
      </c>
      <c r="BL328" s="17" t="s">
        <v>286</v>
      </c>
      <c r="BM328" s="142" t="s">
        <v>3533</v>
      </c>
    </row>
    <row r="329" spans="2:65" s="1" customFormat="1" ht="16.5" customHeight="1">
      <c r="B329" s="32"/>
      <c r="C329" s="131" t="s">
        <v>1390</v>
      </c>
      <c r="D329" s="131" t="s">
        <v>183</v>
      </c>
      <c r="E329" s="132" t="s">
        <v>3534</v>
      </c>
      <c r="F329" s="133" t="s">
        <v>3535</v>
      </c>
      <c r="G329" s="134" t="s">
        <v>199</v>
      </c>
      <c r="H329" s="135">
        <v>32</v>
      </c>
      <c r="I329" s="136"/>
      <c r="J329" s="137">
        <f>ROUND(I329*H329,2)</f>
        <v>0</v>
      </c>
      <c r="K329" s="133" t="s">
        <v>187</v>
      </c>
      <c r="L329" s="32"/>
      <c r="M329" s="138" t="s">
        <v>19</v>
      </c>
      <c r="N329" s="139" t="s">
        <v>43</v>
      </c>
      <c r="P329" s="140">
        <f>O329*H329</f>
        <v>0</v>
      </c>
      <c r="Q329" s="140">
        <v>0</v>
      </c>
      <c r="R329" s="140">
        <f>Q329*H329</f>
        <v>0</v>
      </c>
      <c r="S329" s="140">
        <v>0</v>
      </c>
      <c r="T329" s="141">
        <f>S329*H329</f>
        <v>0</v>
      </c>
      <c r="AR329" s="142" t="s">
        <v>286</v>
      </c>
      <c r="AT329" s="142" t="s">
        <v>183</v>
      </c>
      <c r="AU329" s="142" t="s">
        <v>82</v>
      </c>
      <c r="AY329" s="17" t="s">
        <v>181</v>
      </c>
      <c r="BE329" s="143">
        <f>IF(N329="základní",J329,0)</f>
        <v>0</v>
      </c>
      <c r="BF329" s="143">
        <f>IF(N329="snížená",J329,0)</f>
        <v>0</v>
      </c>
      <c r="BG329" s="143">
        <f>IF(N329="zákl. přenesená",J329,0)</f>
        <v>0</v>
      </c>
      <c r="BH329" s="143">
        <f>IF(N329="sníž. přenesená",J329,0)</f>
        <v>0</v>
      </c>
      <c r="BI329" s="143">
        <f>IF(N329="nulová",J329,0)</f>
        <v>0</v>
      </c>
      <c r="BJ329" s="17" t="s">
        <v>80</v>
      </c>
      <c r="BK329" s="143">
        <f>ROUND(I329*H329,2)</f>
        <v>0</v>
      </c>
      <c r="BL329" s="17" t="s">
        <v>286</v>
      </c>
      <c r="BM329" s="142" t="s">
        <v>3536</v>
      </c>
    </row>
    <row r="330" spans="2:47" s="1" customFormat="1" ht="12">
      <c r="B330" s="32"/>
      <c r="D330" s="144" t="s">
        <v>190</v>
      </c>
      <c r="F330" s="145" t="s">
        <v>3537</v>
      </c>
      <c r="I330" s="146"/>
      <c r="L330" s="32"/>
      <c r="M330" s="147"/>
      <c r="T330" s="53"/>
      <c r="AT330" s="17" t="s">
        <v>190</v>
      </c>
      <c r="AU330" s="17" t="s">
        <v>82</v>
      </c>
    </row>
    <row r="331" spans="2:65" s="1" customFormat="1" ht="16.5" customHeight="1">
      <c r="B331" s="32"/>
      <c r="C331" s="180" t="s">
        <v>1396</v>
      </c>
      <c r="D331" s="180" t="s">
        <v>561</v>
      </c>
      <c r="E331" s="181" t="s">
        <v>3538</v>
      </c>
      <c r="F331" s="182" t="s">
        <v>3539</v>
      </c>
      <c r="G331" s="183" t="s">
        <v>199</v>
      </c>
      <c r="H331" s="184">
        <v>32</v>
      </c>
      <c r="I331" s="185"/>
      <c r="J331" s="186">
        <f>ROUND(I331*H331,2)</f>
        <v>0</v>
      </c>
      <c r="K331" s="182" t="s">
        <v>187</v>
      </c>
      <c r="L331" s="187"/>
      <c r="M331" s="188" t="s">
        <v>19</v>
      </c>
      <c r="N331" s="189" t="s">
        <v>43</v>
      </c>
      <c r="P331" s="140">
        <f>O331*H331</f>
        <v>0</v>
      </c>
      <c r="Q331" s="140">
        <v>0.00012</v>
      </c>
      <c r="R331" s="140">
        <f>Q331*H331</f>
        <v>0.00384</v>
      </c>
      <c r="S331" s="140">
        <v>0</v>
      </c>
      <c r="T331" s="141">
        <f>S331*H331</f>
        <v>0</v>
      </c>
      <c r="AR331" s="142" t="s">
        <v>394</v>
      </c>
      <c r="AT331" s="142" t="s">
        <v>561</v>
      </c>
      <c r="AU331" s="142" t="s">
        <v>82</v>
      </c>
      <c r="AY331" s="17" t="s">
        <v>181</v>
      </c>
      <c r="BE331" s="143">
        <f>IF(N331="základní",J331,0)</f>
        <v>0</v>
      </c>
      <c r="BF331" s="143">
        <f>IF(N331="snížená",J331,0)</f>
        <v>0</v>
      </c>
      <c r="BG331" s="143">
        <f>IF(N331="zákl. přenesená",J331,0)</f>
        <v>0</v>
      </c>
      <c r="BH331" s="143">
        <f>IF(N331="sníž. přenesená",J331,0)</f>
        <v>0</v>
      </c>
      <c r="BI331" s="143">
        <f>IF(N331="nulová",J331,0)</f>
        <v>0</v>
      </c>
      <c r="BJ331" s="17" t="s">
        <v>80</v>
      </c>
      <c r="BK331" s="143">
        <f>ROUND(I331*H331,2)</f>
        <v>0</v>
      </c>
      <c r="BL331" s="17" t="s">
        <v>286</v>
      </c>
      <c r="BM331" s="142" t="s">
        <v>3540</v>
      </c>
    </row>
    <row r="332" spans="2:65" s="1" customFormat="1" ht="16.5" customHeight="1">
      <c r="B332" s="32"/>
      <c r="C332" s="131" t="s">
        <v>1400</v>
      </c>
      <c r="D332" s="131" t="s">
        <v>183</v>
      </c>
      <c r="E332" s="132" t="s">
        <v>3541</v>
      </c>
      <c r="F332" s="133" t="s">
        <v>3542</v>
      </c>
      <c r="G332" s="134" t="s">
        <v>3411</v>
      </c>
      <c r="H332" s="135">
        <v>2</v>
      </c>
      <c r="I332" s="136"/>
      <c r="J332" s="137">
        <f>ROUND(I332*H332,2)</f>
        <v>0</v>
      </c>
      <c r="K332" s="133" t="s">
        <v>187</v>
      </c>
      <c r="L332" s="32"/>
      <c r="M332" s="138" t="s">
        <v>19</v>
      </c>
      <c r="N332" s="139" t="s">
        <v>43</v>
      </c>
      <c r="P332" s="140">
        <f>O332*H332</f>
        <v>0</v>
      </c>
      <c r="Q332" s="140">
        <v>0</v>
      </c>
      <c r="R332" s="140">
        <f>Q332*H332</f>
        <v>0</v>
      </c>
      <c r="S332" s="140">
        <v>0.01707</v>
      </c>
      <c r="T332" s="141">
        <f>S332*H332</f>
        <v>0.03414</v>
      </c>
      <c r="AR332" s="142" t="s">
        <v>286</v>
      </c>
      <c r="AT332" s="142" t="s">
        <v>183</v>
      </c>
      <c r="AU332" s="142" t="s">
        <v>82</v>
      </c>
      <c r="AY332" s="17" t="s">
        <v>181</v>
      </c>
      <c r="BE332" s="143">
        <f>IF(N332="základní",J332,0)</f>
        <v>0</v>
      </c>
      <c r="BF332" s="143">
        <f>IF(N332="snížená",J332,0)</f>
        <v>0</v>
      </c>
      <c r="BG332" s="143">
        <f>IF(N332="zákl. přenesená",J332,0)</f>
        <v>0</v>
      </c>
      <c r="BH332" s="143">
        <f>IF(N332="sníž. přenesená",J332,0)</f>
        <v>0</v>
      </c>
      <c r="BI332" s="143">
        <f>IF(N332="nulová",J332,0)</f>
        <v>0</v>
      </c>
      <c r="BJ332" s="17" t="s">
        <v>80</v>
      </c>
      <c r="BK332" s="143">
        <f>ROUND(I332*H332,2)</f>
        <v>0</v>
      </c>
      <c r="BL332" s="17" t="s">
        <v>286</v>
      </c>
      <c r="BM332" s="142" t="s">
        <v>3543</v>
      </c>
    </row>
    <row r="333" spans="2:47" s="1" customFormat="1" ht="12">
      <c r="B333" s="32"/>
      <c r="D333" s="144" t="s">
        <v>190</v>
      </c>
      <c r="F333" s="145" t="s">
        <v>3544</v>
      </c>
      <c r="I333" s="146"/>
      <c r="L333" s="32"/>
      <c r="M333" s="147"/>
      <c r="T333" s="53"/>
      <c r="AT333" s="17" t="s">
        <v>190</v>
      </c>
      <c r="AU333" s="17" t="s">
        <v>82</v>
      </c>
    </row>
    <row r="334" spans="2:65" s="1" customFormat="1" ht="24.1" customHeight="1">
      <c r="B334" s="32"/>
      <c r="C334" s="131" t="s">
        <v>1406</v>
      </c>
      <c r="D334" s="131" t="s">
        <v>183</v>
      </c>
      <c r="E334" s="132" t="s">
        <v>3545</v>
      </c>
      <c r="F334" s="133" t="s">
        <v>3546</v>
      </c>
      <c r="G334" s="134" t="s">
        <v>3411</v>
      </c>
      <c r="H334" s="135">
        <v>7</v>
      </c>
      <c r="I334" s="136"/>
      <c r="J334" s="137">
        <f>ROUND(I334*H334,2)</f>
        <v>0</v>
      </c>
      <c r="K334" s="133" t="s">
        <v>187</v>
      </c>
      <c r="L334" s="32"/>
      <c r="M334" s="138" t="s">
        <v>19</v>
      </c>
      <c r="N334" s="139" t="s">
        <v>43</v>
      </c>
      <c r="P334" s="140">
        <f>O334*H334</f>
        <v>0</v>
      </c>
      <c r="Q334" s="140">
        <v>0.00493</v>
      </c>
      <c r="R334" s="140">
        <f>Q334*H334</f>
        <v>0.03451</v>
      </c>
      <c r="S334" s="140">
        <v>0</v>
      </c>
      <c r="T334" s="141">
        <f>S334*H334</f>
        <v>0</v>
      </c>
      <c r="AR334" s="142" t="s">
        <v>286</v>
      </c>
      <c r="AT334" s="142" t="s">
        <v>183</v>
      </c>
      <c r="AU334" s="142" t="s">
        <v>82</v>
      </c>
      <c r="AY334" s="17" t="s">
        <v>181</v>
      </c>
      <c r="BE334" s="143">
        <f>IF(N334="základní",J334,0)</f>
        <v>0</v>
      </c>
      <c r="BF334" s="143">
        <f>IF(N334="snížená",J334,0)</f>
        <v>0</v>
      </c>
      <c r="BG334" s="143">
        <f>IF(N334="zákl. přenesená",J334,0)</f>
        <v>0</v>
      </c>
      <c r="BH334" s="143">
        <f>IF(N334="sníž. přenesená",J334,0)</f>
        <v>0</v>
      </c>
      <c r="BI334" s="143">
        <f>IF(N334="nulová",J334,0)</f>
        <v>0</v>
      </c>
      <c r="BJ334" s="17" t="s">
        <v>80</v>
      </c>
      <c r="BK334" s="143">
        <f>ROUND(I334*H334,2)</f>
        <v>0</v>
      </c>
      <c r="BL334" s="17" t="s">
        <v>286</v>
      </c>
      <c r="BM334" s="142" t="s">
        <v>3547</v>
      </c>
    </row>
    <row r="335" spans="2:47" s="1" customFormat="1" ht="12">
      <c r="B335" s="32"/>
      <c r="D335" s="144" t="s">
        <v>190</v>
      </c>
      <c r="F335" s="145" t="s">
        <v>3548</v>
      </c>
      <c r="I335" s="146"/>
      <c r="L335" s="32"/>
      <c r="M335" s="147"/>
      <c r="T335" s="53"/>
      <c r="AT335" s="17" t="s">
        <v>190</v>
      </c>
      <c r="AU335" s="17" t="s">
        <v>82</v>
      </c>
    </row>
    <row r="336" spans="2:65" s="1" customFormat="1" ht="16.5" customHeight="1">
      <c r="B336" s="32"/>
      <c r="C336" s="131" t="s">
        <v>1411</v>
      </c>
      <c r="D336" s="131" t="s">
        <v>183</v>
      </c>
      <c r="E336" s="132" t="s">
        <v>3549</v>
      </c>
      <c r="F336" s="133" t="s">
        <v>3550</v>
      </c>
      <c r="G336" s="134" t="s">
        <v>3411</v>
      </c>
      <c r="H336" s="135">
        <v>1</v>
      </c>
      <c r="I336" s="136"/>
      <c r="J336" s="137">
        <f>ROUND(I336*H336,2)</f>
        <v>0</v>
      </c>
      <c r="K336" s="133" t="s">
        <v>187</v>
      </c>
      <c r="L336" s="32"/>
      <c r="M336" s="138" t="s">
        <v>19</v>
      </c>
      <c r="N336" s="139" t="s">
        <v>43</v>
      </c>
      <c r="P336" s="140">
        <f>O336*H336</f>
        <v>0</v>
      </c>
      <c r="Q336" s="140">
        <v>0</v>
      </c>
      <c r="R336" s="140">
        <f>Q336*H336</f>
        <v>0</v>
      </c>
      <c r="S336" s="140">
        <v>0.0347</v>
      </c>
      <c r="T336" s="141">
        <f>S336*H336</f>
        <v>0.0347</v>
      </c>
      <c r="AR336" s="142" t="s">
        <v>286</v>
      </c>
      <c r="AT336" s="142" t="s">
        <v>183</v>
      </c>
      <c r="AU336" s="142" t="s">
        <v>82</v>
      </c>
      <c r="AY336" s="17" t="s">
        <v>181</v>
      </c>
      <c r="BE336" s="143">
        <f>IF(N336="základní",J336,0)</f>
        <v>0</v>
      </c>
      <c r="BF336" s="143">
        <f>IF(N336="snížená",J336,0)</f>
        <v>0</v>
      </c>
      <c r="BG336" s="143">
        <f>IF(N336="zákl. přenesená",J336,0)</f>
        <v>0</v>
      </c>
      <c r="BH336" s="143">
        <f>IF(N336="sníž. přenesená",J336,0)</f>
        <v>0</v>
      </c>
      <c r="BI336" s="143">
        <f>IF(N336="nulová",J336,0)</f>
        <v>0</v>
      </c>
      <c r="BJ336" s="17" t="s">
        <v>80</v>
      </c>
      <c r="BK336" s="143">
        <f>ROUND(I336*H336,2)</f>
        <v>0</v>
      </c>
      <c r="BL336" s="17" t="s">
        <v>286</v>
      </c>
      <c r="BM336" s="142" t="s">
        <v>3551</v>
      </c>
    </row>
    <row r="337" spans="2:47" s="1" customFormat="1" ht="12">
      <c r="B337" s="32"/>
      <c r="D337" s="144" t="s">
        <v>190</v>
      </c>
      <c r="F337" s="145" t="s">
        <v>3552</v>
      </c>
      <c r="I337" s="146"/>
      <c r="L337" s="32"/>
      <c r="M337" s="147"/>
      <c r="T337" s="53"/>
      <c r="AT337" s="17" t="s">
        <v>190</v>
      </c>
      <c r="AU337" s="17" t="s">
        <v>82</v>
      </c>
    </row>
    <row r="338" spans="2:65" s="1" customFormat="1" ht="16.5" customHeight="1">
      <c r="B338" s="32"/>
      <c r="C338" s="131" t="s">
        <v>1421</v>
      </c>
      <c r="D338" s="131" t="s">
        <v>183</v>
      </c>
      <c r="E338" s="132" t="s">
        <v>3553</v>
      </c>
      <c r="F338" s="133" t="s">
        <v>3554</v>
      </c>
      <c r="G338" s="134" t="s">
        <v>3411</v>
      </c>
      <c r="H338" s="135">
        <v>1</v>
      </c>
      <c r="I338" s="136"/>
      <c r="J338" s="137">
        <f>ROUND(I338*H338,2)</f>
        <v>0</v>
      </c>
      <c r="K338" s="133" t="s">
        <v>187</v>
      </c>
      <c r="L338" s="32"/>
      <c r="M338" s="138" t="s">
        <v>19</v>
      </c>
      <c r="N338" s="139" t="s">
        <v>43</v>
      </c>
      <c r="P338" s="140">
        <f>O338*H338</f>
        <v>0</v>
      </c>
      <c r="Q338" s="140">
        <v>0.00064</v>
      </c>
      <c r="R338" s="140">
        <f>Q338*H338</f>
        <v>0.00064</v>
      </c>
      <c r="S338" s="140">
        <v>0</v>
      </c>
      <c r="T338" s="141">
        <f>S338*H338</f>
        <v>0</v>
      </c>
      <c r="AR338" s="142" t="s">
        <v>286</v>
      </c>
      <c r="AT338" s="142" t="s">
        <v>183</v>
      </c>
      <c r="AU338" s="142" t="s">
        <v>82</v>
      </c>
      <c r="AY338" s="17" t="s">
        <v>181</v>
      </c>
      <c r="BE338" s="143">
        <f>IF(N338="základní",J338,0)</f>
        <v>0</v>
      </c>
      <c r="BF338" s="143">
        <f>IF(N338="snížená",J338,0)</f>
        <v>0</v>
      </c>
      <c r="BG338" s="143">
        <f>IF(N338="zákl. přenesená",J338,0)</f>
        <v>0</v>
      </c>
      <c r="BH338" s="143">
        <f>IF(N338="sníž. přenesená",J338,0)</f>
        <v>0</v>
      </c>
      <c r="BI338" s="143">
        <f>IF(N338="nulová",J338,0)</f>
        <v>0</v>
      </c>
      <c r="BJ338" s="17" t="s">
        <v>80</v>
      </c>
      <c r="BK338" s="143">
        <f>ROUND(I338*H338,2)</f>
        <v>0</v>
      </c>
      <c r="BL338" s="17" t="s">
        <v>286</v>
      </c>
      <c r="BM338" s="142" t="s">
        <v>3555</v>
      </c>
    </row>
    <row r="339" spans="2:47" s="1" customFormat="1" ht="12">
      <c r="B339" s="32"/>
      <c r="D339" s="144" t="s">
        <v>190</v>
      </c>
      <c r="F339" s="145" t="s">
        <v>3556</v>
      </c>
      <c r="I339" s="146"/>
      <c r="L339" s="32"/>
      <c r="M339" s="147"/>
      <c r="T339" s="53"/>
      <c r="AT339" s="17" t="s">
        <v>190</v>
      </c>
      <c r="AU339" s="17" t="s">
        <v>82</v>
      </c>
    </row>
    <row r="340" spans="2:65" s="1" customFormat="1" ht="16.5" customHeight="1">
      <c r="B340" s="32"/>
      <c r="C340" s="180" t="s">
        <v>1426</v>
      </c>
      <c r="D340" s="180" t="s">
        <v>561</v>
      </c>
      <c r="E340" s="181" t="s">
        <v>3557</v>
      </c>
      <c r="F340" s="182" t="s">
        <v>3558</v>
      </c>
      <c r="G340" s="183" t="s">
        <v>214</v>
      </c>
      <c r="H340" s="184">
        <v>1</v>
      </c>
      <c r="I340" s="185"/>
      <c r="J340" s="186">
        <f>ROUND(I340*H340,2)</f>
        <v>0</v>
      </c>
      <c r="K340" s="182" t="s">
        <v>19</v>
      </c>
      <c r="L340" s="187"/>
      <c r="M340" s="188" t="s">
        <v>19</v>
      </c>
      <c r="N340" s="189" t="s">
        <v>43</v>
      </c>
      <c r="P340" s="140">
        <f>O340*H340</f>
        <v>0</v>
      </c>
      <c r="Q340" s="140">
        <v>0</v>
      </c>
      <c r="R340" s="140">
        <f>Q340*H340</f>
        <v>0</v>
      </c>
      <c r="S340" s="140">
        <v>0</v>
      </c>
      <c r="T340" s="141">
        <f>S340*H340</f>
        <v>0</v>
      </c>
      <c r="AR340" s="142" t="s">
        <v>394</v>
      </c>
      <c r="AT340" s="142" t="s">
        <v>561</v>
      </c>
      <c r="AU340" s="142" t="s">
        <v>82</v>
      </c>
      <c r="AY340" s="17" t="s">
        <v>181</v>
      </c>
      <c r="BE340" s="143">
        <f>IF(N340="základní",J340,0)</f>
        <v>0</v>
      </c>
      <c r="BF340" s="143">
        <f>IF(N340="snížená",J340,0)</f>
        <v>0</v>
      </c>
      <c r="BG340" s="143">
        <f>IF(N340="zákl. přenesená",J340,0)</f>
        <v>0</v>
      </c>
      <c r="BH340" s="143">
        <f>IF(N340="sníž. přenesená",J340,0)</f>
        <v>0</v>
      </c>
      <c r="BI340" s="143">
        <f>IF(N340="nulová",J340,0)</f>
        <v>0</v>
      </c>
      <c r="BJ340" s="17" t="s">
        <v>80</v>
      </c>
      <c r="BK340" s="143">
        <f>ROUND(I340*H340,2)</f>
        <v>0</v>
      </c>
      <c r="BL340" s="17" t="s">
        <v>286</v>
      </c>
      <c r="BM340" s="142" t="s">
        <v>3559</v>
      </c>
    </row>
    <row r="341" spans="2:65" s="1" customFormat="1" ht="16.5" customHeight="1">
      <c r="B341" s="32"/>
      <c r="C341" s="131" t="s">
        <v>1432</v>
      </c>
      <c r="D341" s="131" t="s">
        <v>183</v>
      </c>
      <c r="E341" s="132" t="s">
        <v>3560</v>
      </c>
      <c r="F341" s="133" t="s">
        <v>3561</v>
      </c>
      <c r="G341" s="134" t="s">
        <v>3411</v>
      </c>
      <c r="H341" s="135">
        <v>1</v>
      </c>
      <c r="I341" s="136"/>
      <c r="J341" s="137">
        <f>ROUND(I341*H341,2)</f>
        <v>0</v>
      </c>
      <c r="K341" s="133" t="s">
        <v>187</v>
      </c>
      <c r="L341" s="32"/>
      <c r="M341" s="138" t="s">
        <v>19</v>
      </c>
      <c r="N341" s="139" t="s">
        <v>43</v>
      </c>
      <c r="P341" s="140">
        <f>O341*H341</f>
        <v>0</v>
      </c>
      <c r="Q341" s="140">
        <v>0</v>
      </c>
      <c r="R341" s="140">
        <f>Q341*H341</f>
        <v>0</v>
      </c>
      <c r="S341" s="140">
        <v>0.155</v>
      </c>
      <c r="T341" s="141">
        <f>S341*H341</f>
        <v>0.155</v>
      </c>
      <c r="AR341" s="142" t="s">
        <v>286</v>
      </c>
      <c r="AT341" s="142" t="s">
        <v>183</v>
      </c>
      <c r="AU341" s="142" t="s">
        <v>82</v>
      </c>
      <c r="AY341" s="17" t="s">
        <v>181</v>
      </c>
      <c r="BE341" s="143">
        <f>IF(N341="základní",J341,0)</f>
        <v>0</v>
      </c>
      <c r="BF341" s="143">
        <f>IF(N341="snížená",J341,0)</f>
        <v>0</v>
      </c>
      <c r="BG341" s="143">
        <f>IF(N341="zákl. přenesená",J341,0)</f>
        <v>0</v>
      </c>
      <c r="BH341" s="143">
        <f>IF(N341="sníž. přenesená",J341,0)</f>
        <v>0</v>
      </c>
      <c r="BI341" s="143">
        <f>IF(N341="nulová",J341,0)</f>
        <v>0</v>
      </c>
      <c r="BJ341" s="17" t="s">
        <v>80</v>
      </c>
      <c r="BK341" s="143">
        <f>ROUND(I341*H341,2)</f>
        <v>0</v>
      </c>
      <c r="BL341" s="17" t="s">
        <v>286</v>
      </c>
      <c r="BM341" s="142" t="s">
        <v>3562</v>
      </c>
    </row>
    <row r="342" spans="2:47" s="1" customFormat="1" ht="12">
      <c r="B342" s="32"/>
      <c r="D342" s="144" t="s">
        <v>190</v>
      </c>
      <c r="F342" s="145" t="s">
        <v>3563</v>
      </c>
      <c r="I342" s="146"/>
      <c r="L342" s="32"/>
      <c r="M342" s="147"/>
      <c r="T342" s="53"/>
      <c r="AT342" s="17" t="s">
        <v>190</v>
      </c>
      <c r="AU342" s="17" t="s">
        <v>82</v>
      </c>
    </row>
    <row r="343" spans="2:65" s="1" customFormat="1" ht="16.5" customHeight="1">
      <c r="B343" s="32"/>
      <c r="C343" s="131" t="s">
        <v>1437</v>
      </c>
      <c r="D343" s="131" t="s">
        <v>183</v>
      </c>
      <c r="E343" s="132" t="s">
        <v>3564</v>
      </c>
      <c r="F343" s="133" t="s">
        <v>3565</v>
      </c>
      <c r="G343" s="134" t="s">
        <v>3411</v>
      </c>
      <c r="H343" s="135">
        <v>32</v>
      </c>
      <c r="I343" s="136"/>
      <c r="J343" s="137">
        <f>ROUND(I343*H343,2)</f>
        <v>0</v>
      </c>
      <c r="K343" s="133" t="s">
        <v>187</v>
      </c>
      <c r="L343" s="32"/>
      <c r="M343" s="138" t="s">
        <v>19</v>
      </c>
      <c r="N343" s="139" t="s">
        <v>43</v>
      </c>
      <c r="P343" s="140">
        <f>O343*H343</f>
        <v>0</v>
      </c>
      <c r="Q343" s="140">
        <v>0.00024</v>
      </c>
      <c r="R343" s="140">
        <f>Q343*H343</f>
        <v>0.00768</v>
      </c>
      <c r="S343" s="140">
        <v>0</v>
      </c>
      <c r="T343" s="141">
        <f>S343*H343</f>
        <v>0</v>
      </c>
      <c r="AR343" s="142" t="s">
        <v>286</v>
      </c>
      <c r="AT343" s="142" t="s">
        <v>183</v>
      </c>
      <c r="AU343" s="142" t="s">
        <v>82</v>
      </c>
      <c r="AY343" s="17" t="s">
        <v>181</v>
      </c>
      <c r="BE343" s="143">
        <f>IF(N343="základní",J343,0)</f>
        <v>0</v>
      </c>
      <c r="BF343" s="143">
        <f>IF(N343="snížená",J343,0)</f>
        <v>0</v>
      </c>
      <c r="BG343" s="143">
        <f>IF(N343="zákl. přenesená",J343,0)</f>
        <v>0</v>
      </c>
      <c r="BH343" s="143">
        <f>IF(N343="sníž. přenesená",J343,0)</f>
        <v>0</v>
      </c>
      <c r="BI343" s="143">
        <f>IF(N343="nulová",J343,0)</f>
        <v>0</v>
      </c>
      <c r="BJ343" s="17" t="s">
        <v>80</v>
      </c>
      <c r="BK343" s="143">
        <f>ROUND(I343*H343,2)</f>
        <v>0</v>
      </c>
      <c r="BL343" s="17" t="s">
        <v>286</v>
      </c>
      <c r="BM343" s="142" t="s">
        <v>3566</v>
      </c>
    </row>
    <row r="344" spans="2:47" s="1" customFormat="1" ht="12">
      <c r="B344" s="32"/>
      <c r="D344" s="144" t="s">
        <v>190</v>
      </c>
      <c r="F344" s="145" t="s">
        <v>3567</v>
      </c>
      <c r="I344" s="146"/>
      <c r="L344" s="32"/>
      <c r="M344" s="147"/>
      <c r="T344" s="53"/>
      <c r="AT344" s="17" t="s">
        <v>190</v>
      </c>
      <c r="AU344" s="17" t="s">
        <v>82</v>
      </c>
    </row>
    <row r="345" spans="2:65" s="1" customFormat="1" ht="16.5" customHeight="1">
      <c r="B345" s="32"/>
      <c r="C345" s="131" t="s">
        <v>1442</v>
      </c>
      <c r="D345" s="131" t="s">
        <v>183</v>
      </c>
      <c r="E345" s="132" t="s">
        <v>3568</v>
      </c>
      <c r="F345" s="133" t="s">
        <v>3569</v>
      </c>
      <c r="G345" s="134" t="s">
        <v>199</v>
      </c>
      <c r="H345" s="135">
        <v>4</v>
      </c>
      <c r="I345" s="136"/>
      <c r="J345" s="137">
        <f>ROUND(I345*H345,2)</f>
        <v>0</v>
      </c>
      <c r="K345" s="133" t="s">
        <v>187</v>
      </c>
      <c r="L345" s="32"/>
      <c r="M345" s="138" t="s">
        <v>19</v>
      </c>
      <c r="N345" s="139" t="s">
        <v>43</v>
      </c>
      <c r="P345" s="140">
        <f>O345*H345</f>
        <v>0</v>
      </c>
      <c r="Q345" s="140">
        <v>0.00109</v>
      </c>
      <c r="R345" s="140">
        <f>Q345*H345</f>
        <v>0.00436</v>
      </c>
      <c r="S345" s="140">
        <v>0</v>
      </c>
      <c r="T345" s="141">
        <f>S345*H345</f>
        <v>0</v>
      </c>
      <c r="AR345" s="142" t="s">
        <v>286</v>
      </c>
      <c r="AT345" s="142" t="s">
        <v>183</v>
      </c>
      <c r="AU345" s="142" t="s">
        <v>82</v>
      </c>
      <c r="AY345" s="17" t="s">
        <v>181</v>
      </c>
      <c r="BE345" s="143">
        <f>IF(N345="základní",J345,0)</f>
        <v>0</v>
      </c>
      <c r="BF345" s="143">
        <f>IF(N345="snížená",J345,0)</f>
        <v>0</v>
      </c>
      <c r="BG345" s="143">
        <f>IF(N345="zákl. přenesená",J345,0)</f>
        <v>0</v>
      </c>
      <c r="BH345" s="143">
        <f>IF(N345="sníž. přenesená",J345,0)</f>
        <v>0</v>
      </c>
      <c r="BI345" s="143">
        <f>IF(N345="nulová",J345,0)</f>
        <v>0</v>
      </c>
      <c r="BJ345" s="17" t="s">
        <v>80</v>
      </c>
      <c r="BK345" s="143">
        <f>ROUND(I345*H345,2)</f>
        <v>0</v>
      </c>
      <c r="BL345" s="17" t="s">
        <v>286</v>
      </c>
      <c r="BM345" s="142" t="s">
        <v>3570</v>
      </c>
    </row>
    <row r="346" spans="2:47" s="1" customFormat="1" ht="12">
      <c r="B346" s="32"/>
      <c r="D346" s="144" t="s">
        <v>190</v>
      </c>
      <c r="F346" s="145" t="s">
        <v>3571</v>
      </c>
      <c r="I346" s="146"/>
      <c r="L346" s="32"/>
      <c r="M346" s="147"/>
      <c r="T346" s="53"/>
      <c r="AT346" s="17" t="s">
        <v>190</v>
      </c>
      <c r="AU346" s="17" t="s">
        <v>82</v>
      </c>
    </row>
    <row r="347" spans="2:65" s="1" customFormat="1" ht="16.5" customHeight="1">
      <c r="B347" s="32"/>
      <c r="C347" s="131" t="s">
        <v>1449</v>
      </c>
      <c r="D347" s="131" t="s">
        <v>183</v>
      </c>
      <c r="E347" s="132" t="s">
        <v>3572</v>
      </c>
      <c r="F347" s="133" t="s">
        <v>3573</v>
      </c>
      <c r="G347" s="134" t="s">
        <v>3411</v>
      </c>
      <c r="H347" s="135">
        <v>7</v>
      </c>
      <c r="I347" s="136"/>
      <c r="J347" s="137">
        <f>ROUND(I347*H347,2)</f>
        <v>0</v>
      </c>
      <c r="K347" s="133" t="s">
        <v>187</v>
      </c>
      <c r="L347" s="32"/>
      <c r="M347" s="138" t="s">
        <v>19</v>
      </c>
      <c r="N347" s="139" t="s">
        <v>43</v>
      </c>
      <c r="P347" s="140">
        <f>O347*H347</f>
        <v>0</v>
      </c>
      <c r="Q347" s="140">
        <v>0</v>
      </c>
      <c r="R347" s="140">
        <f>Q347*H347</f>
        <v>0</v>
      </c>
      <c r="S347" s="140">
        <v>0.00156</v>
      </c>
      <c r="T347" s="141">
        <f>S347*H347</f>
        <v>0.01092</v>
      </c>
      <c r="AR347" s="142" t="s">
        <v>286</v>
      </c>
      <c r="AT347" s="142" t="s">
        <v>183</v>
      </c>
      <c r="AU347" s="142" t="s">
        <v>82</v>
      </c>
      <c r="AY347" s="17" t="s">
        <v>181</v>
      </c>
      <c r="BE347" s="143">
        <f>IF(N347="základní",J347,0)</f>
        <v>0</v>
      </c>
      <c r="BF347" s="143">
        <f>IF(N347="snížená",J347,0)</f>
        <v>0</v>
      </c>
      <c r="BG347" s="143">
        <f>IF(N347="zákl. přenesená",J347,0)</f>
        <v>0</v>
      </c>
      <c r="BH347" s="143">
        <f>IF(N347="sníž. přenesená",J347,0)</f>
        <v>0</v>
      </c>
      <c r="BI347" s="143">
        <f>IF(N347="nulová",J347,0)</f>
        <v>0</v>
      </c>
      <c r="BJ347" s="17" t="s">
        <v>80</v>
      </c>
      <c r="BK347" s="143">
        <f>ROUND(I347*H347,2)</f>
        <v>0</v>
      </c>
      <c r="BL347" s="17" t="s">
        <v>286</v>
      </c>
      <c r="BM347" s="142" t="s">
        <v>3574</v>
      </c>
    </row>
    <row r="348" spans="2:47" s="1" customFormat="1" ht="12">
      <c r="B348" s="32"/>
      <c r="D348" s="144" t="s">
        <v>190</v>
      </c>
      <c r="F348" s="145" t="s">
        <v>3575</v>
      </c>
      <c r="I348" s="146"/>
      <c r="L348" s="32"/>
      <c r="M348" s="147"/>
      <c r="T348" s="53"/>
      <c r="AT348" s="17" t="s">
        <v>190</v>
      </c>
      <c r="AU348" s="17" t="s">
        <v>82</v>
      </c>
    </row>
    <row r="349" spans="2:65" s="1" customFormat="1" ht="16.5" customHeight="1">
      <c r="B349" s="32"/>
      <c r="C349" s="131" t="s">
        <v>1455</v>
      </c>
      <c r="D349" s="131" t="s">
        <v>183</v>
      </c>
      <c r="E349" s="132" t="s">
        <v>3576</v>
      </c>
      <c r="F349" s="133" t="s">
        <v>3577</v>
      </c>
      <c r="G349" s="134" t="s">
        <v>3411</v>
      </c>
      <c r="H349" s="135">
        <v>2</v>
      </c>
      <c r="I349" s="136"/>
      <c r="J349" s="137">
        <f>ROUND(I349*H349,2)</f>
        <v>0</v>
      </c>
      <c r="K349" s="133" t="s">
        <v>187</v>
      </c>
      <c r="L349" s="32"/>
      <c r="M349" s="138" t="s">
        <v>19</v>
      </c>
      <c r="N349" s="139" t="s">
        <v>43</v>
      </c>
      <c r="P349" s="140">
        <f>O349*H349</f>
        <v>0</v>
      </c>
      <c r="Q349" s="140">
        <v>0.00172</v>
      </c>
      <c r="R349" s="140">
        <f>Q349*H349</f>
        <v>0.00344</v>
      </c>
      <c r="S349" s="140">
        <v>0</v>
      </c>
      <c r="T349" s="141">
        <f>S349*H349</f>
        <v>0</v>
      </c>
      <c r="AR349" s="142" t="s">
        <v>286</v>
      </c>
      <c r="AT349" s="142" t="s">
        <v>183</v>
      </c>
      <c r="AU349" s="142" t="s">
        <v>82</v>
      </c>
      <c r="AY349" s="17" t="s">
        <v>181</v>
      </c>
      <c r="BE349" s="143">
        <f>IF(N349="základní",J349,0)</f>
        <v>0</v>
      </c>
      <c r="BF349" s="143">
        <f>IF(N349="snížená",J349,0)</f>
        <v>0</v>
      </c>
      <c r="BG349" s="143">
        <f>IF(N349="zákl. přenesená",J349,0)</f>
        <v>0</v>
      </c>
      <c r="BH349" s="143">
        <f>IF(N349="sníž. přenesená",J349,0)</f>
        <v>0</v>
      </c>
      <c r="BI349" s="143">
        <f>IF(N349="nulová",J349,0)</f>
        <v>0</v>
      </c>
      <c r="BJ349" s="17" t="s">
        <v>80</v>
      </c>
      <c r="BK349" s="143">
        <f>ROUND(I349*H349,2)</f>
        <v>0</v>
      </c>
      <c r="BL349" s="17" t="s">
        <v>286</v>
      </c>
      <c r="BM349" s="142" t="s">
        <v>3578</v>
      </c>
    </row>
    <row r="350" spans="2:47" s="1" customFormat="1" ht="12">
      <c r="B350" s="32"/>
      <c r="D350" s="144" t="s">
        <v>190</v>
      </c>
      <c r="F350" s="145" t="s">
        <v>3579</v>
      </c>
      <c r="I350" s="146"/>
      <c r="L350" s="32"/>
      <c r="M350" s="147"/>
      <c r="T350" s="53"/>
      <c r="AT350" s="17" t="s">
        <v>190</v>
      </c>
      <c r="AU350" s="17" t="s">
        <v>82</v>
      </c>
    </row>
    <row r="351" spans="2:65" s="1" customFormat="1" ht="16.5" customHeight="1">
      <c r="B351" s="32"/>
      <c r="C351" s="131" t="s">
        <v>1460</v>
      </c>
      <c r="D351" s="131" t="s">
        <v>183</v>
      </c>
      <c r="E351" s="132" t="s">
        <v>3580</v>
      </c>
      <c r="F351" s="133" t="s">
        <v>3581</v>
      </c>
      <c r="G351" s="134" t="s">
        <v>3411</v>
      </c>
      <c r="H351" s="135">
        <v>7</v>
      </c>
      <c r="I351" s="136"/>
      <c r="J351" s="137">
        <f>ROUND(I351*H351,2)</f>
        <v>0</v>
      </c>
      <c r="K351" s="133" t="s">
        <v>187</v>
      </c>
      <c r="L351" s="32"/>
      <c r="M351" s="138" t="s">
        <v>19</v>
      </c>
      <c r="N351" s="139" t="s">
        <v>43</v>
      </c>
      <c r="P351" s="140">
        <f>O351*H351</f>
        <v>0</v>
      </c>
      <c r="Q351" s="140">
        <v>0.0018</v>
      </c>
      <c r="R351" s="140">
        <f>Q351*H351</f>
        <v>0.0126</v>
      </c>
      <c r="S351" s="140">
        <v>0</v>
      </c>
      <c r="T351" s="141">
        <f>S351*H351</f>
        <v>0</v>
      </c>
      <c r="AR351" s="142" t="s">
        <v>286</v>
      </c>
      <c r="AT351" s="142" t="s">
        <v>183</v>
      </c>
      <c r="AU351" s="142" t="s">
        <v>82</v>
      </c>
      <c r="AY351" s="17" t="s">
        <v>181</v>
      </c>
      <c r="BE351" s="143">
        <f>IF(N351="základní",J351,0)</f>
        <v>0</v>
      </c>
      <c r="BF351" s="143">
        <f>IF(N351="snížená",J351,0)</f>
        <v>0</v>
      </c>
      <c r="BG351" s="143">
        <f>IF(N351="zákl. přenesená",J351,0)</f>
        <v>0</v>
      </c>
      <c r="BH351" s="143">
        <f>IF(N351="sníž. přenesená",J351,0)</f>
        <v>0</v>
      </c>
      <c r="BI351" s="143">
        <f>IF(N351="nulová",J351,0)</f>
        <v>0</v>
      </c>
      <c r="BJ351" s="17" t="s">
        <v>80</v>
      </c>
      <c r="BK351" s="143">
        <f>ROUND(I351*H351,2)</f>
        <v>0</v>
      </c>
      <c r="BL351" s="17" t="s">
        <v>286</v>
      </c>
      <c r="BM351" s="142" t="s">
        <v>3582</v>
      </c>
    </row>
    <row r="352" spans="2:47" s="1" customFormat="1" ht="12">
      <c r="B352" s="32"/>
      <c r="D352" s="144" t="s">
        <v>190</v>
      </c>
      <c r="F352" s="145" t="s">
        <v>3583</v>
      </c>
      <c r="I352" s="146"/>
      <c r="L352" s="32"/>
      <c r="M352" s="147"/>
      <c r="T352" s="53"/>
      <c r="AT352" s="17" t="s">
        <v>190</v>
      </c>
      <c r="AU352" s="17" t="s">
        <v>82</v>
      </c>
    </row>
    <row r="353" spans="2:65" s="1" customFormat="1" ht="16.5" customHeight="1">
      <c r="B353" s="32"/>
      <c r="C353" s="131" t="s">
        <v>1465</v>
      </c>
      <c r="D353" s="131" t="s">
        <v>183</v>
      </c>
      <c r="E353" s="132" t="s">
        <v>3584</v>
      </c>
      <c r="F353" s="133" t="s">
        <v>3585</v>
      </c>
      <c r="G353" s="134" t="s">
        <v>3411</v>
      </c>
      <c r="H353" s="135">
        <v>9</v>
      </c>
      <c r="I353" s="136"/>
      <c r="J353" s="137">
        <f>ROUND(I353*H353,2)</f>
        <v>0</v>
      </c>
      <c r="K353" s="133" t="s">
        <v>187</v>
      </c>
      <c r="L353" s="32"/>
      <c r="M353" s="138" t="s">
        <v>19</v>
      </c>
      <c r="N353" s="139" t="s">
        <v>43</v>
      </c>
      <c r="P353" s="140">
        <f>O353*H353</f>
        <v>0</v>
      </c>
      <c r="Q353" s="140">
        <v>0.0018</v>
      </c>
      <c r="R353" s="140">
        <f>Q353*H353</f>
        <v>0.0162</v>
      </c>
      <c r="S353" s="140">
        <v>0</v>
      </c>
      <c r="T353" s="141">
        <f>S353*H353</f>
        <v>0</v>
      </c>
      <c r="AR353" s="142" t="s">
        <v>286</v>
      </c>
      <c r="AT353" s="142" t="s">
        <v>183</v>
      </c>
      <c r="AU353" s="142" t="s">
        <v>82</v>
      </c>
      <c r="AY353" s="17" t="s">
        <v>181</v>
      </c>
      <c r="BE353" s="143">
        <f>IF(N353="základní",J353,0)</f>
        <v>0</v>
      </c>
      <c r="BF353" s="143">
        <f>IF(N353="snížená",J353,0)</f>
        <v>0</v>
      </c>
      <c r="BG353" s="143">
        <f>IF(N353="zákl. přenesená",J353,0)</f>
        <v>0</v>
      </c>
      <c r="BH353" s="143">
        <f>IF(N353="sníž. přenesená",J353,0)</f>
        <v>0</v>
      </c>
      <c r="BI353" s="143">
        <f>IF(N353="nulová",J353,0)</f>
        <v>0</v>
      </c>
      <c r="BJ353" s="17" t="s">
        <v>80</v>
      </c>
      <c r="BK353" s="143">
        <f>ROUND(I353*H353,2)</f>
        <v>0</v>
      </c>
      <c r="BL353" s="17" t="s">
        <v>286</v>
      </c>
      <c r="BM353" s="142" t="s">
        <v>3586</v>
      </c>
    </row>
    <row r="354" spans="2:47" s="1" customFormat="1" ht="12">
      <c r="B354" s="32"/>
      <c r="D354" s="144" t="s">
        <v>190</v>
      </c>
      <c r="F354" s="145" t="s">
        <v>3587</v>
      </c>
      <c r="I354" s="146"/>
      <c r="L354" s="32"/>
      <c r="M354" s="147"/>
      <c r="T354" s="53"/>
      <c r="AT354" s="17" t="s">
        <v>190</v>
      </c>
      <c r="AU354" s="17" t="s">
        <v>82</v>
      </c>
    </row>
    <row r="355" spans="2:65" s="1" customFormat="1" ht="16.5" customHeight="1">
      <c r="B355" s="32"/>
      <c r="C355" s="131" t="s">
        <v>1471</v>
      </c>
      <c r="D355" s="131" t="s">
        <v>183</v>
      </c>
      <c r="E355" s="132" t="s">
        <v>3588</v>
      </c>
      <c r="F355" s="133" t="s">
        <v>3589</v>
      </c>
      <c r="G355" s="134" t="s">
        <v>3411</v>
      </c>
      <c r="H355" s="135">
        <v>2</v>
      </c>
      <c r="I355" s="136"/>
      <c r="J355" s="137">
        <f>ROUND(I355*H355,2)</f>
        <v>0</v>
      </c>
      <c r="K355" s="133" t="s">
        <v>187</v>
      </c>
      <c r="L355" s="32"/>
      <c r="M355" s="138" t="s">
        <v>19</v>
      </c>
      <c r="N355" s="139" t="s">
        <v>43</v>
      </c>
      <c r="P355" s="140">
        <f>O355*H355</f>
        <v>0</v>
      </c>
      <c r="Q355" s="140">
        <v>0.00184</v>
      </c>
      <c r="R355" s="140">
        <f>Q355*H355</f>
        <v>0.00368</v>
      </c>
      <c r="S355" s="140">
        <v>0</v>
      </c>
      <c r="T355" s="141">
        <f>S355*H355</f>
        <v>0</v>
      </c>
      <c r="AR355" s="142" t="s">
        <v>286</v>
      </c>
      <c r="AT355" s="142" t="s">
        <v>183</v>
      </c>
      <c r="AU355" s="142" t="s">
        <v>82</v>
      </c>
      <c r="AY355" s="17" t="s">
        <v>181</v>
      </c>
      <c r="BE355" s="143">
        <f>IF(N355="základní",J355,0)</f>
        <v>0</v>
      </c>
      <c r="BF355" s="143">
        <f>IF(N355="snížená",J355,0)</f>
        <v>0</v>
      </c>
      <c r="BG355" s="143">
        <f>IF(N355="zákl. přenesená",J355,0)</f>
        <v>0</v>
      </c>
      <c r="BH355" s="143">
        <f>IF(N355="sníž. přenesená",J355,0)</f>
        <v>0</v>
      </c>
      <c r="BI355" s="143">
        <f>IF(N355="nulová",J355,0)</f>
        <v>0</v>
      </c>
      <c r="BJ355" s="17" t="s">
        <v>80</v>
      </c>
      <c r="BK355" s="143">
        <f>ROUND(I355*H355,2)</f>
        <v>0</v>
      </c>
      <c r="BL355" s="17" t="s">
        <v>286</v>
      </c>
      <c r="BM355" s="142" t="s">
        <v>3590</v>
      </c>
    </row>
    <row r="356" spans="2:47" s="1" customFormat="1" ht="12">
      <c r="B356" s="32"/>
      <c r="D356" s="144" t="s">
        <v>190</v>
      </c>
      <c r="F356" s="145" t="s">
        <v>3591</v>
      </c>
      <c r="I356" s="146"/>
      <c r="L356" s="32"/>
      <c r="M356" s="147"/>
      <c r="T356" s="53"/>
      <c r="AT356" s="17" t="s">
        <v>190</v>
      </c>
      <c r="AU356" s="17" t="s">
        <v>82</v>
      </c>
    </row>
    <row r="357" spans="2:65" s="1" customFormat="1" ht="16.5" customHeight="1">
      <c r="B357" s="32"/>
      <c r="C357" s="131" t="s">
        <v>1476</v>
      </c>
      <c r="D357" s="131" t="s">
        <v>183</v>
      </c>
      <c r="E357" s="132" t="s">
        <v>3592</v>
      </c>
      <c r="F357" s="133" t="s">
        <v>3593</v>
      </c>
      <c r="G357" s="134" t="s">
        <v>199</v>
      </c>
      <c r="H357" s="135">
        <v>2</v>
      </c>
      <c r="I357" s="136"/>
      <c r="J357" s="137">
        <f>ROUND(I357*H357,2)</f>
        <v>0</v>
      </c>
      <c r="K357" s="133" t="s">
        <v>187</v>
      </c>
      <c r="L357" s="32"/>
      <c r="M357" s="138" t="s">
        <v>19</v>
      </c>
      <c r="N357" s="139" t="s">
        <v>43</v>
      </c>
      <c r="P357" s="140">
        <f>O357*H357</f>
        <v>0</v>
      </c>
      <c r="Q357" s="140">
        <v>0.00012</v>
      </c>
      <c r="R357" s="140">
        <f>Q357*H357</f>
        <v>0.00024</v>
      </c>
      <c r="S357" s="140">
        <v>0</v>
      </c>
      <c r="T357" s="141">
        <f>S357*H357</f>
        <v>0</v>
      </c>
      <c r="AR357" s="142" t="s">
        <v>286</v>
      </c>
      <c r="AT357" s="142" t="s">
        <v>183</v>
      </c>
      <c r="AU357" s="142" t="s">
        <v>82</v>
      </c>
      <c r="AY357" s="17" t="s">
        <v>181</v>
      </c>
      <c r="BE357" s="143">
        <f>IF(N357="základní",J357,0)</f>
        <v>0</v>
      </c>
      <c r="BF357" s="143">
        <f>IF(N357="snížená",J357,0)</f>
        <v>0</v>
      </c>
      <c r="BG357" s="143">
        <f>IF(N357="zákl. přenesená",J357,0)</f>
        <v>0</v>
      </c>
      <c r="BH357" s="143">
        <f>IF(N357="sníž. přenesená",J357,0)</f>
        <v>0</v>
      </c>
      <c r="BI357" s="143">
        <f>IF(N357="nulová",J357,0)</f>
        <v>0</v>
      </c>
      <c r="BJ357" s="17" t="s">
        <v>80</v>
      </c>
      <c r="BK357" s="143">
        <f>ROUND(I357*H357,2)</f>
        <v>0</v>
      </c>
      <c r="BL357" s="17" t="s">
        <v>286</v>
      </c>
      <c r="BM357" s="142" t="s">
        <v>3594</v>
      </c>
    </row>
    <row r="358" spans="2:47" s="1" customFormat="1" ht="12">
      <c r="B358" s="32"/>
      <c r="D358" s="144" t="s">
        <v>190</v>
      </c>
      <c r="F358" s="145" t="s">
        <v>3595</v>
      </c>
      <c r="I358" s="146"/>
      <c r="L358" s="32"/>
      <c r="M358" s="147"/>
      <c r="T358" s="53"/>
      <c r="AT358" s="17" t="s">
        <v>190</v>
      </c>
      <c r="AU358" s="17" t="s">
        <v>82</v>
      </c>
    </row>
    <row r="359" spans="2:65" s="1" customFormat="1" ht="16.5" customHeight="1">
      <c r="B359" s="32"/>
      <c r="C359" s="131" t="s">
        <v>1484</v>
      </c>
      <c r="D359" s="131" t="s">
        <v>183</v>
      </c>
      <c r="E359" s="132" t="s">
        <v>3596</v>
      </c>
      <c r="F359" s="133" t="s">
        <v>3597</v>
      </c>
      <c r="G359" s="134" t="s">
        <v>199</v>
      </c>
      <c r="H359" s="135">
        <v>7</v>
      </c>
      <c r="I359" s="136"/>
      <c r="J359" s="137">
        <f>ROUND(I359*H359,2)</f>
        <v>0</v>
      </c>
      <c r="K359" s="133" t="s">
        <v>187</v>
      </c>
      <c r="L359" s="32"/>
      <c r="M359" s="138" t="s">
        <v>19</v>
      </c>
      <c r="N359" s="139" t="s">
        <v>43</v>
      </c>
      <c r="P359" s="140">
        <f>O359*H359</f>
        <v>0</v>
      </c>
      <c r="Q359" s="140">
        <v>0</v>
      </c>
      <c r="R359" s="140">
        <f>Q359*H359</f>
        <v>0</v>
      </c>
      <c r="S359" s="140">
        <v>0.00086</v>
      </c>
      <c r="T359" s="141">
        <f>S359*H359</f>
        <v>0.00602</v>
      </c>
      <c r="AR359" s="142" t="s">
        <v>286</v>
      </c>
      <c r="AT359" s="142" t="s">
        <v>183</v>
      </c>
      <c r="AU359" s="142" t="s">
        <v>82</v>
      </c>
      <c r="AY359" s="17" t="s">
        <v>181</v>
      </c>
      <c r="BE359" s="143">
        <f>IF(N359="základní",J359,0)</f>
        <v>0</v>
      </c>
      <c r="BF359" s="143">
        <f>IF(N359="snížená",J359,0)</f>
        <v>0</v>
      </c>
      <c r="BG359" s="143">
        <f>IF(N359="zákl. přenesená",J359,0)</f>
        <v>0</v>
      </c>
      <c r="BH359" s="143">
        <f>IF(N359="sníž. přenesená",J359,0)</f>
        <v>0</v>
      </c>
      <c r="BI359" s="143">
        <f>IF(N359="nulová",J359,0)</f>
        <v>0</v>
      </c>
      <c r="BJ359" s="17" t="s">
        <v>80</v>
      </c>
      <c r="BK359" s="143">
        <f>ROUND(I359*H359,2)</f>
        <v>0</v>
      </c>
      <c r="BL359" s="17" t="s">
        <v>286</v>
      </c>
      <c r="BM359" s="142" t="s">
        <v>3598</v>
      </c>
    </row>
    <row r="360" spans="2:47" s="1" customFormat="1" ht="12">
      <c r="B360" s="32"/>
      <c r="D360" s="144" t="s">
        <v>190</v>
      </c>
      <c r="F360" s="145" t="s">
        <v>3599</v>
      </c>
      <c r="I360" s="146"/>
      <c r="L360" s="32"/>
      <c r="M360" s="147"/>
      <c r="T360" s="53"/>
      <c r="AT360" s="17" t="s">
        <v>190</v>
      </c>
      <c r="AU360" s="17" t="s">
        <v>82</v>
      </c>
    </row>
    <row r="361" spans="2:65" s="1" customFormat="1" ht="16.5" customHeight="1">
      <c r="B361" s="32"/>
      <c r="C361" s="131" t="s">
        <v>1491</v>
      </c>
      <c r="D361" s="131" t="s">
        <v>183</v>
      </c>
      <c r="E361" s="132" t="s">
        <v>3600</v>
      </c>
      <c r="F361" s="133" t="s">
        <v>3601</v>
      </c>
      <c r="G361" s="134" t="s">
        <v>199</v>
      </c>
      <c r="H361" s="135">
        <v>7</v>
      </c>
      <c r="I361" s="136"/>
      <c r="J361" s="137">
        <f>ROUND(I361*H361,2)</f>
        <v>0</v>
      </c>
      <c r="K361" s="133" t="s">
        <v>187</v>
      </c>
      <c r="L361" s="32"/>
      <c r="M361" s="138" t="s">
        <v>19</v>
      </c>
      <c r="N361" s="139" t="s">
        <v>43</v>
      </c>
      <c r="P361" s="140">
        <f>O361*H361</f>
        <v>0</v>
      </c>
      <c r="Q361" s="140">
        <v>0.00016</v>
      </c>
      <c r="R361" s="140">
        <f>Q361*H361</f>
        <v>0.0011200000000000001</v>
      </c>
      <c r="S361" s="140">
        <v>0</v>
      </c>
      <c r="T361" s="141">
        <f>S361*H361</f>
        <v>0</v>
      </c>
      <c r="AR361" s="142" t="s">
        <v>286</v>
      </c>
      <c r="AT361" s="142" t="s">
        <v>183</v>
      </c>
      <c r="AU361" s="142" t="s">
        <v>82</v>
      </c>
      <c r="AY361" s="17" t="s">
        <v>181</v>
      </c>
      <c r="BE361" s="143">
        <f>IF(N361="základní",J361,0)</f>
        <v>0</v>
      </c>
      <c r="BF361" s="143">
        <f>IF(N361="snížená",J361,0)</f>
        <v>0</v>
      </c>
      <c r="BG361" s="143">
        <f>IF(N361="zákl. přenesená",J361,0)</f>
        <v>0</v>
      </c>
      <c r="BH361" s="143">
        <f>IF(N361="sníž. přenesená",J361,0)</f>
        <v>0</v>
      </c>
      <c r="BI361" s="143">
        <f>IF(N361="nulová",J361,0)</f>
        <v>0</v>
      </c>
      <c r="BJ361" s="17" t="s">
        <v>80</v>
      </c>
      <c r="BK361" s="143">
        <f>ROUND(I361*H361,2)</f>
        <v>0</v>
      </c>
      <c r="BL361" s="17" t="s">
        <v>286</v>
      </c>
      <c r="BM361" s="142" t="s">
        <v>3602</v>
      </c>
    </row>
    <row r="362" spans="2:47" s="1" customFormat="1" ht="12">
      <c r="B362" s="32"/>
      <c r="D362" s="144" t="s">
        <v>190</v>
      </c>
      <c r="F362" s="145" t="s">
        <v>3603</v>
      </c>
      <c r="I362" s="146"/>
      <c r="L362" s="32"/>
      <c r="M362" s="147"/>
      <c r="T362" s="53"/>
      <c r="AT362" s="17" t="s">
        <v>190</v>
      </c>
      <c r="AU362" s="17" t="s">
        <v>82</v>
      </c>
    </row>
    <row r="363" spans="2:65" s="1" customFormat="1" ht="16.5" customHeight="1">
      <c r="B363" s="32"/>
      <c r="C363" s="131" t="s">
        <v>1497</v>
      </c>
      <c r="D363" s="131" t="s">
        <v>183</v>
      </c>
      <c r="E363" s="132" t="s">
        <v>3604</v>
      </c>
      <c r="F363" s="133" t="s">
        <v>3605</v>
      </c>
      <c r="G363" s="134" t="s">
        <v>199</v>
      </c>
      <c r="H363" s="135">
        <v>9</v>
      </c>
      <c r="I363" s="136"/>
      <c r="J363" s="137">
        <f>ROUND(I363*H363,2)</f>
        <v>0</v>
      </c>
      <c r="K363" s="133" t="s">
        <v>187</v>
      </c>
      <c r="L363" s="32"/>
      <c r="M363" s="138" t="s">
        <v>19</v>
      </c>
      <c r="N363" s="139" t="s">
        <v>43</v>
      </c>
      <c r="P363" s="140">
        <f>O363*H363</f>
        <v>0</v>
      </c>
      <c r="Q363" s="140">
        <v>0.00014</v>
      </c>
      <c r="R363" s="140">
        <f>Q363*H363</f>
        <v>0.0012599999999999998</v>
      </c>
      <c r="S363" s="140">
        <v>0</v>
      </c>
      <c r="T363" s="141">
        <f>S363*H363</f>
        <v>0</v>
      </c>
      <c r="AR363" s="142" t="s">
        <v>286</v>
      </c>
      <c r="AT363" s="142" t="s">
        <v>183</v>
      </c>
      <c r="AU363" s="142" t="s">
        <v>82</v>
      </c>
      <c r="AY363" s="17" t="s">
        <v>181</v>
      </c>
      <c r="BE363" s="143">
        <f>IF(N363="základní",J363,0)</f>
        <v>0</v>
      </c>
      <c r="BF363" s="143">
        <f>IF(N363="snížená",J363,0)</f>
        <v>0</v>
      </c>
      <c r="BG363" s="143">
        <f>IF(N363="zákl. přenesená",J363,0)</f>
        <v>0</v>
      </c>
      <c r="BH363" s="143">
        <f>IF(N363="sníž. přenesená",J363,0)</f>
        <v>0</v>
      </c>
      <c r="BI363" s="143">
        <f>IF(N363="nulová",J363,0)</f>
        <v>0</v>
      </c>
      <c r="BJ363" s="17" t="s">
        <v>80</v>
      </c>
      <c r="BK363" s="143">
        <f>ROUND(I363*H363,2)</f>
        <v>0</v>
      </c>
      <c r="BL363" s="17" t="s">
        <v>286</v>
      </c>
      <c r="BM363" s="142" t="s">
        <v>3606</v>
      </c>
    </row>
    <row r="364" spans="2:47" s="1" customFormat="1" ht="12">
      <c r="B364" s="32"/>
      <c r="D364" s="144" t="s">
        <v>190</v>
      </c>
      <c r="F364" s="145" t="s">
        <v>3607</v>
      </c>
      <c r="I364" s="146"/>
      <c r="L364" s="32"/>
      <c r="M364" s="147"/>
      <c r="T364" s="53"/>
      <c r="AT364" s="17" t="s">
        <v>190</v>
      </c>
      <c r="AU364" s="17" t="s">
        <v>82</v>
      </c>
    </row>
    <row r="365" spans="2:65" s="1" customFormat="1" ht="16.5" customHeight="1">
      <c r="B365" s="32"/>
      <c r="C365" s="131" t="s">
        <v>1502</v>
      </c>
      <c r="D365" s="131" t="s">
        <v>183</v>
      </c>
      <c r="E365" s="132" t="s">
        <v>3608</v>
      </c>
      <c r="F365" s="133" t="s">
        <v>3609</v>
      </c>
      <c r="G365" s="134" t="s">
        <v>199</v>
      </c>
      <c r="H365" s="135">
        <v>7</v>
      </c>
      <c r="I365" s="136"/>
      <c r="J365" s="137">
        <f>ROUND(I365*H365,2)</f>
        <v>0</v>
      </c>
      <c r="K365" s="133" t="s">
        <v>187</v>
      </c>
      <c r="L365" s="32"/>
      <c r="M365" s="138" t="s">
        <v>19</v>
      </c>
      <c r="N365" s="139" t="s">
        <v>43</v>
      </c>
      <c r="P365" s="140">
        <f>O365*H365</f>
        <v>0</v>
      </c>
      <c r="Q365" s="140">
        <v>0</v>
      </c>
      <c r="R365" s="140">
        <f>Q365*H365</f>
        <v>0</v>
      </c>
      <c r="S365" s="140">
        <v>0.00085</v>
      </c>
      <c r="T365" s="141">
        <f>S365*H365</f>
        <v>0.0059499999999999996</v>
      </c>
      <c r="AR365" s="142" t="s">
        <v>286</v>
      </c>
      <c r="AT365" s="142" t="s">
        <v>183</v>
      </c>
      <c r="AU365" s="142" t="s">
        <v>82</v>
      </c>
      <c r="AY365" s="17" t="s">
        <v>181</v>
      </c>
      <c r="BE365" s="143">
        <f>IF(N365="základní",J365,0)</f>
        <v>0</v>
      </c>
      <c r="BF365" s="143">
        <f>IF(N365="snížená",J365,0)</f>
        <v>0</v>
      </c>
      <c r="BG365" s="143">
        <f>IF(N365="zákl. přenesená",J365,0)</f>
        <v>0</v>
      </c>
      <c r="BH365" s="143">
        <f>IF(N365="sníž. přenesená",J365,0)</f>
        <v>0</v>
      </c>
      <c r="BI365" s="143">
        <f>IF(N365="nulová",J365,0)</f>
        <v>0</v>
      </c>
      <c r="BJ365" s="17" t="s">
        <v>80</v>
      </c>
      <c r="BK365" s="143">
        <f>ROUND(I365*H365,2)</f>
        <v>0</v>
      </c>
      <c r="BL365" s="17" t="s">
        <v>286</v>
      </c>
      <c r="BM365" s="142" t="s">
        <v>3610</v>
      </c>
    </row>
    <row r="366" spans="2:47" s="1" customFormat="1" ht="12">
      <c r="B366" s="32"/>
      <c r="D366" s="144" t="s">
        <v>190</v>
      </c>
      <c r="F366" s="145" t="s">
        <v>3611</v>
      </c>
      <c r="I366" s="146"/>
      <c r="L366" s="32"/>
      <c r="M366" s="147"/>
      <c r="T366" s="53"/>
      <c r="AT366" s="17" t="s">
        <v>190</v>
      </c>
      <c r="AU366" s="17" t="s">
        <v>82</v>
      </c>
    </row>
    <row r="367" spans="2:65" s="1" customFormat="1" ht="16.5" customHeight="1">
      <c r="B367" s="32"/>
      <c r="C367" s="131" t="s">
        <v>1509</v>
      </c>
      <c r="D367" s="131" t="s">
        <v>183</v>
      </c>
      <c r="E367" s="132" t="s">
        <v>3612</v>
      </c>
      <c r="F367" s="133" t="s">
        <v>3613</v>
      </c>
      <c r="G367" s="134" t="s">
        <v>199</v>
      </c>
      <c r="H367" s="135">
        <v>8</v>
      </c>
      <c r="I367" s="136"/>
      <c r="J367" s="137">
        <f>ROUND(I367*H367,2)</f>
        <v>0</v>
      </c>
      <c r="K367" s="133" t="s">
        <v>187</v>
      </c>
      <c r="L367" s="32"/>
      <c r="M367" s="138" t="s">
        <v>19</v>
      </c>
      <c r="N367" s="139" t="s">
        <v>43</v>
      </c>
      <c r="P367" s="140">
        <f>O367*H367</f>
        <v>0</v>
      </c>
      <c r="Q367" s="140">
        <v>0.00024</v>
      </c>
      <c r="R367" s="140">
        <f>Q367*H367</f>
        <v>0.00192</v>
      </c>
      <c r="S367" s="140">
        <v>0</v>
      </c>
      <c r="T367" s="141">
        <f>S367*H367</f>
        <v>0</v>
      </c>
      <c r="AR367" s="142" t="s">
        <v>286</v>
      </c>
      <c r="AT367" s="142" t="s">
        <v>183</v>
      </c>
      <c r="AU367" s="142" t="s">
        <v>82</v>
      </c>
      <c r="AY367" s="17" t="s">
        <v>181</v>
      </c>
      <c r="BE367" s="143">
        <f>IF(N367="základní",J367,0)</f>
        <v>0</v>
      </c>
      <c r="BF367" s="143">
        <f>IF(N367="snížená",J367,0)</f>
        <v>0</v>
      </c>
      <c r="BG367" s="143">
        <f>IF(N367="zákl. přenesená",J367,0)</f>
        <v>0</v>
      </c>
      <c r="BH367" s="143">
        <f>IF(N367="sníž. přenesená",J367,0)</f>
        <v>0</v>
      </c>
      <c r="BI367" s="143">
        <f>IF(N367="nulová",J367,0)</f>
        <v>0</v>
      </c>
      <c r="BJ367" s="17" t="s">
        <v>80</v>
      </c>
      <c r="BK367" s="143">
        <f>ROUND(I367*H367,2)</f>
        <v>0</v>
      </c>
      <c r="BL367" s="17" t="s">
        <v>286</v>
      </c>
      <c r="BM367" s="142" t="s">
        <v>3614</v>
      </c>
    </row>
    <row r="368" spans="2:47" s="1" customFormat="1" ht="12">
      <c r="B368" s="32"/>
      <c r="D368" s="144" t="s">
        <v>190</v>
      </c>
      <c r="F368" s="145" t="s">
        <v>3615</v>
      </c>
      <c r="I368" s="146"/>
      <c r="L368" s="32"/>
      <c r="M368" s="147"/>
      <c r="T368" s="53"/>
      <c r="AT368" s="17" t="s">
        <v>190</v>
      </c>
      <c r="AU368" s="17" t="s">
        <v>82</v>
      </c>
    </row>
    <row r="369" spans="2:65" s="1" customFormat="1" ht="16.5" customHeight="1">
      <c r="B369" s="32"/>
      <c r="C369" s="131" t="s">
        <v>1515</v>
      </c>
      <c r="D369" s="131" t="s">
        <v>183</v>
      </c>
      <c r="E369" s="132" t="s">
        <v>3616</v>
      </c>
      <c r="F369" s="133" t="s">
        <v>3617</v>
      </c>
      <c r="G369" s="134" t="s">
        <v>199</v>
      </c>
      <c r="H369" s="135">
        <v>1</v>
      </c>
      <c r="I369" s="136"/>
      <c r="J369" s="137">
        <f>ROUND(I369*H369,2)</f>
        <v>0</v>
      </c>
      <c r="K369" s="133" t="s">
        <v>187</v>
      </c>
      <c r="L369" s="32"/>
      <c r="M369" s="138" t="s">
        <v>19</v>
      </c>
      <c r="N369" s="139" t="s">
        <v>43</v>
      </c>
      <c r="P369" s="140">
        <f>O369*H369</f>
        <v>0</v>
      </c>
      <c r="Q369" s="140">
        <v>0.00055</v>
      </c>
      <c r="R369" s="140">
        <f>Q369*H369</f>
        <v>0.00055</v>
      </c>
      <c r="S369" s="140">
        <v>0</v>
      </c>
      <c r="T369" s="141">
        <f>S369*H369</f>
        <v>0</v>
      </c>
      <c r="AR369" s="142" t="s">
        <v>286</v>
      </c>
      <c r="AT369" s="142" t="s">
        <v>183</v>
      </c>
      <c r="AU369" s="142" t="s">
        <v>82</v>
      </c>
      <c r="AY369" s="17" t="s">
        <v>181</v>
      </c>
      <c r="BE369" s="143">
        <f>IF(N369="základní",J369,0)</f>
        <v>0</v>
      </c>
      <c r="BF369" s="143">
        <f>IF(N369="snížená",J369,0)</f>
        <v>0</v>
      </c>
      <c r="BG369" s="143">
        <f>IF(N369="zákl. přenesená",J369,0)</f>
        <v>0</v>
      </c>
      <c r="BH369" s="143">
        <f>IF(N369="sníž. přenesená",J369,0)</f>
        <v>0</v>
      </c>
      <c r="BI369" s="143">
        <f>IF(N369="nulová",J369,0)</f>
        <v>0</v>
      </c>
      <c r="BJ369" s="17" t="s">
        <v>80</v>
      </c>
      <c r="BK369" s="143">
        <f>ROUND(I369*H369,2)</f>
        <v>0</v>
      </c>
      <c r="BL369" s="17" t="s">
        <v>286</v>
      </c>
      <c r="BM369" s="142" t="s">
        <v>3618</v>
      </c>
    </row>
    <row r="370" spans="2:47" s="1" customFormat="1" ht="12">
      <c r="B370" s="32"/>
      <c r="D370" s="144" t="s">
        <v>190</v>
      </c>
      <c r="F370" s="145" t="s">
        <v>3619</v>
      </c>
      <c r="I370" s="146"/>
      <c r="L370" s="32"/>
      <c r="M370" s="147"/>
      <c r="T370" s="53"/>
      <c r="AT370" s="17" t="s">
        <v>190</v>
      </c>
      <c r="AU370" s="17" t="s">
        <v>82</v>
      </c>
    </row>
    <row r="371" spans="2:65" s="1" customFormat="1" ht="16.5" customHeight="1">
      <c r="B371" s="32"/>
      <c r="C371" s="131" t="s">
        <v>1520</v>
      </c>
      <c r="D371" s="131" t="s">
        <v>183</v>
      </c>
      <c r="E371" s="132" t="s">
        <v>3620</v>
      </c>
      <c r="F371" s="133" t="s">
        <v>3621</v>
      </c>
      <c r="G371" s="134" t="s">
        <v>199</v>
      </c>
      <c r="H371" s="135">
        <v>7</v>
      </c>
      <c r="I371" s="136"/>
      <c r="J371" s="137">
        <f>ROUND(I371*H371,2)</f>
        <v>0</v>
      </c>
      <c r="K371" s="133" t="s">
        <v>187</v>
      </c>
      <c r="L371" s="32"/>
      <c r="M371" s="138" t="s">
        <v>19</v>
      </c>
      <c r="N371" s="139" t="s">
        <v>43</v>
      </c>
      <c r="P371" s="140">
        <f>O371*H371</f>
        <v>0</v>
      </c>
      <c r="Q371" s="140">
        <v>0.00028</v>
      </c>
      <c r="R371" s="140">
        <f>Q371*H371</f>
        <v>0.00196</v>
      </c>
      <c r="S371" s="140">
        <v>0</v>
      </c>
      <c r="T371" s="141">
        <f>S371*H371</f>
        <v>0</v>
      </c>
      <c r="AR371" s="142" t="s">
        <v>286</v>
      </c>
      <c r="AT371" s="142" t="s">
        <v>183</v>
      </c>
      <c r="AU371" s="142" t="s">
        <v>82</v>
      </c>
      <c r="AY371" s="17" t="s">
        <v>181</v>
      </c>
      <c r="BE371" s="143">
        <f>IF(N371="základní",J371,0)</f>
        <v>0</v>
      </c>
      <c r="BF371" s="143">
        <f>IF(N371="snížená",J371,0)</f>
        <v>0</v>
      </c>
      <c r="BG371" s="143">
        <f>IF(N371="zákl. přenesená",J371,0)</f>
        <v>0</v>
      </c>
      <c r="BH371" s="143">
        <f>IF(N371="sníž. přenesená",J371,0)</f>
        <v>0</v>
      </c>
      <c r="BI371" s="143">
        <f>IF(N371="nulová",J371,0)</f>
        <v>0</v>
      </c>
      <c r="BJ371" s="17" t="s">
        <v>80</v>
      </c>
      <c r="BK371" s="143">
        <f>ROUND(I371*H371,2)</f>
        <v>0</v>
      </c>
      <c r="BL371" s="17" t="s">
        <v>286</v>
      </c>
      <c r="BM371" s="142" t="s">
        <v>3622</v>
      </c>
    </row>
    <row r="372" spans="2:47" s="1" customFormat="1" ht="12">
      <c r="B372" s="32"/>
      <c r="D372" s="144" t="s">
        <v>190</v>
      </c>
      <c r="F372" s="145" t="s">
        <v>3623</v>
      </c>
      <c r="I372" s="146"/>
      <c r="L372" s="32"/>
      <c r="M372" s="147"/>
      <c r="T372" s="53"/>
      <c r="AT372" s="17" t="s">
        <v>190</v>
      </c>
      <c r="AU372" s="17" t="s">
        <v>82</v>
      </c>
    </row>
    <row r="373" spans="2:65" s="1" customFormat="1" ht="16.5" customHeight="1">
      <c r="B373" s="32"/>
      <c r="C373" s="131" t="s">
        <v>1525</v>
      </c>
      <c r="D373" s="131" t="s">
        <v>183</v>
      </c>
      <c r="E373" s="132" t="s">
        <v>3624</v>
      </c>
      <c r="F373" s="133" t="s">
        <v>3625</v>
      </c>
      <c r="G373" s="134" t="s">
        <v>199</v>
      </c>
      <c r="H373" s="135">
        <v>10</v>
      </c>
      <c r="I373" s="136"/>
      <c r="J373" s="137">
        <f>ROUND(I373*H373,2)</f>
        <v>0</v>
      </c>
      <c r="K373" s="133" t="s">
        <v>187</v>
      </c>
      <c r="L373" s="32"/>
      <c r="M373" s="138" t="s">
        <v>19</v>
      </c>
      <c r="N373" s="139" t="s">
        <v>43</v>
      </c>
      <c r="P373" s="140">
        <f>O373*H373</f>
        <v>0</v>
      </c>
      <c r="Q373" s="140">
        <v>0.00031</v>
      </c>
      <c r="R373" s="140">
        <f>Q373*H373</f>
        <v>0.0031</v>
      </c>
      <c r="S373" s="140">
        <v>0</v>
      </c>
      <c r="T373" s="141">
        <f>S373*H373</f>
        <v>0</v>
      </c>
      <c r="AR373" s="142" t="s">
        <v>286</v>
      </c>
      <c r="AT373" s="142" t="s">
        <v>183</v>
      </c>
      <c r="AU373" s="142" t="s">
        <v>82</v>
      </c>
      <c r="AY373" s="17" t="s">
        <v>181</v>
      </c>
      <c r="BE373" s="143">
        <f>IF(N373="základní",J373,0)</f>
        <v>0</v>
      </c>
      <c r="BF373" s="143">
        <f>IF(N373="snížená",J373,0)</f>
        <v>0</v>
      </c>
      <c r="BG373" s="143">
        <f>IF(N373="zákl. přenesená",J373,0)</f>
        <v>0</v>
      </c>
      <c r="BH373" s="143">
        <f>IF(N373="sníž. přenesená",J373,0)</f>
        <v>0</v>
      </c>
      <c r="BI373" s="143">
        <f>IF(N373="nulová",J373,0)</f>
        <v>0</v>
      </c>
      <c r="BJ373" s="17" t="s">
        <v>80</v>
      </c>
      <c r="BK373" s="143">
        <f>ROUND(I373*H373,2)</f>
        <v>0</v>
      </c>
      <c r="BL373" s="17" t="s">
        <v>286</v>
      </c>
      <c r="BM373" s="142" t="s">
        <v>3626</v>
      </c>
    </row>
    <row r="374" spans="2:47" s="1" customFormat="1" ht="12">
      <c r="B374" s="32"/>
      <c r="D374" s="144" t="s">
        <v>190</v>
      </c>
      <c r="F374" s="145" t="s">
        <v>3627</v>
      </c>
      <c r="I374" s="146"/>
      <c r="L374" s="32"/>
      <c r="M374" s="147"/>
      <c r="T374" s="53"/>
      <c r="AT374" s="17" t="s">
        <v>190</v>
      </c>
      <c r="AU374" s="17" t="s">
        <v>82</v>
      </c>
    </row>
    <row r="375" spans="2:65" s="1" customFormat="1" ht="24.1" customHeight="1">
      <c r="B375" s="32"/>
      <c r="C375" s="131" t="s">
        <v>1531</v>
      </c>
      <c r="D375" s="131" t="s">
        <v>183</v>
      </c>
      <c r="E375" s="132" t="s">
        <v>3628</v>
      </c>
      <c r="F375" s="133" t="s">
        <v>3629</v>
      </c>
      <c r="G375" s="134" t="s">
        <v>344</v>
      </c>
      <c r="H375" s="135">
        <v>0.457</v>
      </c>
      <c r="I375" s="136"/>
      <c r="J375" s="137">
        <f>ROUND(I375*H375,2)</f>
        <v>0</v>
      </c>
      <c r="K375" s="133" t="s">
        <v>187</v>
      </c>
      <c r="L375" s="32"/>
      <c r="M375" s="138" t="s">
        <v>19</v>
      </c>
      <c r="N375" s="139" t="s">
        <v>43</v>
      </c>
      <c r="P375" s="140">
        <f>O375*H375</f>
        <v>0</v>
      </c>
      <c r="Q375" s="140">
        <v>0</v>
      </c>
      <c r="R375" s="140">
        <f>Q375*H375</f>
        <v>0</v>
      </c>
      <c r="S375" s="140">
        <v>0</v>
      </c>
      <c r="T375" s="141">
        <f>S375*H375</f>
        <v>0</v>
      </c>
      <c r="AR375" s="142" t="s">
        <v>286</v>
      </c>
      <c r="AT375" s="142" t="s">
        <v>183</v>
      </c>
      <c r="AU375" s="142" t="s">
        <v>82</v>
      </c>
      <c r="AY375" s="17" t="s">
        <v>181</v>
      </c>
      <c r="BE375" s="143">
        <f>IF(N375="základní",J375,0)</f>
        <v>0</v>
      </c>
      <c r="BF375" s="143">
        <f>IF(N375="snížená",J375,0)</f>
        <v>0</v>
      </c>
      <c r="BG375" s="143">
        <f>IF(N375="zákl. přenesená",J375,0)</f>
        <v>0</v>
      </c>
      <c r="BH375" s="143">
        <f>IF(N375="sníž. přenesená",J375,0)</f>
        <v>0</v>
      </c>
      <c r="BI375" s="143">
        <f>IF(N375="nulová",J375,0)</f>
        <v>0</v>
      </c>
      <c r="BJ375" s="17" t="s">
        <v>80</v>
      </c>
      <c r="BK375" s="143">
        <f>ROUND(I375*H375,2)</f>
        <v>0</v>
      </c>
      <c r="BL375" s="17" t="s">
        <v>286</v>
      </c>
      <c r="BM375" s="142" t="s">
        <v>3630</v>
      </c>
    </row>
    <row r="376" spans="2:47" s="1" customFormat="1" ht="12">
      <c r="B376" s="32"/>
      <c r="D376" s="144" t="s">
        <v>190</v>
      </c>
      <c r="F376" s="145" t="s">
        <v>3631</v>
      </c>
      <c r="I376" s="146"/>
      <c r="L376" s="32"/>
      <c r="M376" s="147"/>
      <c r="T376" s="53"/>
      <c r="AT376" s="17" t="s">
        <v>190</v>
      </c>
      <c r="AU376" s="17" t="s">
        <v>82</v>
      </c>
    </row>
    <row r="377" spans="2:63" s="11" customFormat="1" ht="22.8" customHeight="1">
      <c r="B377" s="119"/>
      <c r="D377" s="120" t="s">
        <v>71</v>
      </c>
      <c r="E377" s="129" t="s">
        <v>3632</v>
      </c>
      <c r="F377" s="129" t="s">
        <v>3633</v>
      </c>
      <c r="I377" s="122"/>
      <c r="J377" s="130">
        <f>BK377</f>
        <v>0</v>
      </c>
      <c r="L377" s="119"/>
      <c r="M377" s="124"/>
      <c r="P377" s="125">
        <f>SUM(P378:P387)</f>
        <v>0</v>
      </c>
      <c r="R377" s="125">
        <f>SUM(R378:R387)</f>
        <v>0.0774</v>
      </c>
      <c r="T377" s="126">
        <f>SUM(T378:T387)</f>
        <v>0</v>
      </c>
      <c r="AR377" s="120" t="s">
        <v>82</v>
      </c>
      <c r="AT377" s="127" t="s">
        <v>71</v>
      </c>
      <c r="AU377" s="127" t="s">
        <v>80</v>
      </c>
      <c r="AY377" s="120" t="s">
        <v>181</v>
      </c>
      <c r="BK377" s="128">
        <f>SUM(BK378:BK387)</f>
        <v>0</v>
      </c>
    </row>
    <row r="378" spans="2:65" s="1" customFormat="1" ht="24.1" customHeight="1">
      <c r="B378" s="32"/>
      <c r="C378" s="131" t="s">
        <v>1537</v>
      </c>
      <c r="D378" s="131" t="s">
        <v>183</v>
      </c>
      <c r="E378" s="132" t="s">
        <v>3634</v>
      </c>
      <c r="F378" s="133" t="s">
        <v>3635</v>
      </c>
      <c r="G378" s="134" t="s">
        <v>3411</v>
      </c>
      <c r="H378" s="135">
        <v>6</v>
      </c>
      <c r="I378" s="136"/>
      <c r="J378" s="137">
        <f>ROUND(I378*H378,2)</f>
        <v>0</v>
      </c>
      <c r="K378" s="133" t="s">
        <v>187</v>
      </c>
      <c r="L378" s="32"/>
      <c r="M378" s="138" t="s">
        <v>19</v>
      </c>
      <c r="N378" s="139" t="s">
        <v>43</v>
      </c>
      <c r="P378" s="140">
        <f>O378*H378</f>
        <v>0</v>
      </c>
      <c r="Q378" s="140">
        <v>0.0092</v>
      </c>
      <c r="R378" s="140">
        <f>Q378*H378</f>
        <v>0.0552</v>
      </c>
      <c r="S378" s="140">
        <v>0</v>
      </c>
      <c r="T378" s="141">
        <f>S378*H378</f>
        <v>0</v>
      </c>
      <c r="AR378" s="142" t="s">
        <v>286</v>
      </c>
      <c r="AT378" s="142" t="s">
        <v>183</v>
      </c>
      <c r="AU378" s="142" t="s">
        <v>82</v>
      </c>
      <c r="AY378" s="17" t="s">
        <v>181</v>
      </c>
      <c r="BE378" s="143">
        <f>IF(N378="základní",J378,0)</f>
        <v>0</v>
      </c>
      <c r="BF378" s="143">
        <f>IF(N378="snížená",J378,0)</f>
        <v>0</v>
      </c>
      <c r="BG378" s="143">
        <f>IF(N378="zákl. přenesená",J378,0)</f>
        <v>0</v>
      </c>
      <c r="BH378" s="143">
        <f>IF(N378="sníž. přenesená",J378,0)</f>
        <v>0</v>
      </c>
      <c r="BI378" s="143">
        <f>IF(N378="nulová",J378,0)</f>
        <v>0</v>
      </c>
      <c r="BJ378" s="17" t="s">
        <v>80</v>
      </c>
      <c r="BK378" s="143">
        <f>ROUND(I378*H378,2)</f>
        <v>0</v>
      </c>
      <c r="BL378" s="17" t="s">
        <v>286</v>
      </c>
      <c r="BM378" s="142" t="s">
        <v>3636</v>
      </c>
    </row>
    <row r="379" spans="2:47" s="1" customFormat="1" ht="12">
      <c r="B379" s="32"/>
      <c r="D379" s="144" t="s">
        <v>190</v>
      </c>
      <c r="F379" s="145" t="s">
        <v>3637</v>
      </c>
      <c r="I379" s="146"/>
      <c r="L379" s="32"/>
      <c r="M379" s="147"/>
      <c r="T379" s="53"/>
      <c r="AT379" s="17" t="s">
        <v>190</v>
      </c>
      <c r="AU379" s="17" t="s">
        <v>82</v>
      </c>
    </row>
    <row r="380" spans="2:65" s="1" customFormat="1" ht="24.1" customHeight="1">
      <c r="B380" s="32"/>
      <c r="C380" s="131" t="s">
        <v>1544</v>
      </c>
      <c r="D380" s="131" t="s">
        <v>183</v>
      </c>
      <c r="E380" s="132" t="s">
        <v>3638</v>
      </c>
      <c r="F380" s="133" t="s">
        <v>3639</v>
      </c>
      <c r="G380" s="134" t="s">
        <v>3411</v>
      </c>
      <c r="H380" s="135">
        <v>1</v>
      </c>
      <c r="I380" s="136"/>
      <c r="J380" s="137">
        <f>ROUND(I380*H380,2)</f>
        <v>0</v>
      </c>
      <c r="K380" s="133" t="s">
        <v>187</v>
      </c>
      <c r="L380" s="32"/>
      <c r="M380" s="138" t="s">
        <v>19</v>
      </c>
      <c r="N380" s="139" t="s">
        <v>43</v>
      </c>
      <c r="P380" s="140">
        <f>O380*H380</f>
        <v>0</v>
      </c>
      <c r="Q380" s="140">
        <v>0.01765</v>
      </c>
      <c r="R380" s="140">
        <f>Q380*H380</f>
        <v>0.01765</v>
      </c>
      <c r="S380" s="140">
        <v>0</v>
      </c>
      <c r="T380" s="141">
        <f>S380*H380</f>
        <v>0</v>
      </c>
      <c r="AR380" s="142" t="s">
        <v>286</v>
      </c>
      <c r="AT380" s="142" t="s">
        <v>183</v>
      </c>
      <c r="AU380" s="142" t="s">
        <v>82</v>
      </c>
      <c r="AY380" s="17" t="s">
        <v>181</v>
      </c>
      <c r="BE380" s="143">
        <f>IF(N380="základní",J380,0)</f>
        <v>0</v>
      </c>
      <c r="BF380" s="143">
        <f>IF(N380="snížená",J380,0)</f>
        <v>0</v>
      </c>
      <c r="BG380" s="143">
        <f>IF(N380="zákl. přenesená",J380,0)</f>
        <v>0</v>
      </c>
      <c r="BH380" s="143">
        <f>IF(N380="sníž. přenesená",J380,0)</f>
        <v>0</v>
      </c>
      <c r="BI380" s="143">
        <f>IF(N380="nulová",J380,0)</f>
        <v>0</v>
      </c>
      <c r="BJ380" s="17" t="s">
        <v>80</v>
      </c>
      <c r="BK380" s="143">
        <f>ROUND(I380*H380,2)</f>
        <v>0</v>
      </c>
      <c r="BL380" s="17" t="s">
        <v>286</v>
      </c>
      <c r="BM380" s="142" t="s">
        <v>3640</v>
      </c>
    </row>
    <row r="381" spans="2:47" s="1" customFormat="1" ht="12">
      <c r="B381" s="32"/>
      <c r="D381" s="144" t="s">
        <v>190</v>
      </c>
      <c r="F381" s="145" t="s">
        <v>3641</v>
      </c>
      <c r="I381" s="146"/>
      <c r="L381" s="32"/>
      <c r="M381" s="147"/>
      <c r="T381" s="53"/>
      <c r="AT381" s="17" t="s">
        <v>190</v>
      </c>
      <c r="AU381" s="17" t="s">
        <v>82</v>
      </c>
    </row>
    <row r="382" spans="2:65" s="1" customFormat="1" ht="16.5" customHeight="1">
      <c r="B382" s="32"/>
      <c r="C382" s="131" t="s">
        <v>1551</v>
      </c>
      <c r="D382" s="131" t="s">
        <v>183</v>
      </c>
      <c r="E382" s="132" t="s">
        <v>3642</v>
      </c>
      <c r="F382" s="133" t="s">
        <v>3643</v>
      </c>
      <c r="G382" s="134" t="s">
        <v>3411</v>
      </c>
      <c r="H382" s="135">
        <v>7</v>
      </c>
      <c r="I382" s="136"/>
      <c r="J382" s="137">
        <f>ROUND(I382*H382,2)</f>
        <v>0</v>
      </c>
      <c r="K382" s="133" t="s">
        <v>187</v>
      </c>
      <c r="L382" s="32"/>
      <c r="M382" s="138" t="s">
        <v>19</v>
      </c>
      <c r="N382" s="139" t="s">
        <v>43</v>
      </c>
      <c r="P382" s="140">
        <f>O382*H382</f>
        <v>0</v>
      </c>
      <c r="Q382" s="140">
        <v>0.00015</v>
      </c>
      <c r="R382" s="140">
        <f>Q382*H382</f>
        <v>0.00105</v>
      </c>
      <c r="S382" s="140">
        <v>0</v>
      </c>
      <c r="T382" s="141">
        <f>S382*H382</f>
        <v>0</v>
      </c>
      <c r="AR382" s="142" t="s">
        <v>286</v>
      </c>
      <c r="AT382" s="142" t="s">
        <v>183</v>
      </c>
      <c r="AU382" s="142" t="s">
        <v>82</v>
      </c>
      <c r="AY382" s="17" t="s">
        <v>181</v>
      </c>
      <c r="BE382" s="143">
        <f>IF(N382="základní",J382,0)</f>
        <v>0</v>
      </c>
      <c r="BF382" s="143">
        <f>IF(N382="snížená",J382,0)</f>
        <v>0</v>
      </c>
      <c r="BG382" s="143">
        <f>IF(N382="zákl. přenesená",J382,0)</f>
        <v>0</v>
      </c>
      <c r="BH382" s="143">
        <f>IF(N382="sníž. přenesená",J382,0)</f>
        <v>0</v>
      </c>
      <c r="BI382" s="143">
        <f>IF(N382="nulová",J382,0)</f>
        <v>0</v>
      </c>
      <c r="BJ382" s="17" t="s">
        <v>80</v>
      </c>
      <c r="BK382" s="143">
        <f>ROUND(I382*H382,2)</f>
        <v>0</v>
      </c>
      <c r="BL382" s="17" t="s">
        <v>286</v>
      </c>
      <c r="BM382" s="142" t="s">
        <v>3644</v>
      </c>
    </row>
    <row r="383" spans="2:47" s="1" customFormat="1" ht="12">
      <c r="B383" s="32"/>
      <c r="D383" s="144" t="s">
        <v>190</v>
      </c>
      <c r="F383" s="145" t="s">
        <v>3645</v>
      </c>
      <c r="I383" s="146"/>
      <c r="L383" s="32"/>
      <c r="M383" s="147"/>
      <c r="T383" s="53"/>
      <c r="AT383" s="17" t="s">
        <v>190</v>
      </c>
      <c r="AU383" s="17" t="s">
        <v>82</v>
      </c>
    </row>
    <row r="384" spans="2:65" s="1" customFormat="1" ht="16.5" customHeight="1">
      <c r="B384" s="32"/>
      <c r="C384" s="131" t="s">
        <v>1558</v>
      </c>
      <c r="D384" s="131" t="s">
        <v>183</v>
      </c>
      <c r="E384" s="132" t="s">
        <v>3646</v>
      </c>
      <c r="F384" s="133" t="s">
        <v>3647</v>
      </c>
      <c r="G384" s="134" t="s">
        <v>3411</v>
      </c>
      <c r="H384" s="135">
        <v>7</v>
      </c>
      <c r="I384" s="136"/>
      <c r="J384" s="137">
        <f>ROUND(I384*H384,2)</f>
        <v>0</v>
      </c>
      <c r="K384" s="133" t="s">
        <v>187</v>
      </c>
      <c r="L384" s="32"/>
      <c r="M384" s="138" t="s">
        <v>19</v>
      </c>
      <c r="N384" s="139" t="s">
        <v>43</v>
      </c>
      <c r="P384" s="140">
        <f>O384*H384</f>
        <v>0</v>
      </c>
      <c r="Q384" s="140">
        <v>0.0005</v>
      </c>
      <c r="R384" s="140">
        <f>Q384*H384</f>
        <v>0.0035</v>
      </c>
      <c r="S384" s="140">
        <v>0</v>
      </c>
      <c r="T384" s="141">
        <f>S384*H384</f>
        <v>0</v>
      </c>
      <c r="AR384" s="142" t="s">
        <v>286</v>
      </c>
      <c r="AT384" s="142" t="s">
        <v>183</v>
      </c>
      <c r="AU384" s="142" t="s">
        <v>82</v>
      </c>
      <c r="AY384" s="17" t="s">
        <v>181</v>
      </c>
      <c r="BE384" s="143">
        <f>IF(N384="základní",J384,0)</f>
        <v>0</v>
      </c>
      <c r="BF384" s="143">
        <f>IF(N384="snížená",J384,0)</f>
        <v>0</v>
      </c>
      <c r="BG384" s="143">
        <f>IF(N384="zákl. přenesená",J384,0)</f>
        <v>0</v>
      </c>
      <c r="BH384" s="143">
        <f>IF(N384="sníž. přenesená",J384,0)</f>
        <v>0</v>
      </c>
      <c r="BI384" s="143">
        <f>IF(N384="nulová",J384,0)</f>
        <v>0</v>
      </c>
      <c r="BJ384" s="17" t="s">
        <v>80</v>
      </c>
      <c r="BK384" s="143">
        <f>ROUND(I384*H384,2)</f>
        <v>0</v>
      </c>
      <c r="BL384" s="17" t="s">
        <v>286</v>
      </c>
      <c r="BM384" s="142" t="s">
        <v>3648</v>
      </c>
    </row>
    <row r="385" spans="2:47" s="1" customFormat="1" ht="12">
      <c r="B385" s="32"/>
      <c r="D385" s="144" t="s">
        <v>190</v>
      </c>
      <c r="F385" s="145" t="s">
        <v>3649</v>
      </c>
      <c r="I385" s="146"/>
      <c r="L385" s="32"/>
      <c r="M385" s="147"/>
      <c r="T385" s="53"/>
      <c r="AT385" s="17" t="s">
        <v>190</v>
      </c>
      <c r="AU385" s="17" t="s">
        <v>82</v>
      </c>
    </row>
    <row r="386" spans="2:65" s="1" customFormat="1" ht="24.1" customHeight="1">
      <c r="B386" s="32"/>
      <c r="C386" s="131" t="s">
        <v>1564</v>
      </c>
      <c r="D386" s="131" t="s">
        <v>183</v>
      </c>
      <c r="E386" s="132" t="s">
        <v>3650</v>
      </c>
      <c r="F386" s="133" t="s">
        <v>3651</v>
      </c>
      <c r="G386" s="134" t="s">
        <v>344</v>
      </c>
      <c r="H386" s="135">
        <v>0.077</v>
      </c>
      <c r="I386" s="136"/>
      <c r="J386" s="137">
        <f>ROUND(I386*H386,2)</f>
        <v>0</v>
      </c>
      <c r="K386" s="133" t="s">
        <v>187</v>
      </c>
      <c r="L386" s="32"/>
      <c r="M386" s="138" t="s">
        <v>19</v>
      </c>
      <c r="N386" s="139" t="s">
        <v>43</v>
      </c>
      <c r="P386" s="140">
        <f>O386*H386</f>
        <v>0</v>
      </c>
      <c r="Q386" s="140">
        <v>0</v>
      </c>
      <c r="R386" s="140">
        <f>Q386*H386</f>
        <v>0</v>
      </c>
      <c r="S386" s="140">
        <v>0</v>
      </c>
      <c r="T386" s="141">
        <f>S386*H386</f>
        <v>0</v>
      </c>
      <c r="AR386" s="142" t="s">
        <v>286</v>
      </c>
      <c r="AT386" s="142" t="s">
        <v>183</v>
      </c>
      <c r="AU386" s="142" t="s">
        <v>82</v>
      </c>
      <c r="AY386" s="17" t="s">
        <v>181</v>
      </c>
      <c r="BE386" s="143">
        <f>IF(N386="základní",J386,0)</f>
        <v>0</v>
      </c>
      <c r="BF386" s="143">
        <f>IF(N386="snížená",J386,0)</f>
        <v>0</v>
      </c>
      <c r="BG386" s="143">
        <f>IF(N386="zákl. přenesená",J386,0)</f>
        <v>0</v>
      </c>
      <c r="BH386" s="143">
        <f>IF(N386="sníž. přenesená",J386,0)</f>
        <v>0</v>
      </c>
      <c r="BI386" s="143">
        <f>IF(N386="nulová",J386,0)</f>
        <v>0</v>
      </c>
      <c r="BJ386" s="17" t="s">
        <v>80</v>
      </c>
      <c r="BK386" s="143">
        <f>ROUND(I386*H386,2)</f>
        <v>0</v>
      </c>
      <c r="BL386" s="17" t="s">
        <v>286</v>
      </c>
      <c r="BM386" s="142" t="s">
        <v>3652</v>
      </c>
    </row>
    <row r="387" spans="2:47" s="1" customFormat="1" ht="12">
      <c r="B387" s="32"/>
      <c r="D387" s="144" t="s">
        <v>190</v>
      </c>
      <c r="F387" s="145" t="s">
        <v>3653</v>
      </c>
      <c r="I387" s="146"/>
      <c r="L387" s="32"/>
      <c r="M387" s="147"/>
      <c r="T387" s="53"/>
      <c r="AT387" s="17" t="s">
        <v>190</v>
      </c>
      <c r="AU387" s="17" t="s">
        <v>82</v>
      </c>
    </row>
    <row r="388" spans="2:63" s="11" customFormat="1" ht="22.8" customHeight="1">
      <c r="B388" s="119"/>
      <c r="D388" s="120" t="s">
        <v>71</v>
      </c>
      <c r="E388" s="129" t="s">
        <v>3654</v>
      </c>
      <c r="F388" s="129" t="s">
        <v>3655</v>
      </c>
      <c r="I388" s="122"/>
      <c r="J388" s="130">
        <f>BK388</f>
        <v>0</v>
      </c>
      <c r="L388" s="119"/>
      <c r="M388" s="124"/>
      <c r="P388" s="125">
        <f>SUM(P389:P396)</f>
        <v>0</v>
      </c>
      <c r="R388" s="125">
        <f>SUM(R389:R396)</f>
        <v>0.0103</v>
      </c>
      <c r="T388" s="126">
        <f>SUM(T389:T396)</f>
        <v>0</v>
      </c>
      <c r="AR388" s="120" t="s">
        <v>82</v>
      </c>
      <c r="AT388" s="127" t="s">
        <v>71</v>
      </c>
      <c r="AU388" s="127" t="s">
        <v>80</v>
      </c>
      <c r="AY388" s="120" t="s">
        <v>181</v>
      </c>
      <c r="BK388" s="128">
        <f>SUM(BK389:BK396)</f>
        <v>0</v>
      </c>
    </row>
    <row r="389" spans="2:65" s="1" customFormat="1" ht="24.1" customHeight="1">
      <c r="B389" s="32"/>
      <c r="C389" s="131" t="s">
        <v>1570</v>
      </c>
      <c r="D389" s="131" t="s">
        <v>183</v>
      </c>
      <c r="E389" s="132" t="s">
        <v>3656</v>
      </c>
      <c r="F389" s="133" t="s">
        <v>3657</v>
      </c>
      <c r="G389" s="134" t="s">
        <v>199</v>
      </c>
      <c r="H389" s="135">
        <v>8</v>
      </c>
      <c r="I389" s="136"/>
      <c r="J389" s="137">
        <f>ROUND(I389*H389,2)</f>
        <v>0</v>
      </c>
      <c r="K389" s="133" t="s">
        <v>187</v>
      </c>
      <c r="L389" s="32"/>
      <c r="M389" s="138" t="s">
        <v>19</v>
      </c>
      <c r="N389" s="139" t="s">
        <v>43</v>
      </c>
      <c r="P389" s="140">
        <f>O389*H389</f>
        <v>0</v>
      </c>
      <c r="Q389" s="140">
        <v>0.0005</v>
      </c>
      <c r="R389" s="140">
        <f>Q389*H389</f>
        <v>0.004</v>
      </c>
      <c r="S389" s="140">
        <v>0</v>
      </c>
      <c r="T389" s="141">
        <f>S389*H389</f>
        <v>0</v>
      </c>
      <c r="AR389" s="142" t="s">
        <v>286</v>
      </c>
      <c r="AT389" s="142" t="s">
        <v>183</v>
      </c>
      <c r="AU389" s="142" t="s">
        <v>82</v>
      </c>
      <c r="AY389" s="17" t="s">
        <v>181</v>
      </c>
      <c r="BE389" s="143">
        <f>IF(N389="základní",J389,0)</f>
        <v>0</v>
      </c>
      <c r="BF389" s="143">
        <f>IF(N389="snížená",J389,0)</f>
        <v>0</v>
      </c>
      <c r="BG389" s="143">
        <f>IF(N389="zákl. přenesená",J389,0)</f>
        <v>0</v>
      </c>
      <c r="BH389" s="143">
        <f>IF(N389="sníž. přenesená",J389,0)</f>
        <v>0</v>
      </c>
      <c r="BI389" s="143">
        <f>IF(N389="nulová",J389,0)</f>
        <v>0</v>
      </c>
      <c r="BJ389" s="17" t="s">
        <v>80</v>
      </c>
      <c r="BK389" s="143">
        <f>ROUND(I389*H389,2)</f>
        <v>0</v>
      </c>
      <c r="BL389" s="17" t="s">
        <v>286</v>
      </c>
      <c r="BM389" s="142" t="s">
        <v>3658</v>
      </c>
    </row>
    <row r="390" spans="2:47" s="1" customFormat="1" ht="12">
      <c r="B390" s="32"/>
      <c r="D390" s="144" t="s">
        <v>190</v>
      </c>
      <c r="F390" s="145" t="s">
        <v>3659</v>
      </c>
      <c r="I390" s="146"/>
      <c r="L390" s="32"/>
      <c r="M390" s="147"/>
      <c r="T390" s="53"/>
      <c r="AT390" s="17" t="s">
        <v>190</v>
      </c>
      <c r="AU390" s="17" t="s">
        <v>82</v>
      </c>
    </row>
    <row r="391" spans="2:65" s="1" customFormat="1" ht="24.1" customHeight="1">
      <c r="B391" s="32"/>
      <c r="C391" s="131" t="s">
        <v>1576</v>
      </c>
      <c r="D391" s="131" t="s">
        <v>183</v>
      </c>
      <c r="E391" s="132" t="s">
        <v>3660</v>
      </c>
      <c r="F391" s="133" t="s">
        <v>3661</v>
      </c>
      <c r="G391" s="134" t="s">
        <v>199</v>
      </c>
      <c r="H391" s="135">
        <v>2</v>
      </c>
      <c r="I391" s="136"/>
      <c r="J391" s="137">
        <f>ROUND(I391*H391,2)</f>
        <v>0</v>
      </c>
      <c r="K391" s="133" t="s">
        <v>187</v>
      </c>
      <c r="L391" s="32"/>
      <c r="M391" s="138" t="s">
        <v>19</v>
      </c>
      <c r="N391" s="139" t="s">
        <v>43</v>
      </c>
      <c r="P391" s="140">
        <f>O391*H391</f>
        <v>0</v>
      </c>
      <c r="Q391" s="140">
        <v>0.0005</v>
      </c>
      <c r="R391" s="140">
        <f>Q391*H391</f>
        <v>0.001</v>
      </c>
      <c r="S391" s="140">
        <v>0</v>
      </c>
      <c r="T391" s="141">
        <f>S391*H391</f>
        <v>0</v>
      </c>
      <c r="AR391" s="142" t="s">
        <v>286</v>
      </c>
      <c r="AT391" s="142" t="s">
        <v>183</v>
      </c>
      <c r="AU391" s="142" t="s">
        <v>82</v>
      </c>
      <c r="AY391" s="17" t="s">
        <v>181</v>
      </c>
      <c r="BE391" s="143">
        <f>IF(N391="základní",J391,0)</f>
        <v>0</v>
      </c>
      <c r="BF391" s="143">
        <f>IF(N391="snížená",J391,0)</f>
        <v>0</v>
      </c>
      <c r="BG391" s="143">
        <f>IF(N391="zákl. přenesená",J391,0)</f>
        <v>0</v>
      </c>
      <c r="BH391" s="143">
        <f>IF(N391="sníž. přenesená",J391,0)</f>
        <v>0</v>
      </c>
      <c r="BI391" s="143">
        <f>IF(N391="nulová",J391,0)</f>
        <v>0</v>
      </c>
      <c r="BJ391" s="17" t="s">
        <v>80</v>
      </c>
      <c r="BK391" s="143">
        <f>ROUND(I391*H391,2)</f>
        <v>0</v>
      </c>
      <c r="BL391" s="17" t="s">
        <v>286</v>
      </c>
      <c r="BM391" s="142" t="s">
        <v>3662</v>
      </c>
    </row>
    <row r="392" spans="2:47" s="1" customFormat="1" ht="12">
      <c r="B392" s="32"/>
      <c r="D392" s="144" t="s">
        <v>190</v>
      </c>
      <c r="F392" s="145" t="s">
        <v>3663</v>
      </c>
      <c r="I392" s="146"/>
      <c r="L392" s="32"/>
      <c r="M392" s="147"/>
      <c r="T392" s="53"/>
      <c r="AT392" s="17" t="s">
        <v>190</v>
      </c>
      <c r="AU392" s="17" t="s">
        <v>82</v>
      </c>
    </row>
    <row r="393" spans="2:65" s="1" customFormat="1" ht="24.1" customHeight="1">
      <c r="B393" s="32"/>
      <c r="C393" s="131" t="s">
        <v>1581</v>
      </c>
      <c r="D393" s="131" t="s">
        <v>183</v>
      </c>
      <c r="E393" s="132" t="s">
        <v>3664</v>
      </c>
      <c r="F393" s="133" t="s">
        <v>3665</v>
      </c>
      <c r="G393" s="134" t="s">
        <v>199</v>
      </c>
      <c r="H393" s="135">
        <v>3</v>
      </c>
      <c r="I393" s="136"/>
      <c r="J393" s="137">
        <f>ROUND(I393*H393,2)</f>
        <v>0</v>
      </c>
      <c r="K393" s="133" t="s">
        <v>187</v>
      </c>
      <c r="L393" s="32"/>
      <c r="M393" s="138" t="s">
        <v>19</v>
      </c>
      <c r="N393" s="139" t="s">
        <v>43</v>
      </c>
      <c r="P393" s="140">
        <f>O393*H393</f>
        <v>0</v>
      </c>
      <c r="Q393" s="140">
        <v>0.0006</v>
      </c>
      <c r="R393" s="140">
        <f>Q393*H393</f>
        <v>0.0018</v>
      </c>
      <c r="S393" s="140">
        <v>0</v>
      </c>
      <c r="T393" s="141">
        <f>S393*H393</f>
        <v>0</v>
      </c>
      <c r="AR393" s="142" t="s">
        <v>286</v>
      </c>
      <c r="AT393" s="142" t="s">
        <v>183</v>
      </c>
      <c r="AU393" s="142" t="s">
        <v>82</v>
      </c>
      <c r="AY393" s="17" t="s">
        <v>181</v>
      </c>
      <c r="BE393" s="143">
        <f>IF(N393="základní",J393,0)</f>
        <v>0</v>
      </c>
      <c r="BF393" s="143">
        <f>IF(N393="snížená",J393,0)</f>
        <v>0</v>
      </c>
      <c r="BG393" s="143">
        <f>IF(N393="zákl. přenesená",J393,0)</f>
        <v>0</v>
      </c>
      <c r="BH393" s="143">
        <f>IF(N393="sníž. přenesená",J393,0)</f>
        <v>0</v>
      </c>
      <c r="BI393" s="143">
        <f>IF(N393="nulová",J393,0)</f>
        <v>0</v>
      </c>
      <c r="BJ393" s="17" t="s">
        <v>80</v>
      </c>
      <c r="BK393" s="143">
        <f>ROUND(I393*H393,2)</f>
        <v>0</v>
      </c>
      <c r="BL393" s="17" t="s">
        <v>286</v>
      </c>
      <c r="BM393" s="142" t="s">
        <v>3666</v>
      </c>
    </row>
    <row r="394" spans="2:47" s="1" customFormat="1" ht="12">
      <c r="B394" s="32"/>
      <c r="D394" s="144" t="s">
        <v>190</v>
      </c>
      <c r="F394" s="145" t="s">
        <v>3667</v>
      </c>
      <c r="I394" s="146"/>
      <c r="L394" s="32"/>
      <c r="M394" s="147"/>
      <c r="T394" s="53"/>
      <c r="AT394" s="17" t="s">
        <v>190</v>
      </c>
      <c r="AU394" s="17" t="s">
        <v>82</v>
      </c>
    </row>
    <row r="395" spans="2:65" s="1" customFormat="1" ht="24.1" customHeight="1">
      <c r="B395" s="32"/>
      <c r="C395" s="131" t="s">
        <v>1587</v>
      </c>
      <c r="D395" s="131" t="s">
        <v>183</v>
      </c>
      <c r="E395" s="132" t="s">
        <v>3668</v>
      </c>
      <c r="F395" s="133" t="s">
        <v>3669</v>
      </c>
      <c r="G395" s="134" t="s">
        <v>199</v>
      </c>
      <c r="H395" s="135">
        <v>5</v>
      </c>
      <c r="I395" s="136"/>
      <c r="J395" s="137">
        <f>ROUND(I395*H395,2)</f>
        <v>0</v>
      </c>
      <c r="K395" s="133" t="s">
        <v>187</v>
      </c>
      <c r="L395" s="32"/>
      <c r="M395" s="138" t="s">
        <v>19</v>
      </c>
      <c r="N395" s="139" t="s">
        <v>43</v>
      </c>
      <c r="P395" s="140">
        <f>O395*H395</f>
        <v>0</v>
      </c>
      <c r="Q395" s="140">
        <v>0.0007</v>
      </c>
      <c r="R395" s="140">
        <f>Q395*H395</f>
        <v>0.0035</v>
      </c>
      <c r="S395" s="140">
        <v>0</v>
      </c>
      <c r="T395" s="141">
        <f>S395*H395</f>
        <v>0</v>
      </c>
      <c r="AR395" s="142" t="s">
        <v>286</v>
      </c>
      <c r="AT395" s="142" t="s">
        <v>183</v>
      </c>
      <c r="AU395" s="142" t="s">
        <v>82</v>
      </c>
      <c r="AY395" s="17" t="s">
        <v>181</v>
      </c>
      <c r="BE395" s="143">
        <f>IF(N395="základní",J395,0)</f>
        <v>0</v>
      </c>
      <c r="BF395" s="143">
        <f>IF(N395="snížená",J395,0)</f>
        <v>0</v>
      </c>
      <c r="BG395" s="143">
        <f>IF(N395="zákl. přenesená",J395,0)</f>
        <v>0</v>
      </c>
      <c r="BH395" s="143">
        <f>IF(N395="sníž. přenesená",J395,0)</f>
        <v>0</v>
      </c>
      <c r="BI395" s="143">
        <f>IF(N395="nulová",J395,0)</f>
        <v>0</v>
      </c>
      <c r="BJ395" s="17" t="s">
        <v>80</v>
      </c>
      <c r="BK395" s="143">
        <f>ROUND(I395*H395,2)</f>
        <v>0</v>
      </c>
      <c r="BL395" s="17" t="s">
        <v>286</v>
      </c>
      <c r="BM395" s="142" t="s">
        <v>3670</v>
      </c>
    </row>
    <row r="396" spans="2:47" s="1" customFormat="1" ht="12">
      <c r="B396" s="32"/>
      <c r="D396" s="144" t="s">
        <v>190</v>
      </c>
      <c r="F396" s="145" t="s">
        <v>3671</v>
      </c>
      <c r="I396" s="146"/>
      <c r="L396" s="32"/>
      <c r="M396" s="147"/>
      <c r="T396" s="53"/>
      <c r="AT396" s="17" t="s">
        <v>190</v>
      </c>
      <c r="AU396" s="17" t="s">
        <v>82</v>
      </c>
    </row>
    <row r="397" spans="2:63" s="11" customFormat="1" ht="22.8" customHeight="1">
      <c r="B397" s="119"/>
      <c r="D397" s="120" t="s">
        <v>71</v>
      </c>
      <c r="E397" s="129" t="s">
        <v>3672</v>
      </c>
      <c r="F397" s="129" t="s">
        <v>3673</v>
      </c>
      <c r="I397" s="122"/>
      <c r="J397" s="130">
        <f>BK397</f>
        <v>0</v>
      </c>
      <c r="L397" s="119"/>
      <c r="M397" s="124"/>
      <c r="P397" s="125">
        <f>P398</f>
        <v>0</v>
      </c>
      <c r="R397" s="125">
        <f>R398</f>
        <v>0.00328</v>
      </c>
      <c r="T397" s="126">
        <f>T398</f>
        <v>0</v>
      </c>
      <c r="AR397" s="120" t="s">
        <v>82</v>
      </c>
      <c r="AT397" s="127" t="s">
        <v>71</v>
      </c>
      <c r="AU397" s="127" t="s">
        <v>80</v>
      </c>
      <c r="AY397" s="120" t="s">
        <v>181</v>
      </c>
      <c r="BK397" s="128">
        <f>BK398</f>
        <v>0</v>
      </c>
    </row>
    <row r="398" spans="2:65" s="1" customFormat="1" ht="21.75" customHeight="1">
      <c r="B398" s="32"/>
      <c r="C398" s="131" t="s">
        <v>1593</v>
      </c>
      <c r="D398" s="131" t="s">
        <v>183</v>
      </c>
      <c r="E398" s="132" t="s">
        <v>3674</v>
      </c>
      <c r="F398" s="133" t="s">
        <v>3675</v>
      </c>
      <c r="G398" s="134" t="s">
        <v>3411</v>
      </c>
      <c r="H398" s="135">
        <v>1</v>
      </c>
      <c r="I398" s="136"/>
      <c r="J398" s="137">
        <f>ROUND(I398*H398,2)</f>
        <v>0</v>
      </c>
      <c r="K398" s="133" t="s">
        <v>19</v>
      </c>
      <c r="L398" s="32"/>
      <c r="M398" s="190" t="s">
        <v>19</v>
      </c>
      <c r="N398" s="191" t="s">
        <v>43</v>
      </c>
      <c r="O398" s="192"/>
      <c r="P398" s="193">
        <f>O398*H398</f>
        <v>0</v>
      </c>
      <c r="Q398" s="193">
        <v>0.00328</v>
      </c>
      <c r="R398" s="193">
        <f>Q398*H398</f>
        <v>0.00328</v>
      </c>
      <c r="S398" s="193">
        <v>0</v>
      </c>
      <c r="T398" s="194">
        <f>S398*H398</f>
        <v>0</v>
      </c>
      <c r="AR398" s="142" t="s">
        <v>286</v>
      </c>
      <c r="AT398" s="142" t="s">
        <v>183</v>
      </c>
      <c r="AU398" s="142" t="s">
        <v>82</v>
      </c>
      <c r="AY398" s="17" t="s">
        <v>181</v>
      </c>
      <c r="BE398" s="143">
        <f>IF(N398="základní",J398,0)</f>
        <v>0</v>
      </c>
      <c r="BF398" s="143">
        <f>IF(N398="snížená",J398,0)</f>
        <v>0</v>
      </c>
      <c r="BG398" s="143">
        <f>IF(N398="zákl. přenesená",J398,0)</f>
        <v>0</v>
      </c>
      <c r="BH398" s="143">
        <f>IF(N398="sníž. přenesená",J398,0)</f>
        <v>0</v>
      </c>
      <c r="BI398" s="143">
        <f>IF(N398="nulová",J398,0)</f>
        <v>0</v>
      </c>
      <c r="BJ398" s="17" t="s">
        <v>80</v>
      </c>
      <c r="BK398" s="143">
        <f>ROUND(I398*H398,2)</f>
        <v>0</v>
      </c>
      <c r="BL398" s="17" t="s">
        <v>286</v>
      </c>
      <c r="BM398" s="142" t="s">
        <v>3676</v>
      </c>
    </row>
    <row r="399" spans="2:12" s="1" customFormat="1" ht="7" customHeight="1">
      <c r="B399" s="41"/>
      <c r="C399" s="42"/>
      <c r="D399" s="42"/>
      <c r="E399" s="42"/>
      <c r="F399" s="42"/>
      <c r="G399" s="42"/>
      <c r="H399" s="42"/>
      <c r="I399" s="42"/>
      <c r="J399" s="42"/>
      <c r="K399" s="42"/>
      <c r="L399" s="32"/>
    </row>
  </sheetData>
  <sheetProtection algorithmName="SHA-512" hashValue="voEjoggry15Ae8zLdy7r8ongiUSI6V/6orQQKaKxIvQB2+9JPtOoft7l86l1bMfwGiOfgJ1SAD+OJgqKwU5O2A==" saltValue="TimFmYP7m4vL/QqshsufXw==" spinCount="100000" sheet="1" objects="1" scenarios="1" formatColumns="0" formatRows="0" autoFilter="0"/>
  <autoFilter ref="C101:K398"/>
  <mergeCells count="15">
    <mergeCell ref="E88:H88"/>
    <mergeCell ref="E92:H92"/>
    <mergeCell ref="E90:H90"/>
    <mergeCell ref="E94:H94"/>
    <mergeCell ref="L2:V2"/>
    <mergeCell ref="E31:H31"/>
    <mergeCell ref="E52:H52"/>
    <mergeCell ref="E56:H56"/>
    <mergeCell ref="E54:H54"/>
    <mergeCell ref="E58:H58"/>
    <mergeCell ref="E7:H7"/>
    <mergeCell ref="E11:H11"/>
    <mergeCell ref="E9:H9"/>
    <mergeCell ref="E13:H13"/>
    <mergeCell ref="E22:H22"/>
  </mergeCells>
  <hyperlinks>
    <hyperlink ref="F106" r:id="rId1" display="https://podminky.urs.cz/item/CS_URS_2024_01/612135101"/>
    <hyperlink ref="F109" r:id="rId2" display="https://podminky.urs.cz/item/CS_URS_2024_01/974032153"/>
    <hyperlink ref="F111" r:id="rId3" display="https://podminky.urs.cz/item/CS_URS_2024_01/974032154"/>
    <hyperlink ref="F113" r:id="rId4" display="https://podminky.urs.cz/item/CS_URS_2024_01/974032164"/>
    <hyperlink ref="F116" r:id="rId5" display="https://podminky.urs.cz/item/CS_URS_2024_01/997013501"/>
    <hyperlink ref="F118" r:id="rId6" display="https://podminky.urs.cz/item/CS_URS_2024_01/997013509"/>
    <hyperlink ref="F121" r:id="rId7" display="https://podminky.urs.cz/item/CS_URS_2024_01/997013869"/>
    <hyperlink ref="F125" r:id="rId8" display="https://podminky.urs.cz/item/CS_URS_2024_01/721140802"/>
    <hyperlink ref="F127" r:id="rId9" display="https://podminky.urs.cz/item/CS_URS_2024_01/721171808"/>
    <hyperlink ref="F129" r:id="rId10" display="https://podminky.urs.cz/item/CS_URS_2024_01/721173401"/>
    <hyperlink ref="F131" r:id="rId11" display="https://podminky.urs.cz/item/CS_URS_2024_01/721173402"/>
    <hyperlink ref="F133" r:id="rId12" display="https://podminky.urs.cz/item/CS_URS_2024_01/721173403"/>
    <hyperlink ref="F135" r:id="rId13" display="https://podminky.urs.cz/item/CS_URS_2024_01/721174041"/>
    <hyperlink ref="F137" r:id="rId14" display="https://podminky.urs.cz/item/CS_URS_2024_01/721174042"/>
    <hyperlink ref="F139" r:id="rId15" display="https://podminky.urs.cz/item/CS_URS_2024_01/721174043"/>
    <hyperlink ref="F141" r:id="rId16" display="https://podminky.urs.cz/item/CS_URS_2024_01/721174044"/>
    <hyperlink ref="F143" r:id="rId17" display="https://podminky.urs.cz/item/CS_URS_2024_01/721174045"/>
    <hyperlink ref="F145" r:id="rId18" display="https://podminky.urs.cz/item/CS_URS_2024_01/721175211"/>
    <hyperlink ref="F147" r:id="rId19" display="https://podminky.urs.cz/item/CS_URS_2024_01/721175212"/>
    <hyperlink ref="F149" r:id="rId20" display="https://podminky.urs.cz/item/CS_URS_2024_01/721194103"/>
    <hyperlink ref="F151" r:id="rId21" display="https://podminky.urs.cz/item/CS_URS_2024_01/721194104"/>
    <hyperlink ref="F153" r:id="rId22" display="https://podminky.urs.cz/item/CS_URS_2024_01/721194105"/>
    <hyperlink ref="F155" r:id="rId23" display="https://podminky.urs.cz/item/CS_URS_2024_01/721194109"/>
    <hyperlink ref="F157" r:id="rId24" display="https://podminky.urs.cz/item/CS_URS_2024_01/721210812"/>
    <hyperlink ref="F159" r:id="rId25" display="https://podminky.urs.cz/item/CS_URS_2024_01/721210822"/>
    <hyperlink ref="F161" r:id="rId26" display="https://podminky.urs.cz/item/CS_URS_2024_01/721211401"/>
    <hyperlink ref="F163" r:id="rId27" display="https://podminky.urs.cz/item/CS_URS_2024_01/721220801"/>
    <hyperlink ref="F165" r:id="rId28" display="https://podminky.urs.cz/item/CS_URS_2024_01/721226511"/>
    <hyperlink ref="F167" r:id="rId29" display="https://podminky.urs.cz/item/CS_URS_2024_01/721274121"/>
    <hyperlink ref="F169" r:id="rId30" display="https://podminky.urs.cz/item/CS_URS_2024_01/721274123"/>
    <hyperlink ref="F171" r:id="rId31" display="https://podminky.urs.cz/item/CS_URS_2024_01/721290111"/>
    <hyperlink ref="F173" r:id="rId32" display="https://podminky.urs.cz/item/CS_URS_2024_01/721290112"/>
    <hyperlink ref="F185" r:id="rId33" display="https://podminky.urs.cz/item/CS_URS_2024_01/998721101"/>
    <hyperlink ref="F188" r:id="rId34" display="https://podminky.urs.cz/item/CS_URS_2024_01/722130233"/>
    <hyperlink ref="F190" r:id="rId35" display="https://podminky.urs.cz/item/CS_URS_2024_01/722130234"/>
    <hyperlink ref="F192" r:id="rId36" display="https://podminky.urs.cz/item/CS_URS_2024_01/722130235"/>
    <hyperlink ref="F194" r:id="rId37" display="https://podminky.urs.cz/item/CS_URS_2024_01/722130801"/>
    <hyperlink ref="F196" r:id="rId38" display="https://podminky.urs.cz/item/CS_URS_2024_01/722130821"/>
    <hyperlink ref="F198" r:id="rId39" display="https://podminky.urs.cz/item/CS_URS_2024_01/722130831"/>
    <hyperlink ref="F200" r:id="rId40" display="https://podminky.urs.cz/item/CS_URS_2024_01/722175002"/>
    <hyperlink ref="F202" r:id="rId41" display="https://podminky.urs.cz/item/CS_URS_2024_01/722175003"/>
    <hyperlink ref="F204" r:id="rId42" display="https://podminky.urs.cz/item/CS_URS_2024_01/722175004"/>
    <hyperlink ref="F206" r:id="rId43" display="https://podminky.urs.cz/item/CS_URS_2024_01/722175005"/>
    <hyperlink ref="F208" r:id="rId44" display="https://podminky.urs.cz/item/CS_URS_2024_01/722175006"/>
    <hyperlink ref="F210" r:id="rId45" display="https://podminky.urs.cz/item/CS_URS_2024_01/722181212"/>
    <hyperlink ref="F212" r:id="rId46" display="https://podminky.urs.cz/item/CS_URS_2024_01/722181231"/>
    <hyperlink ref="F214" r:id="rId47" display="https://podminky.urs.cz/item/CS_URS_2024_01/722181245"/>
    <hyperlink ref="F216" r:id="rId48" display="https://podminky.urs.cz/item/CS_URS_2024_01/722181252"/>
    <hyperlink ref="F218" r:id="rId49" display="https://podminky.urs.cz/item/CS_URS_2024_01/722181812"/>
    <hyperlink ref="F220" r:id="rId50" display="https://podminky.urs.cz/item/CS_URS_2024_01/722181851"/>
    <hyperlink ref="F222" r:id="rId51" display="https://podminky.urs.cz/item/CS_URS_2024_01/722182012"/>
    <hyperlink ref="F224" r:id="rId52" display="https://podminky.urs.cz/item/CS_URS_2024_01/722182013"/>
    <hyperlink ref="F226" r:id="rId53" display="https://podminky.urs.cz/item/CS_URS_2024_01/722182014"/>
    <hyperlink ref="F228" r:id="rId54" display="https://podminky.urs.cz/item/CS_URS_2024_01/722190401"/>
    <hyperlink ref="F230" r:id="rId55" display="https://podminky.urs.cz/item/CS_URS_2024_01/722220111"/>
    <hyperlink ref="F232" r:id="rId56" display="https://podminky.urs.cz/item/CS_URS_2024_01/722220851"/>
    <hyperlink ref="F234" r:id="rId57" display="https://podminky.urs.cz/item/CS_URS_2024_01/722220861"/>
    <hyperlink ref="F236" r:id="rId58" display="https://podminky.urs.cz/item/CS_URS_2024_01/722220862"/>
    <hyperlink ref="F238" r:id="rId59" display="https://podminky.urs.cz/item/CS_URS_2024_01/722224115"/>
    <hyperlink ref="F240" r:id="rId60" display="https://podminky.urs.cz/item/CS_URS_2024_01/722224152"/>
    <hyperlink ref="F242" r:id="rId61" display="https://podminky.urs.cz/item/CS_URS_2024_01/722230102"/>
    <hyperlink ref="F244" r:id="rId62" display="https://podminky.urs.cz/item/CS_URS_2024_01/722230103"/>
    <hyperlink ref="F246" r:id="rId63" display="https://podminky.urs.cz/item/CS_URS_2024_01/722230104"/>
    <hyperlink ref="F248" r:id="rId64" display="https://podminky.urs.cz/item/CS_URS_2024_01/722230105"/>
    <hyperlink ref="F250" r:id="rId65" display="https://podminky.urs.cz/item/CS_URS_2024_01/722231072"/>
    <hyperlink ref="F252" r:id="rId66" display="https://podminky.urs.cz/item/CS_URS_2024_01/722231073"/>
    <hyperlink ref="F254" r:id="rId67" display="https://podminky.urs.cz/item/CS_URS_2024_01/722231075"/>
    <hyperlink ref="F256" r:id="rId68" display="https://podminky.urs.cz/item/CS_URS_2024_01/722231076"/>
    <hyperlink ref="F258" r:id="rId69" display="https://podminky.urs.cz/item/CS_URS_2024_01/722231141"/>
    <hyperlink ref="F260" r:id="rId70" display="https://podminky.urs.cz/item/CS_URS_2024_01/722231204"/>
    <hyperlink ref="F262" r:id="rId71" display="https://podminky.urs.cz/item/CS_URS_2024_01/722232153"/>
    <hyperlink ref="F264" r:id="rId72" display="https://podminky.urs.cz/item/CS_URS_2024_01/722232501"/>
    <hyperlink ref="F266" r:id="rId73" display="https://podminky.urs.cz/item/CS_URS_2024_01/722234263"/>
    <hyperlink ref="F268" r:id="rId74" display="https://podminky.urs.cz/item/CS_URS_2024_01/722234264"/>
    <hyperlink ref="F270" r:id="rId75" display="https://podminky.urs.cz/item/CS_URS_2024_01/722234266"/>
    <hyperlink ref="F272" r:id="rId76" display="https://podminky.urs.cz/item/CS_URS_2024_01/722234267"/>
    <hyperlink ref="F274" r:id="rId77" display="https://podminky.urs.cz/item/CS_URS_2024_01/722250133"/>
    <hyperlink ref="F276" r:id="rId78" display="https://podminky.urs.cz/item/CS_URS_2024_01/722260813"/>
    <hyperlink ref="F278" r:id="rId79" display="https://podminky.urs.cz/item/CS_URS_2024_01/722262211"/>
    <hyperlink ref="F280" r:id="rId80" display="https://podminky.urs.cz/item/CS_URS_2024_01/722263213"/>
    <hyperlink ref="F282" r:id="rId81" display="https://podminky.urs.cz/item/CS_URS_2024_01/722270104"/>
    <hyperlink ref="F284" r:id="rId82" display="https://podminky.urs.cz/item/CS_URS_2024_01/722290226"/>
    <hyperlink ref="F286" r:id="rId83" display="https://podminky.urs.cz/item/CS_URS_2024_01/722290234"/>
    <hyperlink ref="F294" r:id="rId84" display="https://podminky.urs.cz/item/CS_URS_2024_01/998722101"/>
    <hyperlink ref="F297" r:id="rId85" display="https://podminky.urs.cz/item/CS_URS_2024_01/725110814"/>
    <hyperlink ref="F299" r:id="rId86" display="https://podminky.urs.cz/item/CS_URS_2024_01/725112022"/>
    <hyperlink ref="F301" r:id="rId87" display="https://podminky.urs.cz/item/CS_URS_2024_01/725119125"/>
    <hyperlink ref="F305" r:id="rId88" display="https://podminky.urs.cz/item/CS_URS_2024_01/725122813"/>
    <hyperlink ref="F307" r:id="rId89" display="https://podminky.urs.cz/item/CS_URS_2024_01/725210821"/>
    <hyperlink ref="F309" r:id="rId90" display="https://podminky.urs.cz/item/CS_URS_2024_01/725211616"/>
    <hyperlink ref="F311" r:id="rId91" display="https://podminky.urs.cz/item/CS_URS_2024_01/725211681"/>
    <hyperlink ref="F313" r:id="rId92" display="https://podminky.urs.cz/item/CS_URS_2024_01/725240811"/>
    <hyperlink ref="F315" r:id="rId93" display="https://podminky.urs.cz/item/CS_URS_2024_01/725244312"/>
    <hyperlink ref="F318" r:id="rId94" display="https://podminky.urs.cz/item/CS_URS_2024_01/725291652"/>
    <hyperlink ref="F321" r:id="rId95" display="https://podminky.urs.cz/item/CS_URS_2024_01/725291653"/>
    <hyperlink ref="F324" r:id="rId96" display="https://podminky.urs.cz/item/CS_URS_2024_01/725291654"/>
    <hyperlink ref="F327" r:id="rId97" display="https://podminky.urs.cz/item/CS_URS_2024_01/725291664"/>
    <hyperlink ref="F330" r:id="rId98" display="https://podminky.urs.cz/item/CS_URS_2024_01/725291666"/>
    <hyperlink ref="F333" r:id="rId99" display="https://podminky.urs.cz/item/CS_URS_2024_01/725310821"/>
    <hyperlink ref="F335" r:id="rId100" display="https://podminky.urs.cz/item/CS_URS_2024_01/725311121"/>
    <hyperlink ref="F337" r:id="rId101" display="https://podminky.urs.cz/item/CS_URS_2024_01/725330820"/>
    <hyperlink ref="F339" r:id="rId102" display="https://podminky.urs.cz/item/CS_URS_2024_01/725339111"/>
    <hyperlink ref="F342" r:id="rId103" display="https://podminky.urs.cz/item/CS_URS_2024_01/725530823"/>
    <hyperlink ref="F344" r:id="rId104" display="https://podminky.urs.cz/item/CS_URS_2024_01/725813111"/>
    <hyperlink ref="F346" r:id="rId105" display="https://podminky.urs.cz/item/CS_URS_2024_01/725813112"/>
    <hyperlink ref="F348" r:id="rId106" display="https://podminky.urs.cz/item/CS_URS_2024_01/725820801"/>
    <hyperlink ref="F350" r:id="rId107" display="https://podminky.urs.cz/item/CS_URS_2024_01/725821312"/>
    <hyperlink ref="F352" r:id="rId108" display="https://podminky.urs.cz/item/CS_URS_2024_01/725821325"/>
    <hyperlink ref="F354" r:id="rId109" display="https://podminky.urs.cz/item/CS_URS_2024_01/725822611"/>
    <hyperlink ref="F356" r:id="rId110" display="https://podminky.urs.cz/item/CS_URS_2024_01/725841332"/>
    <hyperlink ref="F358" r:id="rId111" display="https://podminky.urs.cz/item/CS_URS_2024_01/725849411"/>
    <hyperlink ref="F360" r:id="rId112" display="https://podminky.urs.cz/item/CS_URS_2024_01/725850800"/>
    <hyperlink ref="F362" r:id="rId113" display="https://podminky.urs.cz/item/CS_URS_2024_01/725851305"/>
    <hyperlink ref="F364" r:id="rId114" display="https://podminky.urs.cz/item/CS_URS_2024_01/725851325"/>
    <hyperlink ref="F366" r:id="rId115" display="https://podminky.urs.cz/item/CS_URS_2024_01/725860811"/>
    <hyperlink ref="F368" r:id="rId116" display="https://podminky.urs.cz/item/CS_URS_2024_01/725861102"/>
    <hyperlink ref="F370" r:id="rId117" display="https://podminky.urs.cz/item/CS_URS_2024_01/725861312"/>
    <hyperlink ref="F372" r:id="rId118" display="https://podminky.urs.cz/item/CS_URS_2024_01/725862103"/>
    <hyperlink ref="F374" r:id="rId119" display="https://podminky.urs.cz/item/CS_URS_2024_01/725980123"/>
    <hyperlink ref="F376" r:id="rId120" display="https://podminky.urs.cz/item/CS_URS_2024_01/998725101"/>
    <hyperlink ref="F379" r:id="rId121" display="https://podminky.urs.cz/item/CS_URS_2024_01/726111031"/>
    <hyperlink ref="F381" r:id="rId122" display="https://podminky.urs.cz/item/CS_URS_2024_01/726131043"/>
    <hyperlink ref="F383" r:id="rId123" display="https://podminky.urs.cz/item/CS_URS_2024_01/726191001"/>
    <hyperlink ref="F385" r:id="rId124" display="https://podminky.urs.cz/item/CS_URS_2024_01/726191002"/>
    <hyperlink ref="F387" r:id="rId125" display="https://podminky.urs.cz/item/CS_URS_2024_01/998726111"/>
    <hyperlink ref="F390" r:id="rId126" display="https://podminky.urs.cz/item/CS_URS_2024_01/727222002"/>
    <hyperlink ref="F392" r:id="rId127" display="https://podminky.urs.cz/item/CS_URS_2024_01/727222003"/>
    <hyperlink ref="F394" r:id="rId128" display="https://podminky.urs.cz/item/CS_URS_2024_01/727222005"/>
    <hyperlink ref="F396" r:id="rId129" display="https://podminky.urs.cz/item/CS_URS_2024_01/727222007"/>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3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245"/>
  <sheetViews>
    <sheetView showGridLines="0" workbookViewId="0" topLeftCell="A162"/>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97</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ht="12.45" hidden="1">
      <c r="B8" s="20"/>
      <c r="D8" s="27" t="s">
        <v>154</v>
      </c>
      <c r="L8" s="20"/>
    </row>
    <row r="9" spans="2:12" ht="16.5" customHeight="1" hidden="1">
      <c r="B9" s="20"/>
      <c r="E9" s="250" t="s">
        <v>446</v>
      </c>
      <c r="F9" s="236"/>
      <c r="G9" s="236"/>
      <c r="H9" s="236"/>
      <c r="L9" s="20"/>
    </row>
    <row r="10" spans="2:12" ht="12.05" customHeight="1" hidden="1">
      <c r="B10" s="20"/>
      <c r="D10" s="27" t="s">
        <v>447</v>
      </c>
      <c r="L10" s="20"/>
    </row>
    <row r="11" spans="2:12" s="1" customFormat="1" ht="16.5" customHeight="1" hidden="1">
      <c r="B11" s="32"/>
      <c r="E11" s="216" t="s">
        <v>3063</v>
      </c>
      <c r="F11" s="249"/>
      <c r="G11" s="249"/>
      <c r="H11" s="249"/>
      <c r="L11" s="32"/>
    </row>
    <row r="12" spans="2:12" s="1" customFormat="1" ht="12.05" customHeight="1" hidden="1">
      <c r="B12" s="32"/>
      <c r="D12" s="27" t="s">
        <v>3064</v>
      </c>
      <c r="L12" s="32"/>
    </row>
    <row r="13" spans="2:12" s="1" customFormat="1" ht="16.5" customHeight="1" hidden="1">
      <c r="B13" s="32"/>
      <c r="E13" s="207" t="s">
        <v>3677</v>
      </c>
      <c r="F13" s="249"/>
      <c r="G13" s="249"/>
      <c r="H13" s="249"/>
      <c r="L13" s="32"/>
    </row>
    <row r="14" spans="2:12" s="1" customFormat="1" ht="12" hidden="1">
      <c r="B14" s="32"/>
      <c r="L14" s="32"/>
    </row>
    <row r="15" spans="2:12" s="1" customFormat="1" ht="12.05" customHeight="1" hidden="1">
      <c r="B15" s="32"/>
      <c r="D15" s="27" t="s">
        <v>18</v>
      </c>
      <c r="F15" s="25" t="s">
        <v>19</v>
      </c>
      <c r="I15" s="27" t="s">
        <v>20</v>
      </c>
      <c r="J15" s="25" t="s">
        <v>19</v>
      </c>
      <c r="L15" s="32"/>
    </row>
    <row r="16" spans="2:12" s="1" customFormat="1" ht="12.05" customHeight="1" hidden="1">
      <c r="B16" s="32"/>
      <c r="D16" s="27" t="s">
        <v>21</v>
      </c>
      <c r="F16" s="25" t="s">
        <v>3066</v>
      </c>
      <c r="I16" s="27" t="s">
        <v>23</v>
      </c>
      <c r="J16" s="49" t="str">
        <f>'Rekapitulace stavby'!AN8</f>
        <v>12. 4. 2024</v>
      </c>
      <c r="L16" s="32"/>
    </row>
    <row r="17" spans="2:12" s="1" customFormat="1" ht="10.75" customHeight="1" hidden="1">
      <c r="B17" s="32"/>
      <c r="L17" s="32"/>
    </row>
    <row r="18" spans="2:12" s="1" customFormat="1" ht="12.05" customHeight="1" hidden="1">
      <c r="B18" s="32"/>
      <c r="D18" s="27" t="s">
        <v>25</v>
      </c>
      <c r="I18" s="27" t="s">
        <v>26</v>
      </c>
      <c r="J18" s="25" t="s">
        <v>19</v>
      </c>
      <c r="L18" s="32"/>
    </row>
    <row r="19" spans="2:12" s="1" customFormat="1" ht="18" customHeight="1" hidden="1">
      <c r="B19" s="32"/>
      <c r="E19" s="25" t="s">
        <v>27</v>
      </c>
      <c r="I19" s="27" t="s">
        <v>28</v>
      </c>
      <c r="J19" s="25" t="s">
        <v>19</v>
      </c>
      <c r="L19" s="32"/>
    </row>
    <row r="20" spans="2:12" s="1" customFormat="1" ht="7" customHeight="1" hidden="1">
      <c r="B20" s="32"/>
      <c r="L20" s="32"/>
    </row>
    <row r="21" spans="2:12" s="1" customFormat="1" ht="12.05" customHeight="1" hidden="1">
      <c r="B21" s="32"/>
      <c r="D21" s="27" t="s">
        <v>29</v>
      </c>
      <c r="I21" s="27" t="s">
        <v>26</v>
      </c>
      <c r="J21" s="28" t="str">
        <f>'Rekapitulace stavby'!AN13</f>
        <v>Vyplň údaj</v>
      </c>
      <c r="L21" s="32"/>
    </row>
    <row r="22" spans="2:12" s="1" customFormat="1" ht="18" customHeight="1" hidden="1">
      <c r="B22" s="32"/>
      <c r="E22" s="252" t="str">
        <f>'Rekapitulace stavby'!E14</f>
        <v>Vyplň údaj</v>
      </c>
      <c r="F22" s="240"/>
      <c r="G22" s="240"/>
      <c r="H22" s="240"/>
      <c r="I22" s="27" t="s">
        <v>28</v>
      </c>
      <c r="J22" s="28" t="str">
        <f>'Rekapitulace stavby'!AN14</f>
        <v>Vyplň údaj</v>
      </c>
      <c r="L22" s="32"/>
    </row>
    <row r="23" spans="2:12" s="1" customFormat="1" ht="7" customHeight="1" hidden="1">
      <c r="B23" s="32"/>
      <c r="L23" s="32"/>
    </row>
    <row r="24" spans="2:12" s="1" customFormat="1" ht="12.05" customHeight="1" hidden="1">
      <c r="B24" s="32"/>
      <c r="D24" s="27" t="s">
        <v>31</v>
      </c>
      <c r="I24" s="27" t="s">
        <v>26</v>
      </c>
      <c r="J24" s="25" t="str">
        <f>IF('Rekapitulace stavby'!AN16="","",'Rekapitulace stavby'!AN16)</f>
        <v/>
      </c>
      <c r="L24" s="32"/>
    </row>
    <row r="25" spans="2:12" s="1" customFormat="1" ht="18" customHeight="1" hidden="1">
      <c r="B25" s="32"/>
      <c r="E25" s="25" t="str">
        <f>IF('Rekapitulace stavby'!E17="","",'Rekapitulace stavby'!E17)</f>
        <v>Libor Klubal DiS., Náchod</v>
      </c>
      <c r="I25" s="27" t="s">
        <v>28</v>
      </c>
      <c r="J25" s="25" t="str">
        <f>IF('Rekapitulace stavby'!AN17="","",'Rekapitulace stavby'!AN17)</f>
        <v/>
      </c>
      <c r="L25" s="32"/>
    </row>
    <row r="26" spans="2:12" s="1" customFormat="1" ht="7" customHeight="1" hidden="1">
      <c r="B26" s="32"/>
      <c r="L26" s="32"/>
    </row>
    <row r="27" spans="2:12" s="1" customFormat="1" ht="12.05" customHeight="1" hidden="1">
      <c r="B27" s="32"/>
      <c r="D27" s="27" t="s">
        <v>34</v>
      </c>
      <c r="I27" s="27" t="s">
        <v>26</v>
      </c>
      <c r="J27" s="25" t="str">
        <f>IF('Rekapitulace stavby'!AN19="","",'Rekapitulace stavby'!AN19)</f>
        <v/>
      </c>
      <c r="L27" s="32"/>
    </row>
    <row r="28" spans="2:12" s="1" customFormat="1" ht="18" customHeight="1" hidden="1">
      <c r="B28" s="32"/>
      <c r="E28" s="25" t="str">
        <f>IF('Rekapitulace stavby'!E20="","",'Rekapitulace stavby'!E20)</f>
        <v>Arnošt Gerhart</v>
      </c>
      <c r="I28" s="27" t="s">
        <v>28</v>
      </c>
      <c r="J28" s="25" t="str">
        <f>IF('Rekapitulace stavby'!AN20="","",'Rekapitulace stavby'!AN20)</f>
        <v/>
      </c>
      <c r="L28" s="32"/>
    </row>
    <row r="29" spans="2:12" s="1" customFormat="1" ht="7" customHeight="1" hidden="1">
      <c r="B29" s="32"/>
      <c r="L29" s="32"/>
    </row>
    <row r="30" spans="2:12" s="1" customFormat="1" ht="12.05" customHeight="1" hidden="1">
      <c r="B30" s="32"/>
      <c r="D30" s="27" t="s">
        <v>36</v>
      </c>
      <c r="L30" s="32"/>
    </row>
    <row r="31" spans="2:12" s="7" customFormat="1" ht="16.5" customHeight="1" hidden="1">
      <c r="B31" s="91"/>
      <c r="E31" s="245" t="s">
        <v>19</v>
      </c>
      <c r="F31" s="245"/>
      <c r="G31" s="245"/>
      <c r="H31" s="245"/>
      <c r="L31" s="91"/>
    </row>
    <row r="32" spans="2:12" s="1" customFormat="1" ht="7" customHeight="1" hidden="1">
      <c r="B32" s="32"/>
      <c r="L32" s="32"/>
    </row>
    <row r="33" spans="2:12" s="1" customFormat="1" ht="7" customHeight="1" hidden="1">
      <c r="B33" s="32"/>
      <c r="D33" s="50"/>
      <c r="E33" s="50"/>
      <c r="F33" s="50"/>
      <c r="G33" s="50"/>
      <c r="H33" s="50"/>
      <c r="I33" s="50"/>
      <c r="J33" s="50"/>
      <c r="K33" s="50"/>
      <c r="L33" s="32"/>
    </row>
    <row r="34" spans="2:12" s="1" customFormat="1" ht="25.4" customHeight="1" hidden="1">
      <c r="B34" s="32"/>
      <c r="D34" s="92" t="s">
        <v>38</v>
      </c>
      <c r="J34" s="63">
        <f>ROUND(J100,2)</f>
        <v>0</v>
      </c>
      <c r="L34" s="32"/>
    </row>
    <row r="35" spans="2:12" s="1" customFormat="1" ht="7" customHeight="1" hidden="1">
      <c r="B35" s="32"/>
      <c r="D35" s="50"/>
      <c r="E35" s="50"/>
      <c r="F35" s="50"/>
      <c r="G35" s="50"/>
      <c r="H35" s="50"/>
      <c r="I35" s="50"/>
      <c r="J35" s="50"/>
      <c r="K35" s="50"/>
      <c r="L35" s="32"/>
    </row>
    <row r="36" spans="2:12" s="1" customFormat="1" ht="14.4" customHeight="1" hidden="1">
      <c r="B36" s="32"/>
      <c r="F36" s="35" t="s">
        <v>40</v>
      </c>
      <c r="I36" s="35" t="s">
        <v>39</v>
      </c>
      <c r="J36" s="35" t="s">
        <v>41</v>
      </c>
      <c r="L36" s="32"/>
    </row>
    <row r="37" spans="2:12" s="1" customFormat="1" ht="14.4" customHeight="1" hidden="1">
      <c r="B37" s="32"/>
      <c r="D37" s="52" t="s">
        <v>42</v>
      </c>
      <c r="E37" s="27" t="s">
        <v>43</v>
      </c>
      <c r="F37" s="83">
        <f>ROUND((SUM(BE100:BE244)),2)</f>
        <v>0</v>
      </c>
      <c r="I37" s="93">
        <v>0.21</v>
      </c>
      <c r="J37" s="83">
        <f>ROUND(((SUM(BE100:BE244))*I37),2)</f>
        <v>0</v>
      </c>
      <c r="L37" s="32"/>
    </row>
    <row r="38" spans="2:12" s="1" customFormat="1" ht="14.4" customHeight="1" hidden="1">
      <c r="B38" s="32"/>
      <c r="E38" s="27" t="s">
        <v>44</v>
      </c>
      <c r="F38" s="83">
        <f>ROUND((SUM(BF100:BF244)),2)</f>
        <v>0</v>
      </c>
      <c r="I38" s="93">
        <v>0.15</v>
      </c>
      <c r="J38" s="83">
        <f>ROUND(((SUM(BF100:BF244))*I38),2)</f>
        <v>0</v>
      </c>
      <c r="L38" s="32"/>
    </row>
    <row r="39" spans="2:12" s="1" customFormat="1" ht="14.4" customHeight="1" hidden="1">
      <c r="B39" s="32"/>
      <c r="E39" s="27" t="s">
        <v>45</v>
      </c>
      <c r="F39" s="83">
        <f>ROUND((SUM(BG100:BG244)),2)</f>
        <v>0</v>
      </c>
      <c r="I39" s="93">
        <v>0.21</v>
      </c>
      <c r="J39" s="83">
        <f>0</f>
        <v>0</v>
      </c>
      <c r="L39" s="32"/>
    </row>
    <row r="40" spans="2:12" s="1" customFormat="1" ht="14.4" customHeight="1" hidden="1">
      <c r="B40" s="32"/>
      <c r="E40" s="27" t="s">
        <v>46</v>
      </c>
      <c r="F40" s="83">
        <f>ROUND((SUM(BH100:BH244)),2)</f>
        <v>0</v>
      </c>
      <c r="I40" s="93">
        <v>0.15</v>
      </c>
      <c r="J40" s="83">
        <f>0</f>
        <v>0</v>
      </c>
      <c r="L40" s="32"/>
    </row>
    <row r="41" spans="2:12" s="1" customFormat="1" ht="14.4" customHeight="1" hidden="1">
      <c r="B41" s="32"/>
      <c r="E41" s="27" t="s">
        <v>47</v>
      </c>
      <c r="F41" s="83">
        <f>ROUND((SUM(BI100:BI244)),2)</f>
        <v>0</v>
      </c>
      <c r="I41" s="93">
        <v>0</v>
      </c>
      <c r="J41" s="83">
        <f>0</f>
        <v>0</v>
      </c>
      <c r="L41" s="32"/>
    </row>
    <row r="42" spans="2:12" s="1" customFormat="1" ht="7" customHeight="1" hidden="1">
      <c r="B42" s="32"/>
      <c r="L42" s="32"/>
    </row>
    <row r="43" spans="2:12" s="1" customFormat="1" ht="25.4" customHeight="1" hidden="1">
      <c r="B43" s="32"/>
      <c r="C43" s="94"/>
      <c r="D43" s="95" t="s">
        <v>48</v>
      </c>
      <c r="E43" s="54"/>
      <c r="F43" s="54"/>
      <c r="G43" s="96" t="s">
        <v>49</v>
      </c>
      <c r="H43" s="97" t="s">
        <v>50</v>
      </c>
      <c r="I43" s="54"/>
      <c r="J43" s="98">
        <f>SUM(J34:J41)</f>
        <v>0</v>
      </c>
      <c r="K43" s="99"/>
      <c r="L43" s="32"/>
    </row>
    <row r="44" spans="2:12" s="1" customFormat="1" ht="14.4" customHeight="1" hidden="1">
      <c r="B44" s="41"/>
      <c r="C44" s="42"/>
      <c r="D44" s="42"/>
      <c r="E44" s="42"/>
      <c r="F44" s="42"/>
      <c r="G44" s="42"/>
      <c r="H44" s="42"/>
      <c r="I44" s="42"/>
      <c r="J44" s="42"/>
      <c r="K44" s="42"/>
      <c r="L44" s="32"/>
    </row>
    <row r="45" ht="12" hidden="1"/>
    <row r="46" ht="12" hidden="1"/>
    <row r="47" ht="12" hidden="1"/>
    <row r="48" spans="2:12" s="1" customFormat="1" ht="7" customHeight="1">
      <c r="B48" s="43"/>
      <c r="C48" s="44"/>
      <c r="D48" s="44"/>
      <c r="E48" s="44"/>
      <c r="F48" s="44"/>
      <c r="G48" s="44"/>
      <c r="H48" s="44"/>
      <c r="I48" s="44"/>
      <c r="J48" s="44"/>
      <c r="K48" s="44"/>
      <c r="L48" s="32"/>
    </row>
    <row r="49" spans="2:12" s="1" customFormat="1" ht="25" customHeight="1">
      <c r="B49" s="32"/>
      <c r="C49" s="21" t="s">
        <v>156</v>
      </c>
      <c r="L49" s="32"/>
    </row>
    <row r="50" spans="2:12" s="1" customFormat="1" ht="7" customHeight="1">
      <c r="B50" s="32"/>
      <c r="L50" s="32"/>
    </row>
    <row r="51" spans="2:12" s="1" customFormat="1" ht="12.05" customHeight="1">
      <c r="B51" s="32"/>
      <c r="C51" s="27" t="s">
        <v>16</v>
      </c>
      <c r="L51" s="32"/>
    </row>
    <row r="52" spans="2:12" s="1" customFormat="1" ht="16.5" customHeight="1">
      <c r="B52" s="32"/>
      <c r="E52" s="250" t="str">
        <f>E7</f>
        <v>Stavební úpravy, přístavba a nástavba č.p.1994, ul.Dobenínská, Náchod</v>
      </c>
      <c r="F52" s="251"/>
      <c r="G52" s="251"/>
      <c r="H52" s="251"/>
      <c r="L52" s="32"/>
    </row>
    <row r="53" spans="2:12" ht="12.05" customHeight="1">
      <c r="B53" s="20"/>
      <c r="C53" s="27" t="s">
        <v>154</v>
      </c>
      <c r="L53" s="20"/>
    </row>
    <row r="54" spans="2:12" ht="16.5" customHeight="1">
      <c r="B54" s="20"/>
      <c r="E54" s="250" t="s">
        <v>446</v>
      </c>
      <c r="F54" s="236"/>
      <c r="G54" s="236"/>
      <c r="H54" s="236"/>
      <c r="L54" s="20"/>
    </row>
    <row r="55" spans="2:12" ht="12.05" customHeight="1">
      <c r="B55" s="20"/>
      <c r="C55" s="27" t="s">
        <v>447</v>
      </c>
      <c r="L55" s="20"/>
    </row>
    <row r="56" spans="2:12" s="1" customFormat="1" ht="16.5" customHeight="1">
      <c r="B56" s="32"/>
      <c r="E56" s="216" t="s">
        <v>3063</v>
      </c>
      <c r="F56" s="249"/>
      <c r="G56" s="249"/>
      <c r="H56" s="249"/>
      <c r="L56" s="32"/>
    </row>
    <row r="57" spans="2:12" s="1" customFormat="1" ht="12.05" customHeight="1">
      <c r="B57" s="32"/>
      <c r="C57" s="27" t="s">
        <v>3064</v>
      </c>
      <c r="L57" s="32"/>
    </row>
    <row r="58" spans="2:12" s="1" customFormat="1" ht="16.5" customHeight="1">
      <c r="B58" s="32"/>
      <c r="E58" s="207" t="str">
        <f>E13</f>
        <v>2 - ZTI - hlavní objekt - 2.NP</v>
      </c>
      <c r="F58" s="249"/>
      <c r="G58" s="249"/>
      <c r="H58" s="249"/>
      <c r="L58" s="32"/>
    </row>
    <row r="59" spans="2:12" s="1" customFormat="1" ht="7" customHeight="1">
      <c r="B59" s="32"/>
      <c r="L59" s="32"/>
    </row>
    <row r="60" spans="2:12" s="1" customFormat="1" ht="12.05" customHeight="1">
      <c r="B60" s="32"/>
      <c r="C60" s="27" t="s">
        <v>21</v>
      </c>
      <c r="F60" s="25" t="str">
        <f>F16</f>
        <v>DOBENÍNSKÁ UL., NÁCHOD</v>
      </c>
      <c r="I60" s="27" t="s">
        <v>23</v>
      </c>
      <c r="J60" s="49" t="str">
        <f>IF(J16="","",J16)</f>
        <v>12. 4. 2024</v>
      </c>
      <c r="L60" s="32"/>
    </row>
    <row r="61" spans="2:12" s="1" customFormat="1" ht="7" customHeight="1">
      <c r="B61" s="32"/>
      <c r="L61" s="32"/>
    </row>
    <row r="62" spans="2:12" s="1" customFormat="1" ht="25.65" customHeight="1">
      <c r="B62" s="32"/>
      <c r="C62" s="27" t="s">
        <v>25</v>
      </c>
      <c r="F62" s="25" t="str">
        <f>E19</f>
        <v>Oblastní charita Náchod, Mlýnská 189, Náchod</v>
      </c>
      <c r="I62" s="27" t="s">
        <v>31</v>
      </c>
      <c r="J62" s="30" t="str">
        <f>E25</f>
        <v>Libor Klubal DiS., Náchod</v>
      </c>
      <c r="L62" s="32"/>
    </row>
    <row r="63" spans="2:12" s="1" customFormat="1" ht="15.15" customHeight="1">
      <c r="B63" s="32"/>
      <c r="C63" s="27" t="s">
        <v>29</v>
      </c>
      <c r="F63" s="25" t="str">
        <f>IF(E22="","",E22)</f>
        <v>Vyplň údaj</v>
      </c>
      <c r="I63" s="27" t="s">
        <v>34</v>
      </c>
      <c r="J63" s="30" t="str">
        <f>E28</f>
        <v>Arnošt Gerhart</v>
      </c>
      <c r="L63" s="32"/>
    </row>
    <row r="64" spans="2:12" s="1" customFormat="1" ht="10.25" customHeight="1">
      <c r="B64" s="32"/>
      <c r="L64" s="32"/>
    </row>
    <row r="65" spans="2:12" s="1" customFormat="1" ht="29.3" customHeight="1">
      <c r="B65" s="32"/>
      <c r="C65" s="100" t="s">
        <v>157</v>
      </c>
      <c r="D65" s="94"/>
      <c r="E65" s="94"/>
      <c r="F65" s="94"/>
      <c r="G65" s="94"/>
      <c r="H65" s="94"/>
      <c r="I65" s="94"/>
      <c r="J65" s="101" t="s">
        <v>158</v>
      </c>
      <c r="K65" s="94"/>
      <c r="L65" s="32"/>
    </row>
    <row r="66" spans="2:12" s="1" customFormat="1" ht="10.25" customHeight="1">
      <c r="B66" s="32"/>
      <c r="L66" s="32"/>
    </row>
    <row r="67" spans="2:47" s="1" customFormat="1" ht="22.8" customHeight="1">
      <c r="B67" s="32"/>
      <c r="C67" s="102" t="s">
        <v>70</v>
      </c>
      <c r="J67" s="63">
        <f>J100</f>
        <v>0</v>
      </c>
      <c r="L67" s="32"/>
      <c r="AU67" s="17" t="s">
        <v>159</v>
      </c>
    </row>
    <row r="68" spans="2:12" s="8" customFormat="1" ht="25" customHeight="1">
      <c r="B68" s="103"/>
      <c r="D68" s="104" t="s">
        <v>160</v>
      </c>
      <c r="E68" s="105"/>
      <c r="F68" s="105"/>
      <c r="G68" s="105"/>
      <c r="H68" s="105"/>
      <c r="I68" s="105"/>
      <c r="J68" s="106">
        <f>J101</f>
        <v>0</v>
      </c>
      <c r="L68" s="103"/>
    </row>
    <row r="69" spans="2:12" s="9" customFormat="1" ht="19.95" customHeight="1">
      <c r="B69" s="107"/>
      <c r="D69" s="108" t="s">
        <v>452</v>
      </c>
      <c r="E69" s="109"/>
      <c r="F69" s="109"/>
      <c r="G69" s="109"/>
      <c r="H69" s="109"/>
      <c r="I69" s="109"/>
      <c r="J69" s="110">
        <f>J102</f>
        <v>0</v>
      </c>
      <c r="L69" s="107"/>
    </row>
    <row r="70" spans="2:12" s="9" customFormat="1" ht="19.95" customHeight="1">
      <c r="B70" s="107"/>
      <c r="D70" s="108" t="s">
        <v>3067</v>
      </c>
      <c r="E70" s="109"/>
      <c r="F70" s="109"/>
      <c r="G70" s="109"/>
      <c r="H70" s="109"/>
      <c r="I70" s="109"/>
      <c r="J70" s="110">
        <f>J105</f>
        <v>0</v>
      </c>
      <c r="L70" s="107"/>
    </row>
    <row r="71" spans="2:12" s="9" customFormat="1" ht="19.95" customHeight="1">
      <c r="B71" s="107"/>
      <c r="D71" s="108" t="s">
        <v>165</v>
      </c>
      <c r="E71" s="109"/>
      <c r="F71" s="109"/>
      <c r="G71" s="109"/>
      <c r="H71" s="109"/>
      <c r="I71" s="109"/>
      <c r="J71" s="110">
        <f>J112</f>
        <v>0</v>
      </c>
      <c r="L71" s="107"/>
    </row>
    <row r="72" spans="2:12" s="8" customFormat="1" ht="25" customHeight="1">
      <c r="B72" s="103"/>
      <c r="D72" s="104" t="s">
        <v>457</v>
      </c>
      <c r="E72" s="105"/>
      <c r="F72" s="105"/>
      <c r="G72" s="105"/>
      <c r="H72" s="105"/>
      <c r="I72" s="105"/>
      <c r="J72" s="106">
        <f>J120</f>
        <v>0</v>
      </c>
      <c r="L72" s="103"/>
    </row>
    <row r="73" spans="2:12" s="9" customFormat="1" ht="19.95" customHeight="1">
      <c r="B73" s="107"/>
      <c r="D73" s="108" t="s">
        <v>3068</v>
      </c>
      <c r="E73" s="109"/>
      <c r="F73" s="109"/>
      <c r="G73" s="109"/>
      <c r="H73" s="109"/>
      <c r="I73" s="109"/>
      <c r="J73" s="110">
        <f>J121</f>
        <v>0</v>
      </c>
      <c r="L73" s="107"/>
    </row>
    <row r="74" spans="2:12" s="9" customFormat="1" ht="19.95" customHeight="1">
      <c r="B74" s="107"/>
      <c r="D74" s="108" t="s">
        <v>3069</v>
      </c>
      <c r="E74" s="109"/>
      <c r="F74" s="109"/>
      <c r="G74" s="109"/>
      <c r="H74" s="109"/>
      <c r="I74" s="109"/>
      <c r="J74" s="110">
        <f>J161</f>
        <v>0</v>
      </c>
      <c r="L74" s="107"/>
    </row>
    <row r="75" spans="2:12" s="9" customFormat="1" ht="19.95" customHeight="1">
      <c r="B75" s="107"/>
      <c r="D75" s="108" t="s">
        <v>3070</v>
      </c>
      <c r="E75" s="109"/>
      <c r="F75" s="109"/>
      <c r="G75" s="109"/>
      <c r="H75" s="109"/>
      <c r="I75" s="109"/>
      <c r="J75" s="110">
        <f>J189</f>
        <v>0</v>
      </c>
      <c r="L75" s="107"/>
    </row>
    <row r="76" spans="2:12" s="9" customFormat="1" ht="19.95" customHeight="1">
      <c r="B76" s="107"/>
      <c r="D76" s="108" t="s">
        <v>3071</v>
      </c>
      <c r="E76" s="109"/>
      <c r="F76" s="109"/>
      <c r="G76" s="109"/>
      <c r="H76" s="109"/>
      <c r="I76" s="109"/>
      <c r="J76" s="110">
        <f>J236</f>
        <v>0</v>
      </c>
      <c r="L76" s="107"/>
    </row>
    <row r="77" spans="2:12" s="1" customFormat="1" ht="21.75" customHeight="1">
      <c r="B77" s="32"/>
      <c r="L77" s="32"/>
    </row>
    <row r="78" spans="2:12" s="1" customFormat="1" ht="7" customHeight="1">
      <c r="B78" s="41"/>
      <c r="C78" s="42"/>
      <c r="D78" s="42"/>
      <c r="E78" s="42"/>
      <c r="F78" s="42"/>
      <c r="G78" s="42"/>
      <c r="H78" s="42"/>
      <c r="I78" s="42"/>
      <c r="J78" s="42"/>
      <c r="K78" s="42"/>
      <c r="L78" s="32"/>
    </row>
    <row r="82" spans="2:12" s="1" customFormat="1" ht="7" customHeight="1">
      <c r="B82" s="43"/>
      <c r="C82" s="44"/>
      <c r="D82" s="44"/>
      <c r="E82" s="44"/>
      <c r="F82" s="44"/>
      <c r="G82" s="44"/>
      <c r="H82" s="44"/>
      <c r="I82" s="44"/>
      <c r="J82" s="44"/>
      <c r="K82" s="44"/>
      <c r="L82" s="32"/>
    </row>
    <row r="83" spans="2:12" s="1" customFormat="1" ht="25" customHeight="1">
      <c r="B83" s="32"/>
      <c r="C83" s="21" t="s">
        <v>166</v>
      </c>
      <c r="L83" s="32"/>
    </row>
    <row r="84" spans="2:12" s="1" customFormat="1" ht="7" customHeight="1">
      <c r="B84" s="32"/>
      <c r="L84" s="32"/>
    </row>
    <row r="85" spans="2:12" s="1" customFormat="1" ht="12.05" customHeight="1">
      <c r="B85" s="32"/>
      <c r="C85" s="27" t="s">
        <v>16</v>
      </c>
      <c r="L85" s="32"/>
    </row>
    <row r="86" spans="2:12" s="1" customFormat="1" ht="16.5" customHeight="1">
      <c r="B86" s="32"/>
      <c r="E86" s="250" t="str">
        <f>E7</f>
        <v>Stavební úpravy, přístavba a nástavba č.p.1994, ul.Dobenínská, Náchod</v>
      </c>
      <c r="F86" s="251"/>
      <c r="G86" s="251"/>
      <c r="H86" s="251"/>
      <c r="L86" s="32"/>
    </row>
    <row r="87" spans="2:12" ht="12.05" customHeight="1">
      <c r="B87" s="20"/>
      <c r="C87" s="27" t="s">
        <v>154</v>
      </c>
      <c r="L87" s="20"/>
    </row>
    <row r="88" spans="2:12" ht="16.5" customHeight="1">
      <c r="B88" s="20"/>
      <c r="E88" s="250" t="s">
        <v>446</v>
      </c>
      <c r="F88" s="236"/>
      <c r="G88" s="236"/>
      <c r="H88" s="236"/>
      <c r="L88" s="20"/>
    </row>
    <row r="89" spans="2:12" ht="12.05" customHeight="1">
      <c r="B89" s="20"/>
      <c r="C89" s="27" t="s">
        <v>447</v>
      </c>
      <c r="L89" s="20"/>
    </row>
    <row r="90" spans="2:12" s="1" customFormat="1" ht="16.5" customHeight="1">
      <c r="B90" s="32"/>
      <c r="E90" s="216" t="s">
        <v>3063</v>
      </c>
      <c r="F90" s="249"/>
      <c r="G90" s="249"/>
      <c r="H90" s="249"/>
      <c r="L90" s="32"/>
    </row>
    <row r="91" spans="2:12" s="1" customFormat="1" ht="12.05" customHeight="1">
      <c r="B91" s="32"/>
      <c r="C91" s="27" t="s">
        <v>3064</v>
      </c>
      <c r="L91" s="32"/>
    </row>
    <row r="92" spans="2:12" s="1" customFormat="1" ht="16.5" customHeight="1">
      <c r="B92" s="32"/>
      <c r="E92" s="207" t="str">
        <f>E13</f>
        <v>2 - ZTI - hlavní objekt - 2.NP</v>
      </c>
      <c r="F92" s="249"/>
      <c r="G92" s="249"/>
      <c r="H92" s="249"/>
      <c r="L92" s="32"/>
    </row>
    <row r="93" spans="2:12" s="1" customFormat="1" ht="7" customHeight="1">
      <c r="B93" s="32"/>
      <c r="L93" s="32"/>
    </row>
    <row r="94" spans="2:12" s="1" customFormat="1" ht="12.05" customHeight="1">
      <c r="B94" s="32"/>
      <c r="C94" s="27" t="s">
        <v>21</v>
      </c>
      <c r="F94" s="25" t="str">
        <f>F16</f>
        <v>DOBENÍNSKÁ UL., NÁCHOD</v>
      </c>
      <c r="I94" s="27" t="s">
        <v>23</v>
      </c>
      <c r="J94" s="49" t="str">
        <f>IF(J16="","",J16)</f>
        <v>12. 4. 2024</v>
      </c>
      <c r="L94" s="32"/>
    </row>
    <row r="95" spans="2:12" s="1" customFormat="1" ht="7" customHeight="1">
      <c r="B95" s="32"/>
      <c r="L95" s="32"/>
    </row>
    <row r="96" spans="2:12" s="1" customFormat="1" ht="25.65" customHeight="1">
      <c r="B96" s="32"/>
      <c r="C96" s="27" t="s">
        <v>25</v>
      </c>
      <c r="F96" s="25" t="str">
        <f>E19</f>
        <v>Oblastní charita Náchod, Mlýnská 189, Náchod</v>
      </c>
      <c r="I96" s="27" t="s">
        <v>31</v>
      </c>
      <c r="J96" s="30" t="str">
        <f>E25</f>
        <v>Libor Klubal DiS., Náchod</v>
      </c>
      <c r="L96" s="32"/>
    </row>
    <row r="97" spans="2:12" s="1" customFormat="1" ht="15.15" customHeight="1">
      <c r="B97" s="32"/>
      <c r="C97" s="27" t="s">
        <v>29</v>
      </c>
      <c r="F97" s="25" t="str">
        <f>IF(E22="","",E22)</f>
        <v>Vyplň údaj</v>
      </c>
      <c r="I97" s="27" t="s">
        <v>34</v>
      </c>
      <c r="J97" s="30" t="str">
        <f>E28</f>
        <v>Arnošt Gerhart</v>
      </c>
      <c r="L97" s="32"/>
    </row>
    <row r="98" spans="2:12" s="1" customFormat="1" ht="10.25" customHeight="1">
      <c r="B98" s="32"/>
      <c r="L98" s="32"/>
    </row>
    <row r="99" spans="2:20" s="10" customFormat="1" ht="29.3" customHeight="1">
      <c r="B99" s="111"/>
      <c r="C99" s="112" t="s">
        <v>167</v>
      </c>
      <c r="D99" s="113" t="s">
        <v>57</v>
      </c>
      <c r="E99" s="113" t="s">
        <v>53</v>
      </c>
      <c r="F99" s="113" t="s">
        <v>54</v>
      </c>
      <c r="G99" s="113" t="s">
        <v>168</v>
      </c>
      <c r="H99" s="113" t="s">
        <v>169</v>
      </c>
      <c r="I99" s="113" t="s">
        <v>170</v>
      </c>
      <c r="J99" s="113" t="s">
        <v>158</v>
      </c>
      <c r="K99" s="114" t="s">
        <v>171</v>
      </c>
      <c r="L99" s="111"/>
      <c r="M99" s="56" t="s">
        <v>19</v>
      </c>
      <c r="N99" s="57" t="s">
        <v>42</v>
      </c>
      <c r="O99" s="57" t="s">
        <v>172</v>
      </c>
      <c r="P99" s="57" t="s">
        <v>173</v>
      </c>
      <c r="Q99" s="57" t="s">
        <v>174</v>
      </c>
      <c r="R99" s="57" t="s">
        <v>175</v>
      </c>
      <c r="S99" s="57" t="s">
        <v>176</v>
      </c>
      <c r="T99" s="58" t="s">
        <v>177</v>
      </c>
    </row>
    <row r="100" spans="2:63" s="1" customFormat="1" ht="22.8" customHeight="1">
      <c r="B100" s="32"/>
      <c r="C100" s="61" t="s">
        <v>178</v>
      </c>
      <c r="J100" s="115">
        <f>BK100</f>
        <v>0</v>
      </c>
      <c r="L100" s="32"/>
      <c r="M100" s="59"/>
      <c r="N100" s="50"/>
      <c r="O100" s="50"/>
      <c r="P100" s="116">
        <f>P101+P120</f>
        <v>0</v>
      </c>
      <c r="Q100" s="50"/>
      <c r="R100" s="116">
        <f>R101+R120</f>
        <v>0.63074</v>
      </c>
      <c r="S100" s="50"/>
      <c r="T100" s="117">
        <f>T101+T120</f>
        <v>0.374</v>
      </c>
      <c r="AT100" s="17" t="s">
        <v>71</v>
      </c>
      <c r="AU100" s="17" t="s">
        <v>159</v>
      </c>
      <c r="BK100" s="118">
        <f>BK101+BK120</f>
        <v>0</v>
      </c>
    </row>
    <row r="101" spans="2:63" s="11" customFormat="1" ht="25.9" customHeight="1">
      <c r="B101" s="119"/>
      <c r="D101" s="120" t="s">
        <v>71</v>
      </c>
      <c r="E101" s="121" t="s">
        <v>179</v>
      </c>
      <c r="F101" s="121" t="s">
        <v>180</v>
      </c>
      <c r="I101" s="122"/>
      <c r="J101" s="123">
        <f>BK101</f>
        <v>0</v>
      </c>
      <c r="L101" s="119"/>
      <c r="M101" s="124"/>
      <c r="P101" s="125">
        <f>P102+P105+P112</f>
        <v>0</v>
      </c>
      <c r="R101" s="125">
        <f>R102+R105+R112</f>
        <v>0.224</v>
      </c>
      <c r="T101" s="126">
        <f>T102+T105+T112</f>
        <v>0.374</v>
      </c>
      <c r="AR101" s="120" t="s">
        <v>80</v>
      </c>
      <c r="AT101" s="127" t="s">
        <v>71</v>
      </c>
      <c r="AU101" s="127" t="s">
        <v>72</v>
      </c>
      <c r="AY101" s="120" t="s">
        <v>181</v>
      </c>
      <c r="BK101" s="128">
        <f>BK102+BK105+BK112</f>
        <v>0</v>
      </c>
    </row>
    <row r="102" spans="2:63" s="11" customFormat="1" ht="22.8" customHeight="1">
      <c r="B102" s="119"/>
      <c r="D102" s="120" t="s">
        <v>71</v>
      </c>
      <c r="E102" s="129" t="s">
        <v>218</v>
      </c>
      <c r="F102" s="129" t="s">
        <v>990</v>
      </c>
      <c r="I102" s="122"/>
      <c r="J102" s="130">
        <f>BK102</f>
        <v>0</v>
      </c>
      <c r="L102" s="119"/>
      <c r="M102" s="124"/>
      <c r="P102" s="125">
        <f>SUM(P103:P104)</f>
        <v>0</v>
      </c>
      <c r="R102" s="125">
        <f>SUM(R103:R104)</f>
        <v>0.224</v>
      </c>
      <c r="T102" s="126">
        <f>SUM(T103:T104)</f>
        <v>0</v>
      </c>
      <c r="AR102" s="120" t="s">
        <v>80</v>
      </c>
      <c r="AT102" s="127" t="s">
        <v>71</v>
      </c>
      <c r="AU102" s="127" t="s">
        <v>80</v>
      </c>
      <c r="AY102" s="120" t="s">
        <v>181</v>
      </c>
      <c r="BK102" s="128">
        <f>SUM(BK103:BK104)</f>
        <v>0</v>
      </c>
    </row>
    <row r="103" spans="2:65" s="1" customFormat="1" ht="16.5" customHeight="1">
      <c r="B103" s="32"/>
      <c r="C103" s="131" t="s">
        <v>1070</v>
      </c>
      <c r="D103" s="131" t="s">
        <v>183</v>
      </c>
      <c r="E103" s="132" t="s">
        <v>3074</v>
      </c>
      <c r="F103" s="133" t="s">
        <v>3075</v>
      </c>
      <c r="G103" s="134" t="s">
        <v>186</v>
      </c>
      <c r="H103" s="135">
        <v>4</v>
      </c>
      <c r="I103" s="136"/>
      <c r="J103" s="137">
        <f>ROUND(I103*H103,2)</f>
        <v>0</v>
      </c>
      <c r="K103" s="133" t="s">
        <v>187</v>
      </c>
      <c r="L103" s="32"/>
      <c r="M103" s="138" t="s">
        <v>19</v>
      </c>
      <c r="N103" s="139" t="s">
        <v>43</v>
      </c>
      <c r="P103" s="140">
        <f>O103*H103</f>
        <v>0</v>
      </c>
      <c r="Q103" s="140">
        <v>0.056</v>
      </c>
      <c r="R103" s="140">
        <f>Q103*H103</f>
        <v>0.224</v>
      </c>
      <c r="S103" s="140">
        <v>0</v>
      </c>
      <c r="T103" s="141">
        <f>S103*H103</f>
        <v>0</v>
      </c>
      <c r="AR103" s="142" t="s">
        <v>188</v>
      </c>
      <c r="AT103" s="142" t="s">
        <v>183</v>
      </c>
      <c r="AU103" s="142" t="s">
        <v>82</v>
      </c>
      <c r="AY103" s="17" t="s">
        <v>181</v>
      </c>
      <c r="BE103" s="143">
        <f>IF(N103="základní",J103,0)</f>
        <v>0</v>
      </c>
      <c r="BF103" s="143">
        <f>IF(N103="snížená",J103,0)</f>
        <v>0</v>
      </c>
      <c r="BG103" s="143">
        <f>IF(N103="zákl. přenesená",J103,0)</f>
        <v>0</v>
      </c>
      <c r="BH103" s="143">
        <f>IF(N103="sníž. přenesená",J103,0)</f>
        <v>0</v>
      </c>
      <c r="BI103" s="143">
        <f>IF(N103="nulová",J103,0)</f>
        <v>0</v>
      </c>
      <c r="BJ103" s="17" t="s">
        <v>80</v>
      </c>
      <c r="BK103" s="143">
        <f>ROUND(I103*H103,2)</f>
        <v>0</v>
      </c>
      <c r="BL103" s="17" t="s">
        <v>188</v>
      </c>
      <c r="BM103" s="142" t="s">
        <v>3678</v>
      </c>
    </row>
    <row r="104" spans="2:47" s="1" customFormat="1" ht="12">
      <c r="B104" s="32"/>
      <c r="D104" s="144" t="s">
        <v>190</v>
      </c>
      <c r="F104" s="145" t="s">
        <v>3077</v>
      </c>
      <c r="I104" s="146"/>
      <c r="L104" s="32"/>
      <c r="M104" s="147"/>
      <c r="T104" s="53"/>
      <c r="AT104" s="17" t="s">
        <v>190</v>
      </c>
      <c r="AU104" s="17" t="s">
        <v>82</v>
      </c>
    </row>
    <row r="105" spans="2:63" s="11" customFormat="1" ht="22.8" customHeight="1">
      <c r="B105" s="119"/>
      <c r="D105" s="120" t="s">
        <v>71</v>
      </c>
      <c r="E105" s="129" t="s">
        <v>236</v>
      </c>
      <c r="F105" s="129" t="s">
        <v>3078</v>
      </c>
      <c r="I105" s="122"/>
      <c r="J105" s="130">
        <f>BK105</f>
        <v>0</v>
      </c>
      <c r="L105" s="119"/>
      <c r="M105" s="124"/>
      <c r="P105" s="125">
        <f>SUM(P106:P111)</f>
        <v>0</v>
      </c>
      <c r="R105" s="125">
        <f>SUM(R106:R111)</f>
        <v>0</v>
      </c>
      <c r="T105" s="126">
        <f>SUM(T106:T111)</f>
        <v>0.374</v>
      </c>
      <c r="AR105" s="120" t="s">
        <v>80</v>
      </c>
      <c r="AT105" s="127" t="s">
        <v>71</v>
      </c>
      <c r="AU105" s="127" t="s">
        <v>80</v>
      </c>
      <c r="AY105" s="120" t="s">
        <v>181</v>
      </c>
      <c r="BK105" s="128">
        <f>SUM(BK106:BK111)</f>
        <v>0</v>
      </c>
    </row>
    <row r="106" spans="2:65" s="1" customFormat="1" ht="24.1" customHeight="1">
      <c r="B106" s="32"/>
      <c r="C106" s="131" t="s">
        <v>80</v>
      </c>
      <c r="D106" s="131" t="s">
        <v>183</v>
      </c>
      <c r="E106" s="132" t="s">
        <v>3079</v>
      </c>
      <c r="F106" s="133" t="s">
        <v>3080</v>
      </c>
      <c r="G106" s="134" t="s">
        <v>305</v>
      </c>
      <c r="H106" s="135">
        <v>10</v>
      </c>
      <c r="I106" s="136"/>
      <c r="J106" s="137">
        <f>ROUND(I106*H106,2)</f>
        <v>0</v>
      </c>
      <c r="K106" s="133" t="s">
        <v>187</v>
      </c>
      <c r="L106" s="32"/>
      <c r="M106" s="138" t="s">
        <v>19</v>
      </c>
      <c r="N106" s="139" t="s">
        <v>43</v>
      </c>
      <c r="P106" s="140">
        <f>O106*H106</f>
        <v>0</v>
      </c>
      <c r="Q106" s="140">
        <v>0</v>
      </c>
      <c r="R106" s="140">
        <f>Q106*H106</f>
        <v>0</v>
      </c>
      <c r="S106" s="140">
        <v>0.015</v>
      </c>
      <c r="T106" s="141">
        <f>S106*H106</f>
        <v>0.15</v>
      </c>
      <c r="AR106" s="142" t="s">
        <v>286</v>
      </c>
      <c r="AT106" s="142" t="s">
        <v>183</v>
      </c>
      <c r="AU106" s="142" t="s">
        <v>82</v>
      </c>
      <c r="AY106" s="17" t="s">
        <v>181</v>
      </c>
      <c r="BE106" s="143">
        <f>IF(N106="základní",J106,0)</f>
        <v>0</v>
      </c>
      <c r="BF106" s="143">
        <f>IF(N106="snížená",J106,0)</f>
        <v>0</v>
      </c>
      <c r="BG106" s="143">
        <f>IF(N106="zákl. přenesená",J106,0)</f>
        <v>0</v>
      </c>
      <c r="BH106" s="143">
        <f>IF(N106="sníž. přenesená",J106,0)</f>
        <v>0</v>
      </c>
      <c r="BI106" s="143">
        <f>IF(N106="nulová",J106,0)</f>
        <v>0</v>
      </c>
      <c r="BJ106" s="17" t="s">
        <v>80</v>
      </c>
      <c r="BK106" s="143">
        <f>ROUND(I106*H106,2)</f>
        <v>0</v>
      </c>
      <c r="BL106" s="17" t="s">
        <v>286</v>
      </c>
      <c r="BM106" s="142" t="s">
        <v>3081</v>
      </c>
    </row>
    <row r="107" spans="2:47" s="1" customFormat="1" ht="12">
      <c r="B107" s="32"/>
      <c r="D107" s="144" t="s">
        <v>190</v>
      </c>
      <c r="F107" s="145" t="s">
        <v>3082</v>
      </c>
      <c r="I107" s="146"/>
      <c r="L107" s="32"/>
      <c r="M107" s="147"/>
      <c r="T107" s="53"/>
      <c r="AT107" s="17" t="s">
        <v>190</v>
      </c>
      <c r="AU107" s="17" t="s">
        <v>82</v>
      </c>
    </row>
    <row r="108" spans="2:65" s="1" customFormat="1" ht="24.1" customHeight="1">
      <c r="B108" s="32"/>
      <c r="C108" s="131" t="s">
        <v>82</v>
      </c>
      <c r="D108" s="131" t="s">
        <v>183</v>
      </c>
      <c r="E108" s="132" t="s">
        <v>3083</v>
      </c>
      <c r="F108" s="133" t="s">
        <v>3084</v>
      </c>
      <c r="G108" s="134" t="s">
        <v>305</v>
      </c>
      <c r="H108" s="135">
        <v>4</v>
      </c>
      <c r="I108" s="136"/>
      <c r="J108" s="137">
        <f>ROUND(I108*H108,2)</f>
        <v>0</v>
      </c>
      <c r="K108" s="133" t="s">
        <v>187</v>
      </c>
      <c r="L108" s="32"/>
      <c r="M108" s="138" t="s">
        <v>19</v>
      </c>
      <c r="N108" s="139" t="s">
        <v>43</v>
      </c>
      <c r="P108" s="140">
        <f>O108*H108</f>
        <v>0</v>
      </c>
      <c r="Q108" s="140">
        <v>0</v>
      </c>
      <c r="R108" s="140">
        <f>Q108*H108</f>
        <v>0</v>
      </c>
      <c r="S108" s="140">
        <v>0.022</v>
      </c>
      <c r="T108" s="141">
        <f>S108*H108</f>
        <v>0.088</v>
      </c>
      <c r="AR108" s="142" t="s">
        <v>188</v>
      </c>
      <c r="AT108" s="142" t="s">
        <v>183</v>
      </c>
      <c r="AU108" s="142" t="s">
        <v>82</v>
      </c>
      <c r="AY108" s="17" t="s">
        <v>181</v>
      </c>
      <c r="BE108" s="143">
        <f>IF(N108="základní",J108,0)</f>
        <v>0</v>
      </c>
      <c r="BF108" s="143">
        <f>IF(N108="snížená",J108,0)</f>
        <v>0</v>
      </c>
      <c r="BG108" s="143">
        <f>IF(N108="zákl. přenesená",J108,0)</f>
        <v>0</v>
      </c>
      <c r="BH108" s="143">
        <f>IF(N108="sníž. přenesená",J108,0)</f>
        <v>0</v>
      </c>
      <c r="BI108" s="143">
        <f>IF(N108="nulová",J108,0)</f>
        <v>0</v>
      </c>
      <c r="BJ108" s="17" t="s">
        <v>80</v>
      </c>
      <c r="BK108" s="143">
        <f>ROUND(I108*H108,2)</f>
        <v>0</v>
      </c>
      <c r="BL108" s="17" t="s">
        <v>188</v>
      </c>
      <c r="BM108" s="142" t="s">
        <v>3085</v>
      </c>
    </row>
    <row r="109" spans="2:47" s="1" customFormat="1" ht="12">
      <c r="B109" s="32"/>
      <c r="D109" s="144" t="s">
        <v>190</v>
      </c>
      <c r="F109" s="145" t="s">
        <v>3086</v>
      </c>
      <c r="I109" s="146"/>
      <c r="L109" s="32"/>
      <c r="M109" s="147"/>
      <c r="T109" s="53"/>
      <c r="AT109" s="17" t="s">
        <v>190</v>
      </c>
      <c r="AU109" s="17" t="s">
        <v>82</v>
      </c>
    </row>
    <row r="110" spans="2:65" s="1" customFormat="1" ht="24.1" customHeight="1">
      <c r="B110" s="32"/>
      <c r="C110" s="131" t="s">
        <v>94</v>
      </c>
      <c r="D110" s="131" t="s">
        <v>183</v>
      </c>
      <c r="E110" s="132" t="s">
        <v>3087</v>
      </c>
      <c r="F110" s="133" t="s">
        <v>3088</v>
      </c>
      <c r="G110" s="134" t="s">
        <v>305</v>
      </c>
      <c r="H110" s="135">
        <v>4</v>
      </c>
      <c r="I110" s="136"/>
      <c r="J110" s="137">
        <f>ROUND(I110*H110,2)</f>
        <v>0</v>
      </c>
      <c r="K110" s="133" t="s">
        <v>187</v>
      </c>
      <c r="L110" s="32"/>
      <c r="M110" s="138" t="s">
        <v>19</v>
      </c>
      <c r="N110" s="139" t="s">
        <v>43</v>
      </c>
      <c r="P110" s="140">
        <f>O110*H110</f>
        <v>0</v>
      </c>
      <c r="Q110" s="140">
        <v>0</v>
      </c>
      <c r="R110" s="140">
        <f>Q110*H110</f>
        <v>0</v>
      </c>
      <c r="S110" s="140">
        <v>0.034</v>
      </c>
      <c r="T110" s="141">
        <f>S110*H110</f>
        <v>0.136</v>
      </c>
      <c r="AR110" s="142" t="s">
        <v>188</v>
      </c>
      <c r="AT110" s="142" t="s">
        <v>183</v>
      </c>
      <c r="AU110" s="142" t="s">
        <v>82</v>
      </c>
      <c r="AY110" s="17" t="s">
        <v>181</v>
      </c>
      <c r="BE110" s="143">
        <f>IF(N110="základní",J110,0)</f>
        <v>0</v>
      </c>
      <c r="BF110" s="143">
        <f>IF(N110="snížená",J110,0)</f>
        <v>0</v>
      </c>
      <c r="BG110" s="143">
        <f>IF(N110="zákl. přenesená",J110,0)</f>
        <v>0</v>
      </c>
      <c r="BH110" s="143">
        <f>IF(N110="sníž. přenesená",J110,0)</f>
        <v>0</v>
      </c>
      <c r="BI110" s="143">
        <f>IF(N110="nulová",J110,0)</f>
        <v>0</v>
      </c>
      <c r="BJ110" s="17" t="s">
        <v>80</v>
      </c>
      <c r="BK110" s="143">
        <f>ROUND(I110*H110,2)</f>
        <v>0</v>
      </c>
      <c r="BL110" s="17" t="s">
        <v>188</v>
      </c>
      <c r="BM110" s="142" t="s">
        <v>3089</v>
      </c>
    </row>
    <row r="111" spans="2:47" s="1" customFormat="1" ht="12">
      <c r="B111" s="32"/>
      <c r="D111" s="144" t="s">
        <v>190</v>
      </c>
      <c r="F111" s="145" t="s">
        <v>3090</v>
      </c>
      <c r="I111" s="146"/>
      <c r="L111" s="32"/>
      <c r="M111" s="147"/>
      <c r="T111" s="53"/>
      <c r="AT111" s="17" t="s">
        <v>190</v>
      </c>
      <c r="AU111" s="17" t="s">
        <v>82</v>
      </c>
    </row>
    <row r="112" spans="2:63" s="11" customFormat="1" ht="22.8" customHeight="1">
      <c r="B112" s="119"/>
      <c r="D112" s="120" t="s">
        <v>71</v>
      </c>
      <c r="E112" s="129" t="s">
        <v>339</v>
      </c>
      <c r="F112" s="129" t="s">
        <v>340</v>
      </c>
      <c r="I112" s="122"/>
      <c r="J112" s="130">
        <f>BK112</f>
        <v>0</v>
      </c>
      <c r="L112" s="119"/>
      <c r="M112" s="124"/>
      <c r="P112" s="125">
        <f>SUM(P113:P119)</f>
        <v>0</v>
      </c>
      <c r="R112" s="125">
        <f>SUM(R113:R119)</f>
        <v>0</v>
      </c>
      <c r="T112" s="126">
        <f>SUM(T113:T119)</f>
        <v>0</v>
      </c>
      <c r="AR112" s="120" t="s">
        <v>80</v>
      </c>
      <c r="AT112" s="127" t="s">
        <v>71</v>
      </c>
      <c r="AU112" s="127" t="s">
        <v>80</v>
      </c>
      <c r="AY112" s="120" t="s">
        <v>181</v>
      </c>
      <c r="BK112" s="128">
        <f>SUM(BK113:BK119)</f>
        <v>0</v>
      </c>
    </row>
    <row r="113" spans="2:65" s="1" customFormat="1" ht="21.75" customHeight="1">
      <c r="B113" s="32"/>
      <c r="C113" s="131" t="s">
        <v>1078</v>
      </c>
      <c r="D113" s="131" t="s">
        <v>183</v>
      </c>
      <c r="E113" s="132" t="s">
        <v>378</v>
      </c>
      <c r="F113" s="133" t="s">
        <v>379</v>
      </c>
      <c r="G113" s="134" t="s">
        <v>344</v>
      </c>
      <c r="H113" s="135">
        <v>0.374</v>
      </c>
      <c r="I113" s="136"/>
      <c r="J113" s="137">
        <f>ROUND(I113*H113,2)</f>
        <v>0</v>
      </c>
      <c r="K113" s="133" t="s">
        <v>187</v>
      </c>
      <c r="L113" s="32"/>
      <c r="M113" s="138" t="s">
        <v>19</v>
      </c>
      <c r="N113" s="139" t="s">
        <v>43</v>
      </c>
      <c r="P113" s="140">
        <f>O113*H113</f>
        <v>0</v>
      </c>
      <c r="Q113" s="140">
        <v>0</v>
      </c>
      <c r="R113" s="140">
        <f>Q113*H113</f>
        <v>0</v>
      </c>
      <c r="S113" s="140">
        <v>0</v>
      </c>
      <c r="T113" s="141">
        <f>S113*H113</f>
        <v>0</v>
      </c>
      <c r="AR113" s="142" t="s">
        <v>188</v>
      </c>
      <c r="AT113" s="142" t="s">
        <v>183</v>
      </c>
      <c r="AU113" s="142" t="s">
        <v>82</v>
      </c>
      <c r="AY113" s="17" t="s">
        <v>181</v>
      </c>
      <c r="BE113" s="143">
        <f>IF(N113="základní",J113,0)</f>
        <v>0</v>
      </c>
      <c r="BF113" s="143">
        <f>IF(N113="snížená",J113,0)</f>
        <v>0</v>
      </c>
      <c r="BG113" s="143">
        <f>IF(N113="zákl. přenesená",J113,0)</f>
        <v>0</v>
      </c>
      <c r="BH113" s="143">
        <f>IF(N113="sníž. přenesená",J113,0)</f>
        <v>0</v>
      </c>
      <c r="BI113" s="143">
        <f>IF(N113="nulová",J113,0)</f>
        <v>0</v>
      </c>
      <c r="BJ113" s="17" t="s">
        <v>80</v>
      </c>
      <c r="BK113" s="143">
        <f>ROUND(I113*H113,2)</f>
        <v>0</v>
      </c>
      <c r="BL113" s="17" t="s">
        <v>188</v>
      </c>
      <c r="BM113" s="142" t="s">
        <v>3679</v>
      </c>
    </row>
    <row r="114" spans="2:47" s="1" customFormat="1" ht="12">
      <c r="B114" s="32"/>
      <c r="D114" s="144" t="s">
        <v>190</v>
      </c>
      <c r="F114" s="145" t="s">
        <v>381</v>
      </c>
      <c r="I114" s="146"/>
      <c r="L114" s="32"/>
      <c r="M114" s="147"/>
      <c r="T114" s="53"/>
      <c r="AT114" s="17" t="s">
        <v>190</v>
      </c>
      <c r="AU114" s="17" t="s">
        <v>82</v>
      </c>
    </row>
    <row r="115" spans="2:65" s="1" customFormat="1" ht="24.1" customHeight="1">
      <c r="B115" s="32"/>
      <c r="C115" s="131" t="s">
        <v>1082</v>
      </c>
      <c r="D115" s="131" t="s">
        <v>183</v>
      </c>
      <c r="E115" s="132" t="s">
        <v>383</v>
      </c>
      <c r="F115" s="133" t="s">
        <v>384</v>
      </c>
      <c r="G115" s="134" t="s">
        <v>344</v>
      </c>
      <c r="H115" s="135">
        <v>5.984</v>
      </c>
      <c r="I115" s="136"/>
      <c r="J115" s="137">
        <f>ROUND(I115*H115,2)</f>
        <v>0</v>
      </c>
      <c r="K115" s="133" t="s">
        <v>187</v>
      </c>
      <c r="L115" s="32"/>
      <c r="M115" s="138" t="s">
        <v>19</v>
      </c>
      <c r="N115" s="139" t="s">
        <v>43</v>
      </c>
      <c r="P115" s="140">
        <f>O115*H115</f>
        <v>0</v>
      </c>
      <c r="Q115" s="140">
        <v>0</v>
      </c>
      <c r="R115" s="140">
        <f>Q115*H115</f>
        <v>0</v>
      </c>
      <c r="S115" s="140">
        <v>0</v>
      </c>
      <c r="T115" s="141">
        <f>S115*H115</f>
        <v>0</v>
      </c>
      <c r="AR115" s="142" t="s">
        <v>188</v>
      </c>
      <c r="AT115" s="142" t="s">
        <v>183</v>
      </c>
      <c r="AU115" s="142" t="s">
        <v>82</v>
      </c>
      <c r="AY115" s="17" t="s">
        <v>181</v>
      </c>
      <c r="BE115" s="143">
        <f>IF(N115="základní",J115,0)</f>
        <v>0</v>
      </c>
      <c r="BF115" s="143">
        <f>IF(N115="snížená",J115,0)</f>
        <v>0</v>
      </c>
      <c r="BG115" s="143">
        <f>IF(N115="zákl. přenesená",J115,0)</f>
        <v>0</v>
      </c>
      <c r="BH115" s="143">
        <f>IF(N115="sníž. přenesená",J115,0)</f>
        <v>0</v>
      </c>
      <c r="BI115" s="143">
        <f>IF(N115="nulová",J115,0)</f>
        <v>0</v>
      </c>
      <c r="BJ115" s="17" t="s">
        <v>80</v>
      </c>
      <c r="BK115" s="143">
        <f>ROUND(I115*H115,2)</f>
        <v>0</v>
      </c>
      <c r="BL115" s="17" t="s">
        <v>188</v>
      </c>
      <c r="BM115" s="142" t="s">
        <v>3680</v>
      </c>
    </row>
    <row r="116" spans="2:47" s="1" customFormat="1" ht="12">
      <c r="B116" s="32"/>
      <c r="D116" s="144" t="s">
        <v>190</v>
      </c>
      <c r="F116" s="145" t="s">
        <v>386</v>
      </c>
      <c r="I116" s="146"/>
      <c r="L116" s="32"/>
      <c r="M116" s="147"/>
      <c r="T116" s="53"/>
      <c r="AT116" s="17" t="s">
        <v>190</v>
      </c>
      <c r="AU116" s="17" t="s">
        <v>82</v>
      </c>
    </row>
    <row r="117" spans="2:51" s="12" customFormat="1" ht="12">
      <c r="B117" s="148"/>
      <c r="D117" s="149" t="s">
        <v>192</v>
      </c>
      <c r="E117" s="150" t="s">
        <v>19</v>
      </c>
      <c r="F117" s="151" t="s">
        <v>3681</v>
      </c>
      <c r="H117" s="152">
        <v>5.984</v>
      </c>
      <c r="I117" s="153"/>
      <c r="L117" s="148"/>
      <c r="M117" s="154"/>
      <c r="T117" s="155"/>
      <c r="AT117" s="150" t="s">
        <v>192</v>
      </c>
      <c r="AU117" s="150" t="s">
        <v>82</v>
      </c>
      <c r="AV117" s="12" t="s">
        <v>82</v>
      </c>
      <c r="AW117" s="12" t="s">
        <v>33</v>
      </c>
      <c r="AX117" s="12" t="s">
        <v>80</v>
      </c>
      <c r="AY117" s="150" t="s">
        <v>181</v>
      </c>
    </row>
    <row r="118" spans="2:65" s="1" customFormat="1" ht="33.05" customHeight="1">
      <c r="B118" s="32"/>
      <c r="C118" s="131" t="s">
        <v>1093</v>
      </c>
      <c r="D118" s="131" t="s">
        <v>183</v>
      </c>
      <c r="E118" s="132" t="s">
        <v>3094</v>
      </c>
      <c r="F118" s="133" t="s">
        <v>3095</v>
      </c>
      <c r="G118" s="134" t="s">
        <v>344</v>
      </c>
      <c r="H118" s="135">
        <v>0.374</v>
      </c>
      <c r="I118" s="136"/>
      <c r="J118" s="137">
        <f>ROUND(I118*H118,2)</f>
        <v>0</v>
      </c>
      <c r="K118" s="133" t="s">
        <v>187</v>
      </c>
      <c r="L118" s="32"/>
      <c r="M118" s="138" t="s">
        <v>19</v>
      </c>
      <c r="N118" s="139" t="s">
        <v>43</v>
      </c>
      <c r="P118" s="140">
        <f>O118*H118</f>
        <v>0</v>
      </c>
      <c r="Q118" s="140">
        <v>0</v>
      </c>
      <c r="R118" s="140">
        <f>Q118*H118</f>
        <v>0</v>
      </c>
      <c r="S118" s="140">
        <v>0</v>
      </c>
      <c r="T118" s="141">
        <f>S118*H118</f>
        <v>0</v>
      </c>
      <c r="AR118" s="142" t="s">
        <v>188</v>
      </c>
      <c r="AT118" s="142" t="s">
        <v>183</v>
      </c>
      <c r="AU118" s="142" t="s">
        <v>82</v>
      </c>
      <c r="AY118" s="17" t="s">
        <v>181</v>
      </c>
      <c r="BE118" s="143">
        <f>IF(N118="základní",J118,0)</f>
        <v>0</v>
      </c>
      <c r="BF118" s="143">
        <f>IF(N118="snížená",J118,0)</f>
        <v>0</v>
      </c>
      <c r="BG118" s="143">
        <f>IF(N118="zákl. přenesená",J118,0)</f>
        <v>0</v>
      </c>
      <c r="BH118" s="143">
        <f>IF(N118="sníž. přenesená",J118,0)</f>
        <v>0</v>
      </c>
      <c r="BI118" s="143">
        <f>IF(N118="nulová",J118,0)</f>
        <v>0</v>
      </c>
      <c r="BJ118" s="17" t="s">
        <v>80</v>
      </c>
      <c r="BK118" s="143">
        <f>ROUND(I118*H118,2)</f>
        <v>0</v>
      </c>
      <c r="BL118" s="17" t="s">
        <v>188</v>
      </c>
      <c r="BM118" s="142" t="s">
        <v>3682</v>
      </c>
    </row>
    <row r="119" spans="2:47" s="1" customFormat="1" ht="12">
      <c r="B119" s="32"/>
      <c r="D119" s="144" t="s">
        <v>190</v>
      </c>
      <c r="F119" s="145" t="s">
        <v>3097</v>
      </c>
      <c r="I119" s="146"/>
      <c r="L119" s="32"/>
      <c r="M119" s="147"/>
      <c r="T119" s="53"/>
      <c r="AT119" s="17" t="s">
        <v>190</v>
      </c>
      <c r="AU119" s="17" t="s">
        <v>82</v>
      </c>
    </row>
    <row r="120" spans="2:63" s="11" customFormat="1" ht="25.9" customHeight="1">
      <c r="B120" s="119"/>
      <c r="D120" s="120" t="s">
        <v>71</v>
      </c>
      <c r="E120" s="121" t="s">
        <v>1777</v>
      </c>
      <c r="F120" s="121" t="s">
        <v>1778</v>
      </c>
      <c r="I120" s="122"/>
      <c r="J120" s="123">
        <f>BK120</f>
        <v>0</v>
      </c>
      <c r="L120" s="119"/>
      <c r="M120" s="124"/>
      <c r="P120" s="125">
        <f>P121+P161+P189+P236</f>
        <v>0</v>
      </c>
      <c r="R120" s="125">
        <f>R121+R161+R189+R236</f>
        <v>0.40674</v>
      </c>
      <c r="T120" s="126">
        <f>T121+T161+T189+T236</f>
        <v>0</v>
      </c>
      <c r="AR120" s="120" t="s">
        <v>82</v>
      </c>
      <c r="AT120" s="127" t="s">
        <v>71</v>
      </c>
      <c r="AU120" s="127" t="s">
        <v>72</v>
      </c>
      <c r="AY120" s="120" t="s">
        <v>181</v>
      </c>
      <c r="BK120" s="128">
        <f>BK121+BK161+BK189+BK236</f>
        <v>0</v>
      </c>
    </row>
    <row r="121" spans="2:63" s="11" customFormat="1" ht="22.8" customHeight="1">
      <c r="B121" s="119"/>
      <c r="D121" s="120" t="s">
        <v>71</v>
      </c>
      <c r="E121" s="129" t="s">
        <v>3098</v>
      </c>
      <c r="F121" s="129" t="s">
        <v>3099</v>
      </c>
      <c r="I121" s="122"/>
      <c r="J121" s="130">
        <f>BK121</f>
        <v>0</v>
      </c>
      <c r="L121" s="119"/>
      <c r="M121" s="124"/>
      <c r="P121" s="125">
        <f>SUM(P122:P160)</f>
        <v>0</v>
      </c>
      <c r="R121" s="125">
        <f>SUM(R122:R160)</f>
        <v>0.12883000000000003</v>
      </c>
      <c r="T121" s="126">
        <f>SUM(T122:T160)</f>
        <v>0</v>
      </c>
      <c r="AR121" s="120" t="s">
        <v>82</v>
      </c>
      <c r="AT121" s="127" t="s">
        <v>71</v>
      </c>
      <c r="AU121" s="127" t="s">
        <v>80</v>
      </c>
      <c r="AY121" s="120" t="s">
        <v>181</v>
      </c>
      <c r="BK121" s="128">
        <f>SUM(BK122:BK160)</f>
        <v>0</v>
      </c>
    </row>
    <row r="122" spans="2:65" s="1" customFormat="1" ht="16.5" customHeight="1">
      <c r="B122" s="32"/>
      <c r="C122" s="131" t="s">
        <v>188</v>
      </c>
      <c r="D122" s="131" t="s">
        <v>183</v>
      </c>
      <c r="E122" s="132" t="s">
        <v>3120</v>
      </c>
      <c r="F122" s="133" t="s">
        <v>3121</v>
      </c>
      <c r="G122" s="134" t="s">
        <v>305</v>
      </c>
      <c r="H122" s="135">
        <v>38</v>
      </c>
      <c r="I122" s="136"/>
      <c r="J122" s="137">
        <f>ROUND(I122*H122,2)</f>
        <v>0</v>
      </c>
      <c r="K122" s="133" t="s">
        <v>187</v>
      </c>
      <c r="L122" s="32"/>
      <c r="M122" s="138" t="s">
        <v>19</v>
      </c>
      <c r="N122" s="139" t="s">
        <v>43</v>
      </c>
      <c r="P122" s="140">
        <f>O122*H122</f>
        <v>0</v>
      </c>
      <c r="Q122" s="140">
        <v>0.0004</v>
      </c>
      <c r="R122" s="140">
        <f>Q122*H122</f>
        <v>0.0152</v>
      </c>
      <c r="S122" s="140">
        <v>0</v>
      </c>
      <c r="T122" s="141">
        <f>S122*H122</f>
        <v>0</v>
      </c>
      <c r="AR122" s="142" t="s">
        <v>286</v>
      </c>
      <c r="AT122" s="142" t="s">
        <v>183</v>
      </c>
      <c r="AU122" s="142" t="s">
        <v>82</v>
      </c>
      <c r="AY122" s="17" t="s">
        <v>181</v>
      </c>
      <c r="BE122" s="143">
        <f>IF(N122="základní",J122,0)</f>
        <v>0</v>
      </c>
      <c r="BF122" s="143">
        <f>IF(N122="snížená",J122,0)</f>
        <v>0</v>
      </c>
      <c r="BG122" s="143">
        <f>IF(N122="zákl. přenesená",J122,0)</f>
        <v>0</v>
      </c>
      <c r="BH122" s="143">
        <f>IF(N122="sníž. přenesená",J122,0)</f>
        <v>0</v>
      </c>
      <c r="BI122" s="143">
        <f>IF(N122="nulová",J122,0)</f>
        <v>0</v>
      </c>
      <c r="BJ122" s="17" t="s">
        <v>80</v>
      </c>
      <c r="BK122" s="143">
        <f>ROUND(I122*H122,2)</f>
        <v>0</v>
      </c>
      <c r="BL122" s="17" t="s">
        <v>286</v>
      </c>
      <c r="BM122" s="142" t="s">
        <v>3122</v>
      </c>
    </row>
    <row r="123" spans="2:47" s="1" customFormat="1" ht="12">
      <c r="B123" s="32"/>
      <c r="D123" s="144" t="s">
        <v>190</v>
      </c>
      <c r="F123" s="145" t="s">
        <v>3123</v>
      </c>
      <c r="I123" s="146"/>
      <c r="L123" s="32"/>
      <c r="M123" s="147"/>
      <c r="T123" s="53"/>
      <c r="AT123" s="17" t="s">
        <v>190</v>
      </c>
      <c r="AU123" s="17" t="s">
        <v>82</v>
      </c>
    </row>
    <row r="124" spans="2:65" s="1" customFormat="1" ht="16.5" customHeight="1">
      <c r="B124" s="32"/>
      <c r="C124" s="131" t="s">
        <v>211</v>
      </c>
      <c r="D124" s="131" t="s">
        <v>183</v>
      </c>
      <c r="E124" s="132" t="s">
        <v>3124</v>
      </c>
      <c r="F124" s="133" t="s">
        <v>3125</v>
      </c>
      <c r="G124" s="134" t="s">
        <v>305</v>
      </c>
      <c r="H124" s="135">
        <v>7</v>
      </c>
      <c r="I124" s="136"/>
      <c r="J124" s="137">
        <f>ROUND(I124*H124,2)</f>
        <v>0</v>
      </c>
      <c r="K124" s="133" t="s">
        <v>187</v>
      </c>
      <c r="L124" s="32"/>
      <c r="M124" s="138" t="s">
        <v>19</v>
      </c>
      <c r="N124" s="139" t="s">
        <v>43</v>
      </c>
      <c r="P124" s="140">
        <f>O124*H124</f>
        <v>0</v>
      </c>
      <c r="Q124" s="140">
        <v>0.00041</v>
      </c>
      <c r="R124" s="140">
        <f>Q124*H124</f>
        <v>0.00287</v>
      </c>
      <c r="S124" s="140">
        <v>0</v>
      </c>
      <c r="T124" s="141">
        <f>S124*H124</f>
        <v>0</v>
      </c>
      <c r="AR124" s="142" t="s">
        <v>286</v>
      </c>
      <c r="AT124" s="142" t="s">
        <v>183</v>
      </c>
      <c r="AU124" s="142" t="s">
        <v>82</v>
      </c>
      <c r="AY124" s="17" t="s">
        <v>181</v>
      </c>
      <c r="BE124" s="143">
        <f>IF(N124="základní",J124,0)</f>
        <v>0</v>
      </c>
      <c r="BF124" s="143">
        <f>IF(N124="snížená",J124,0)</f>
        <v>0</v>
      </c>
      <c r="BG124" s="143">
        <f>IF(N124="zákl. přenesená",J124,0)</f>
        <v>0</v>
      </c>
      <c r="BH124" s="143">
        <f>IF(N124="sníž. přenesená",J124,0)</f>
        <v>0</v>
      </c>
      <c r="BI124" s="143">
        <f>IF(N124="nulová",J124,0)</f>
        <v>0</v>
      </c>
      <c r="BJ124" s="17" t="s">
        <v>80</v>
      </c>
      <c r="BK124" s="143">
        <f>ROUND(I124*H124,2)</f>
        <v>0</v>
      </c>
      <c r="BL124" s="17" t="s">
        <v>286</v>
      </c>
      <c r="BM124" s="142" t="s">
        <v>3126</v>
      </c>
    </row>
    <row r="125" spans="2:47" s="1" customFormat="1" ht="12">
      <c r="B125" s="32"/>
      <c r="D125" s="144" t="s">
        <v>190</v>
      </c>
      <c r="F125" s="145" t="s">
        <v>3127</v>
      </c>
      <c r="I125" s="146"/>
      <c r="L125" s="32"/>
      <c r="M125" s="147"/>
      <c r="T125" s="53"/>
      <c r="AT125" s="17" t="s">
        <v>190</v>
      </c>
      <c r="AU125" s="17" t="s">
        <v>82</v>
      </c>
    </row>
    <row r="126" spans="2:65" s="1" customFormat="1" ht="16.5" customHeight="1">
      <c r="B126" s="32"/>
      <c r="C126" s="131" t="s">
        <v>218</v>
      </c>
      <c r="D126" s="131" t="s">
        <v>183</v>
      </c>
      <c r="E126" s="132" t="s">
        <v>3128</v>
      </c>
      <c r="F126" s="133" t="s">
        <v>3129</v>
      </c>
      <c r="G126" s="134" t="s">
        <v>305</v>
      </c>
      <c r="H126" s="135">
        <v>10</v>
      </c>
      <c r="I126" s="136"/>
      <c r="J126" s="137">
        <f>ROUND(I126*H126,2)</f>
        <v>0</v>
      </c>
      <c r="K126" s="133" t="s">
        <v>187</v>
      </c>
      <c r="L126" s="32"/>
      <c r="M126" s="138" t="s">
        <v>19</v>
      </c>
      <c r="N126" s="139" t="s">
        <v>43</v>
      </c>
      <c r="P126" s="140">
        <f>O126*H126</f>
        <v>0</v>
      </c>
      <c r="Q126" s="140">
        <v>0.00048</v>
      </c>
      <c r="R126" s="140">
        <f>Q126*H126</f>
        <v>0.0048000000000000004</v>
      </c>
      <c r="S126" s="140">
        <v>0</v>
      </c>
      <c r="T126" s="141">
        <f>S126*H126</f>
        <v>0</v>
      </c>
      <c r="AR126" s="142" t="s">
        <v>286</v>
      </c>
      <c r="AT126" s="142" t="s">
        <v>183</v>
      </c>
      <c r="AU126" s="142" t="s">
        <v>82</v>
      </c>
      <c r="AY126" s="17" t="s">
        <v>181</v>
      </c>
      <c r="BE126" s="143">
        <f>IF(N126="základní",J126,0)</f>
        <v>0</v>
      </c>
      <c r="BF126" s="143">
        <f>IF(N126="snížená",J126,0)</f>
        <v>0</v>
      </c>
      <c r="BG126" s="143">
        <f>IF(N126="zákl. přenesená",J126,0)</f>
        <v>0</v>
      </c>
      <c r="BH126" s="143">
        <f>IF(N126="sníž. přenesená",J126,0)</f>
        <v>0</v>
      </c>
      <c r="BI126" s="143">
        <f>IF(N126="nulová",J126,0)</f>
        <v>0</v>
      </c>
      <c r="BJ126" s="17" t="s">
        <v>80</v>
      </c>
      <c r="BK126" s="143">
        <f>ROUND(I126*H126,2)</f>
        <v>0</v>
      </c>
      <c r="BL126" s="17" t="s">
        <v>286</v>
      </c>
      <c r="BM126" s="142" t="s">
        <v>3130</v>
      </c>
    </row>
    <row r="127" spans="2:47" s="1" customFormat="1" ht="12">
      <c r="B127" s="32"/>
      <c r="D127" s="144" t="s">
        <v>190</v>
      </c>
      <c r="F127" s="145" t="s">
        <v>3131</v>
      </c>
      <c r="I127" s="146"/>
      <c r="L127" s="32"/>
      <c r="M127" s="147"/>
      <c r="T127" s="53"/>
      <c r="AT127" s="17" t="s">
        <v>190</v>
      </c>
      <c r="AU127" s="17" t="s">
        <v>82</v>
      </c>
    </row>
    <row r="128" spans="2:65" s="1" customFormat="1" ht="16.5" customHeight="1">
      <c r="B128" s="32"/>
      <c r="C128" s="131" t="s">
        <v>222</v>
      </c>
      <c r="D128" s="131" t="s">
        <v>183</v>
      </c>
      <c r="E128" s="132" t="s">
        <v>3132</v>
      </c>
      <c r="F128" s="133" t="s">
        <v>3133</v>
      </c>
      <c r="G128" s="134" t="s">
        <v>305</v>
      </c>
      <c r="H128" s="135">
        <v>5</v>
      </c>
      <c r="I128" s="136"/>
      <c r="J128" s="137">
        <f>ROUND(I128*H128,2)</f>
        <v>0</v>
      </c>
      <c r="K128" s="133" t="s">
        <v>187</v>
      </c>
      <c r="L128" s="32"/>
      <c r="M128" s="138" t="s">
        <v>19</v>
      </c>
      <c r="N128" s="139" t="s">
        <v>43</v>
      </c>
      <c r="P128" s="140">
        <f>O128*H128</f>
        <v>0</v>
      </c>
      <c r="Q128" s="140">
        <v>0.00071</v>
      </c>
      <c r="R128" s="140">
        <f>Q128*H128</f>
        <v>0.00355</v>
      </c>
      <c r="S128" s="140">
        <v>0</v>
      </c>
      <c r="T128" s="141">
        <f>S128*H128</f>
        <v>0</v>
      </c>
      <c r="AR128" s="142" t="s">
        <v>286</v>
      </c>
      <c r="AT128" s="142" t="s">
        <v>183</v>
      </c>
      <c r="AU128" s="142" t="s">
        <v>82</v>
      </c>
      <c r="AY128" s="17" t="s">
        <v>181</v>
      </c>
      <c r="BE128" s="143">
        <f>IF(N128="základní",J128,0)</f>
        <v>0</v>
      </c>
      <c r="BF128" s="143">
        <f>IF(N128="snížená",J128,0)</f>
        <v>0</v>
      </c>
      <c r="BG128" s="143">
        <f>IF(N128="zákl. přenesená",J128,0)</f>
        <v>0</v>
      </c>
      <c r="BH128" s="143">
        <f>IF(N128="sníž. přenesená",J128,0)</f>
        <v>0</v>
      </c>
      <c r="BI128" s="143">
        <f>IF(N128="nulová",J128,0)</f>
        <v>0</v>
      </c>
      <c r="BJ128" s="17" t="s">
        <v>80</v>
      </c>
      <c r="BK128" s="143">
        <f>ROUND(I128*H128,2)</f>
        <v>0</v>
      </c>
      <c r="BL128" s="17" t="s">
        <v>286</v>
      </c>
      <c r="BM128" s="142" t="s">
        <v>3134</v>
      </c>
    </row>
    <row r="129" spans="2:47" s="1" customFormat="1" ht="12">
      <c r="B129" s="32"/>
      <c r="D129" s="144" t="s">
        <v>190</v>
      </c>
      <c r="F129" s="145" t="s">
        <v>3135</v>
      </c>
      <c r="I129" s="146"/>
      <c r="L129" s="32"/>
      <c r="M129" s="147"/>
      <c r="T129" s="53"/>
      <c r="AT129" s="17" t="s">
        <v>190</v>
      </c>
      <c r="AU129" s="17" t="s">
        <v>82</v>
      </c>
    </row>
    <row r="130" spans="2:65" s="1" customFormat="1" ht="16.5" customHeight="1">
      <c r="B130" s="32"/>
      <c r="C130" s="131" t="s">
        <v>229</v>
      </c>
      <c r="D130" s="131" t="s">
        <v>183</v>
      </c>
      <c r="E130" s="132" t="s">
        <v>3136</v>
      </c>
      <c r="F130" s="133" t="s">
        <v>3137</v>
      </c>
      <c r="G130" s="134" t="s">
        <v>305</v>
      </c>
      <c r="H130" s="135">
        <v>8</v>
      </c>
      <c r="I130" s="136"/>
      <c r="J130" s="137">
        <f>ROUND(I130*H130,2)</f>
        <v>0</v>
      </c>
      <c r="K130" s="133" t="s">
        <v>187</v>
      </c>
      <c r="L130" s="32"/>
      <c r="M130" s="138" t="s">
        <v>19</v>
      </c>
      <c r="N130" s="139" t="s">
        <v>43</v>
      </c>
      <c r="P130" s="140">
        <f>O130*H130</f>
        <v>0</v>
      </c>
      <c r="Q130" s="140">
        <v>0.00224</v>
      </c>
      <c r="R130" s="140">
        <f>Q130*H130</f>
        <v>0.01792</v>
      </c>
      <c r="S130" s="140">
        <v>0</v>
      </c>
      <c r="T130" s="141">
        <f>S130*H130</f>
        <v>0</v>
      </c>
      <c r="AR130" s="142" t="s">
        <v>286</v>
      </c>
      <c r="AT130" s="142" t="s">
        <v>183</v>
      </c>
      <c r="AU130" s="142" t="s">
        <v>82</v>
      </c>
      <c r="AY130" s="17" t="s">
        <v>181</v>
      </c>
      <c r="BE130" s="143">
        <f>IF(N130="základní",J130,0)</f>
        <v>0</v>
      </c>
      <c r="BF130" s="143">
        <f>IF(N130="snížená",J130,0)</f>
        <v>0</v>
      </c>
      <c r="BG130" s="143">
        <f>IF(N130="zákl. přenesená",J130,0)</f>
        <v>0</v>
      </c>
      <c r="BH130" s="143">
        <f>IF(N130="sníž. přenesená",J130,0)</f>
        <v>0</v>
      </c>
      <c r="BI130" s="143">
        <f>IF(N130="nulová",J130,0)</f>
        <v>0</v>
      </c>
      <c r="BJ130" s="17" t="s">
        <v>80</v>
      </c>
      <c r="BK130" s="143">
        <f>ROUND(I130*H130,2)</f>
        <v>0</v>
      </c>
      <c r="BL130" s="17" t="s">
        <v>286</v>
      </c>
      <c r="BM130" s="142" t="s">
        <v>3138</v>
      </c>
    </row>
    <row r="131" spans="2:47" s="1" customFormat="1" ht="12">
      <c r="B131" s="32"/>
      <c r="D131" s="144" t="s">
        <v>190</v>
      </c>
      <c r="F131" s="145" t="s">
        <v>3139</v>
      </c>
      <c r="I131" s="146"/>
      <c r="L131" s="32"/>
      <c r="M131" s="147"/>
      <c r="T131" s="53"/>
      <c r="AT131" s="17" t="s">
        <v>190</v>
      </c>
      <c r="AU131" s="17" t="s">
        <v>82</v>
      </c>
    </row>
    <row r="132" spans="2:65" s="1" customFormat="1" ht="16.5" customHeight="1">
      <c r="B132" s="32"/>
      <c r="C132" s="131" t="s">
        <v>236</v>
      </c>
      <c r="D132" s="131" t="s">
        <v>183</v>
      </c>
      <c r="E132" s="132" t="s">
        <v>3144</v>
      </c>
      <c r="F132" s="133" t="s">
        <v>3145</v>
      </c>
      <c r="G132" s="134" t="s">
        <v>305</v>
      </c>
      <c r="H132" s="135">
        <v>42</v>
      </c>
      <c r="I132" s="136"/>
      <c r="J132" s="137">
        <f>ROUND(I132*H132,2)</f>
        <v>0</v>
      </c>
      <c r="K132" s="133" t="s">
        <v>187</v>
      </c>
      <c r="L132" s="32"/>
      <c r="M132" s="138" t="s">
        <v>19</v>
      </c>
      <c r="N132" s="139" t="s">
        <v>43</v>
      </c>
      <c r="P132" s="140">
        <f>O132*H132</f>
        <v>0</v>
      </c>
      <c r="Q132" s="140">
        <v>0.00177</v>
      </c>
      <c r="R132" s="140">
        <f>Q132*H132</f>
        <v>0.07434</v>
      </c>
      <c r="S132" s="140">
        <v>0</v>
      </c>
      <c r="T132" s="141">
        <f>S132*H132</f>
        <v>0</v>
      </c>
      <c r="AR132" s="142" t="s">
        <v>286</v>
      </c>
      <c r="AT132" s="142" t="s">
        <v>183</v>
      </c>
      <c r="AU132" s="142" t="s">
        <v>82</v>
      </c>
      <c r="AY132" s="17" t="s">
        <v>181</v>
      </c>
      <c r="BE132" s="143">
        <f>IF(N132="základní",J132,0)</f>
        <v>0</v>
      </c>
      <c r="BF132" s="143">
        <f>IF(N132="snížená",J132,0)</f>
        <v>0</v>
      </c>
      <c r="BG132" s="143">
        <f>IF(N132="zákl. přenesená",J132,0)</f>
        <v>0</v>
      </c>
      <c r="BH132" s="143">
        <f>IF(N132="sníž. přenesená",J132,0)</f>
        <v>0</v>
      </c>
      <c r="BI132" s="143">
        <f>IF(N132="nulová",J132,0)</f>
        <v>0</v>
      </c>
      <c r="BJ132" s="17" t="s">
        <v>80</v>
      </c>
      <c r="BK132" s="143">
        <f>ROUND(I132*H132,2)</f>
        <v>0</v>
      </c>
      <c r="BL132" s="17" t="s">
        <v>286</v>
      </c>
      <c r="BM132" s="142" t="s">
        <v>3146</v>
      </c>
    </row>
    <row r="133" spans="2:47" s="1" customFormat="1" ht="12">
      <c r="B133" s="32"/>
      <c r="D133" s="144" t="s">
        <v>190</v>
      </c>
      <c r="F133" s="145" t="s">
        <v>3147</v>
      </c>
      <c r="I133" s="146"/>
      <c r="L133" s="32"/>
      <c r="M133" s="147"/>
      <c r="T133" s="53"/>
      <c r="AT133" s="17" t="s">
        <v>190</v>
      </c>
      <c r="AU133" s="17" t="s">
        <v>82</v>
      </c>
    </row>
    <row r="134" spans="2:65" s="1" customFormat="1" ht="16.5" customHeight="1">
      <c r="B134" s="32"/>
      <c r="C134" s="131" t="s">
        <v>243</v>
      </c>
      <c r="D134" s="131" t="s">
        <v>183</v>
      </c>
      <c r="E134" s="132" t="s">
        <v>3148</v>
      </c>
      <c r="F134" s="133" t="s">
        <v>3149</v>
      </c>
      <c r="G134" s="134" t="s">
        <v>199</v>
      </c>
      <c r="H134" s="135">
        <v>8</v>
      </c>
      <c r="I134" s="136"/>
      <c r="J134" s="137">
        <f>ROUND(I134*H134,2)</f>
        <v>0</v>
      </c>
      <c r="K134" s="133" t="s">
        <v>187</v>
      </c>
      <c r="L134" s="32"/>
      <c r="M134" s="138" t="s">
        <v>19</v>
      </c>
      <c r="N134" s="139" t="s">
        <v>43</v>
      </c>
      <c r="P134" s="140">
        <f>O134*H134</f>
        <v>0</v>
      </c>
      <c r="Q134" s="140">
        <v>0</v>
      </c>
      <c r="R134" s="140">
        <f>Q134*H134</f>
        <v>0</v>
      </c>
      <c r="S134" s="140">
        <v>0</v>
      </c>
      <c r="T134" s="141">
        <f>S134*H134</f>
        <v>0</v>
      </c>
      <c r="AR134" s="142" t="s">
        <v>286</v>
      </c>
      <c r="AT134" s="142" t="s">
        <v>183</v>
      </c>
      <c r="AU134" s="142" t="s">
        <v>82</v>
      </c>
      <c r="AY134" s="17" t="s">
        <v>181</v>
      </c>
      <c r="BE134" s="143">
        <f>IF(N134="základní",J134,0)</f>
        <v>0</v>
      </c>
      <c r="BF134" s="143">
        <f>IF(N134="snížená",J134,0)</f>
        <v>0</v>
      </c>
      <c r="BG134" s="143">
        <f>IF(N134="zákl. přenesená",J134,0)</f>
        <v>0</v>
      </c>
      <c r="BH134" s="143">
        <f>IF(N134="sníž. přenesená",J134,0)</f>
        <v>0</v>
      </c>
      <c r="BI134" s="143">
        <f>IF(N134="nulová",J134,0)</f>
        <v>0</v>
      </c>
      <c r="BJ134" s="17" t="s">
        <v>80</v>
      </c>
      <c r="BK134" s="143">
        <f>ROUND(I134*H134,2)</f>
        <v>0</v>
      </c>
      <c r="BL134" s="17" t="s">
        <v>286</v>
      </c>
      <c r="BM134" s="142" t="s">
        <v>3150</v>
      </c>
    </row>
    <row r="135" spans="2:47" s="1" customFormat="1" ht="12">
      <c r="B135" s="32"/>
      <c r="D135" s="144" t="s">
        <v>190</v>
      </c>
      <c r="F135" s="145" t="s">
        <v>3151</v>
      </c>
      <c r="I135" s="146"/>
      <c r="L135" s="32"/>
      <c r="M135" s="147"/>
      <c r="T135" s="53"/>
      <c r="AT135" s="17" t="s">
        <v>190</v>
      </c>
      <c r="AU135" s="17" t="s">
        <v>82</v>
      </c>
    </row>
    <row r="136" spans="2:65" s="1" customFormat="1" ht="16.5" customHeight="1">
      <c r="B136" s="32"/>
      <c r="C136" s="131" t="s">
        <v>249</v>
      </c>
      <c r="D136" s="131" t="s">
        <v>183</v>
      </c>
      <c r="E136" s="132" t="s">
        <v>3152</v>
      </c>
      <c r="F136" s="133" t="s">
        <v>3153</v>
      </c>
      <c r="G136" s="134" t="s">
        <v>199</v>
      </c>
      <c r="H136" s="135">
        <v>3</v>
      </c>
      <c r="I136" s="136"/>
      <c r="J136" s="137">
        <f>ROUND(I136*H136,2)</f>
        <v>0</v>
      </c>
      <c r="K136" s="133" t="s">
        <v>187</v>
      </c>
      <c r="L136" s="32"/>
      <c r="M136" s="138" t="s">
        <v>19</v>
      </c>
      <c r="N136" s="139" t="s">
        <v>43</v>
      </c>
      <c r="P136" s="140">
        <f>O136*H136</f>
        <v>0</v>
      </c>
      <c r="Q136" s="140">
        <v>0</v>
      </c>
      <c r="R136" s="140">
        <f>Q136*H136</f>
        <v>0</v>
      </c>
      <c r="S136" s="140">
        <v>0</v>
      </c>
      <c r="T136" s="141">
        <f>S136*H136</f>
        <v>0</v>
      </c>
      <c r="AR136" s="142" t="s">
        <v>286</v>
      </c>
      <c r="AT136" s="142" t="s">
        <v>183</v>
      </c>
      <c r="AU136" s="142" t="s">
        <v>82</v>
      </c>
      <c r="AY136" s="17" t="s">
        <v>181</v>
      </c>
      <c r="BE136" s="143">
        <f>IF(N136="základní",J136,0)</f>
        <v>0</v>
      </c>
      <c r="BF136" s="143">
        <f>IF(N136="snížená",J136,0)</f>
        <v>0</v>
      </c>
      <c r="BG136" s="143">
        <f>IF(N136="zákl. přenesená",J136,0)</f>
        <v>0</v>
      </c>
      <c r="BH136" s="143">
        <f>IF(N136="sníž. přenesená",J136,0)</f>
        <v>0</v>
      </c>
      <c r="BI136" s="143">
        <f>IF(N136="nulová",J136,0)</f>
        <v>0</v>
      </c>
      <c r="BJ136" s="17" t="s">
        <v>80</v>
      </c>
      <c r="BK136" s="143">
        <f>ROUND(I136*H136,2)</f>
        <v>0</v>
      </c>
      <c r="BL136" s="17" t="s">
        <v>286</v>
      </c>
      <c r="BM136" s="142" t="s">
        <v>3154</v>
      </c>
    </row>
    <row r="137" spans="2:47" s="1" customFormat="1" ht="12">
      <c r="B137" s="32"/>
      <c r="D137" s="144" t="s">
        <v>190</v>
      </c>
      <c r="F137" s="145" t="s">
        <v>3155</v>
      </c>
      <c r="I137" s="146"/>
      <c r="L137" s="32"/>
      <c r="M137" s="147"/>
      <c r="T137" s="53"/>
      <c r="AT137" s="17" t="s">
        <v>190</v>
      </c>
      <c r="AU137" s="17" t="s">
        <v>82</v>
      </c>
    </row>
    <row r="138" spans="2:65" s="1" customFormat="1" ht="16.5" customHeight="1">
      <c r="B138" s="32"/>
      <c r="C138" s="131" t="s">
        <v>256</v>
      </c>
      <c r="D138" s="131" t="s">
        <v>183</v>
      </c>
      <c r="E138" s="132" t="s">
        <v>3156</v>
      </c>
      <c r="F138" s="133" t="s">
        <v>3157</v>
      </c>
      <c r="G138" s="134" t="s">
        <v>199</v>
      </c>
      <c r="H138" s="135">
        <v>3</v>
      </c>
      <c r="I138" s="136"/>
      <c r="J138" s="137">
        <f>ROUND(I138*H138,2)</f>
        <v>0</v>
      </c>
      <c r="K138" s="133" t="s">
        <v>187</v>
      </c>
      <c r="L138" s="32"/>
      <c r="M138" s="138" t="s">
        <v>19</v>
      </c>
      <c r="N138" s="139" t="s">
        <v>43</v>
      </c>
      <c r="P138" s="140">
        <f>O138*H138</f>
        <v>0</v>
      </c>
      <c r="Q138" s="140">
        <v>0</v>
      </c>
      <c r="R138" s="140">
        <f>Q138*H138</f>
        <v>0</v>
      </c>
      <c r="S138" s="140">
        <v>0</v>
      </c>
      <c r="T138" s="141">
        <f>S138*H138</f>
        <v>0</v>
      </c>
      <c r="AR138" s="142" t="s">
        <v>286</v>
      </c>
      <c r="AT138" s="142" t="s">
        <v>183</v>
      </c>
      <c r="AU138" s="142" t="s">
        <v>82</v>
      </c>
      <c r="AY138" s="17" t="s">
        <v>181</v>
      </c>
      <c r="BE138" s="143">
        <f>IF(N138="základní",J138,0)</f>
        <v>0</v>
      </c>
      <c r="BF138" s="143">
        <f>IF(N138="snížená",J138,0)</f>
        <v>0</v>
      </c>
      <c r="BG138" s="143">
        <f>IF(N138="zákl. přenesená",J138,0)</f>
        <v>0</v>
      </c>
      <c r="BH138" s="143">
        <f>IF(N138="sníž. přenesená",J138,0)</f>
        <v>0</v>
      </c>
      <c r="BI138" s="143">
        <f>IF(N138="nulová",J138,0)</f>
        <v>0</v>
      </c>
      <c r="BJ138" s="17" t="s">
        <v>80</v>
      </c>
      <c r="BK138" s="143">
        <f>ROUND(I138*H138,2)</f>
        <v>0</v>
      </c>
      <c r="BL138" s="17" t="s">
        <v>286</v>
      </c>
      <c r="BM138" s="142" t="s">
        <v>3158</v>
      </c>
    </row>
    <row r="139" spans="2:47" s="1" customFormat="1" ht="12">
      <c r="B139" s="32"/>
      <c r="D139" s="144" t="s">
        <v>190</v>
      </c>
      <c r="F139" s="145" t="s">
        <v>3159</v>
      </c>
      <c r="I139" s="146"/>
      <c r="L139" s="32"/>
      <c r="M139" s="147"/>
      <c r="T139" s="53"/>
      <c r="AT139" s="17" t="s">
        <v>190</v>
      </c>
      <c r="AU139" s="17" t="s">
        <v>82</v>
      </c>
    </row>
    <row r="140" spans="2:65" s="1" customFormat="1" ht="16.5" customHeight="1">
      <c r="B140" s="32"/>
      <c r="C140" s="131" t="s">
        <v>267</v>
      </c>
      <c r="D140" s="131" t="s">
        <v>183</v>
      </c>
      <c r="E140" s="132" t="s">
        <v>3160</v>
      </c>
      <c r="F140" s="133" t="s">
        <v>3161</v>
      </c>
      <c r="G140" s="134" t="s">
        <v>199</v>
      </c>
      <c r="H140" s="135">
        <v>7</v>
      </c>
      <c r="I140" s="136"/>
      <c r="J140" s="137">
        <f>ROUND(I140*H140,2)</f>
        <v>0</v>
      </c>
      <c r="K140" s="133" t="s">
        <v>187</v>
      </c>
      <c r="L140" s="32"/>
      <c r="M140" s="138" t="s">
        <v>19</v>
      </c>
      <c r="N140" s="139" t="s">
        <v>43</v>
      </c>
      <c r="P140" s="140">
        <f>O140*H140</f>
        <v>0</v>
      </c>
      <c r="Q140" s="140">
        <v>0</v>
      </c>
      <c r="R140" s="140">
        <f>Q140*H140</f>
        <v>0</v>
      </c>
      <c r="S140" s="140">
        <v>0</v>
      </c>
      <c r="T140" s="141">
        <f>S140*H140</f>
        <v>0</v>
      </c>
      <c r="AR140" s="142" t="s">
        <v>286</v>
      </c>
      <c r="AT140" s="142" t="s">
        <v>183</v>
      </c>
      <c r="AU140" s="142" t="s">
        <v>82</v>
      </c>
      <c r="AY140" s="17" t="s">
        <v>181</v>
      </c>
      <c r="BE140" s="143">
        <f>IF(N140="základní",J140,0)</f>
        <v>0</v>
      </c>
      <c r="BF140" s="143">
        <f>IF(N140="snížená",J140,0)</f>
        <v>0</v>
      </c>
      <c r="BG140" s="143">
        <f>IF(N140="zákl. přenesená",J140,0)</f>
        <v>0</v>
      </c>
      <c r="BH140" s="143">
        <f>IF(N140="sníž. přenesená",J140,0)</f>
        <v>0</v>
      </c>
      <c r="BI140" s="143">
        <f>IF(N140="nulová",J140,0)</f>
        <v>0</v>
      </c>
      <c r="BJ140" s="17" t="s">
        <v>80</v>
      </c>
      <c r="BK140" s="143">
        <f>ROUND(I140*H140,2)</f>
        <v>0</v>
      </c>
      <c r="BL140" s="17" t="s">
        <v>286</v>
      </c>
      <c r="BM140" s="142" t="s">
        <v>3162</v>
      </c>
    </row>
    <row r="141" spans="2:47" s="1" customFormat="1" ht="12">
      <c r="B141" s="32"/>
      <c r="D141" s="144" t="s">
        <v>190</v>
      </c>
      <c r="F141" s="145" t="s">
        <v>3163</v>
      </c>
      <c r="I141" s="146"/>
      <c r="L141" s="32"/>
      <c r="M141" s="147"/>
      <c r="T141" s="53"/>
      <c r="AT141" s="17" t="s">
        <v>190</v>
      </c>
      <c r="AU141" s="17" t="s">
        <v>82</v>
      </c>
    </row>
    <row r="142" spans="2:65" s="1" customFormat="1" ht="16.5" customHeight="1">
      <c r="B142" s="32"/>
      <c r="C142" s="131" t="s">
        <v>273</v>
      </c>
      <c r="D142" s="131" t="s">
        <v>183</v>
      </c>
      <c r="E142" s="132" t="s">
        <v>3180</v>
      </c>
      <c r="F142" s="133" t="s">
        <v>3181</v>
      </c>
      <c r="G142" s="134" t="s">
        <v>199</v>
      </c>
      <c r="H142" s="135">
        <v>1</v>
      </c>
      <c r="I142" s="136"/>
      <c r="J142" s="137">
        <f>ROUND(I142*H142,2)</f>
        <v>0</v>
      </c>
      <c r="K142" s="133" t="s">
        <v>187</v>
      </c>
      <c r="L142" s="32"/>
      <c r="M142" s="138" t="s">
        <v>19</v>
      </c>
      <c r="N142" s="139" t="s">
        <v>43</v>
      </c>
      <c r="P142" s="140">
        <f>O142*H142</f>
        <v>0</v>
      </c>
      <c r="Q142" s="140">
        <v>0.00034</v>
      </c>
      <c r="R142" s="140">
        <f>Q142*H142</f>
        <v>0.00034</v>
      </c>
      <c r="S142" s="140">
        <v>0</v>
      </c>
      <c r="T142" s="141">
        <f>S142*H142</f>
        <v>0</v>
      </c>
      <c r="AR142" s="142" t="s">
        <v>286</v>
      </c>
      <c r="AT142" s="142" t="s">
        <v>183</v>
      </c>
      <c r="AU142" s="142" t="s">
        <v>82</v>
      </c>
      <c r="AY142" s="17" t="s">
        <v>181</v>
      </c>
      <c r="BE142" s="143">
        <f>IF(N142="základní",J142,0)</f>
        <v>0</v>
      </c>
      <c r="BF142" s="143">
        <f>IF(N142="snížená",J142,0)</f>
        <v>0</v>
      </c>
      <c r="BG142" s="143">
        <f>IF(N142="zákl. přenesená",J142,0)</f>
        <v>0</v>
      </c>
      <c r="BH142" s="143">
        <f>IF(N142="sníž. přenesená",J142,0)</f>
        <v>0</v>
      </c>
      <c r="BI142" s="143">
        <f>IF(N142="nulová",J142,0)</f>
        <v>0</v>
      </c>
      <c r="BJ142" s="17" t="s">
        <v>80</v>
      </c>
      <c r="BK142" s="143">
        <f>ROUND(I142*H142,2)</f>
        <v>0</v>
      </c>
      <c r="BL142" s="17" t="s">
        <v>286</v>
      </c>
      <c r="BM142" s="142" t="s">
        <v>3182</v>
      </c>
    </row>
    <row r="143" spans="2:47" s="1" customFormat="1" ht="12">
      <c r="B143" s="32"/>
      <c r="D143" s="144" t="s">
        <v>190</v>
      </c>
      <c r="F143" s="145" t="s">
        <v>3183</v>
      </c>
      <c r="I143" s="146"/>
      <c r="L143" s="32"/>
      <c r="M143" s="147"/>
      <c r="T143" s="53"/>
      <c r="AT143" s="17" t="s">
        <v>190</v>
      </c>
      <c r="AU143" s="17" t="s">
        <v>82</v>
      </c>
    </row>
    <row r="144" spans="2:65" s="1" customFormat="1" ht="16.5" customHeight="1">
      <c r="B144" s="32"/>
      <c r="C144" s="131" t="s">
        <v>8</v>
      </c>
      <c r="D144" s="131" t="s">
        <v>183</v>
      </c>
      <c r="E144" s="132" t="s">
        <v>3683</v>
      </c>
      <c r="F144" s="133" t="s">
        <v>3684</v>
      </c>
      <c r="G144" s="134" t="s">
        <v>199</v>
      </c>
      <c r="H144" s="135">
        <v>3</v>
      </c>
      <c r="I144" s="136"/>
      <c r="J144" s="137">
        <f>ROUND(I144*H144,2)</f>
        <v>0</v>
      </c>
      <c r="K144" s="133" t="s">
        <v>187</v>
      </c>
      <c r="L144" s="32"/>
      <c r="M144" s="138" t="s">
        <v>19</v>
      </c>
      <c r="N144" s="139" t="s">
        <v>43</v>
      </c>
      <c r="P144" s="140">
        <f>O144*H144</f>
        <v>0</v>
      </c>
      <c r="Q144" s="140">
        <v>0.00115</v>
      </c>
      <c r="R144" s="140">
        <f>Q144*H144</f>
        <v>0.00345</v>
      </c>
      <c r="S144" s="140">
        <v>0</v>
      </c>
      <c r="T144" s="141">
        <f>S144*H144</f>
        <v>0</v>
      </c>
      <c r="AR144" s="142" t="s">
        <v>286</v>
      </c>
      <c r="AT144" s="142" t="s">
        <v>183</v>
      </c>
      <c r="AU144" s="142" t="s">
        <v>82</v>
      </c>
      <c r="AY144" s="17" t="s">
        <v>181</v>
      </c>
      <c r="BE144" s="143">
        <f>IF(N144="základní",J144,0)</f>
        <v>0</v>
      </c>
      <c r="BF144" s="143">
        <f>IF(N144="snížená",J144,0)</f>
        <v>0</v>
      </c>
      <c r="BG144" s="143">
        <f>IF(N144="zákl. přenesená",J144,0)</f>
        <v>0</v>
      </c>
      <c r="BH144" s="143">
        <f>IF(N144="sníž. přenesená",J144,0)</f>
        <v>0</v>
      </c>
      <c r="BI144" s="143">
        <f>IF(N144="nulová",J144,0)</f>
        <v>0</v>
      </c>
      <c r="BJ144" s="17" t="s">
        <v>80</v>
      </c>
      <c r="BK144" s="143">
        <f>ROUND(I144*H144,2)</f>
        <v>0</v>
      </c>
      <c r="BL144" s="17" t="s">
        <v>286</v>
      </c>
      <c r="BM144" s="142" t="s">
        <v>3685</v>
      </c>
    </row>
    <row r="145" spans="2:47" s="1" customFormat="1" ht="12">
      <c r="B145" s="32"/>
      <c r="D145" s="144" t="s">
        <v>190</v>
      </c>
      <c r="F145" s="145" t="s">
        <v>3686</v>
      </c>
      <c r="I145" s="146"/>
      <c r="L145" s="32"/>
      <c r="M145" s="147"/>
      <c r="T145" s="53"/>
      <c r="AT145" s="17" t="s">
        <v>190</v>
      </c>
      <c r="AU145" s="17" t="s">
        <v>82</v>
      </c>
    </row>
    <row r="146" spans="2:65" s="1" customFormat="1" ht="21.75" customHeight="1">
      <c r="B146" s="32"/>
      <c r="C146" s="180" t="s">
        <v>286</v>
      </c>
      <c r="D146" s="180" t="s">
        <v>561</v>
      </c>
      <c r="E146" s="181" t="s">
        <v>3687</v>
      </c>
      <c r="F146" s="182" t="s">
        <v>3688</v>
      </c>
      <c r="G146" s="183" t="s">
        <v>199</v>
      </c>
      <c r="H146" s="184">
        <v>3</v>
      </c>
      <c r="I146" s="185"/>
      <c r="J146" s="186">
        <f>ROUND(I146*H146,2)</f>
        <v>0</v>
      </c>
      <c r="K146" s="182" t="s">
        <v>187</v>
      </c>
      <c r="L146" s="187"/>
      <c r="M146" s="188" t="s">
        <v>19</v>
      </c>
      <c r="N146" s="189" t="s">
        <v>43</v>
      </c>
      <c r="P146" s="140">
        <f>O146*H146</f>
        <v>0</v>
      </c>
      <c r="Q146" s="140">
        <v>0.00181</v>
      </c>
      <c r="R146" s="140">
        <f>Q146*H146</f>
        <v>0.00543</v>
      </c>
      <c r="S146" s="140">
        <v>0</v>
      </c>
      <c r="T146" s="141">
        <f>S146*H146</f>
        <v>0</v>
      </c>
      <c r="AR146" s="142" t="s">
        <v>394</v>
      </c>
      <c r="AT146" s="142" t="s">
        <v>561</v>
      </c>
      <c r="AU146" s="142" t="s">
        <v>82</v>
      </c>
      <c r="AY146" s="17" t="s">
        <v>181</v>
      </c>
      <c r="BE146" s="143">
        <f>IF(N146="základní",J146,0)</f>
        <v>0</v>
      </c>
      <c r="BF146" s="143">
        <f>IF(N146="snížená",J146,0)</f>
        <v>0</v>
      </c>
      <c r="BG146" s="143">
        <f>IF(N146="zákl. přenesená",J146,0)</f>
        <v>0</v>
      </c>
      <c r="BH146" s="143">
        <f>IF(N146="sníž. přenesená",J146,0)</f>
        <v>0</v>
      </c>
      <c r="BI146" s="143">
        <f>IF(N146="nulová",J146,0)</f>
        <v>0</v>
      </c>
      <c r="BJ146" s="17" t="s">
        <v>80</v>
      </c>
      <c r="BK146" s="143">
        <f>ROUND(I146*H146,2)</f>
        <v>0</v>
      </c>
      <c r="BL146" s="17" t="s">
        <v>286</v>
      </c>
      <c r="BM146" s="142" t="s">
        <v>3689</v>
      </c>
    </row>
    <row r="147" spans="2:65" s="1" customFormat="1" ht="16.5" customHeight="1">
      <c r="B147" s="32"/>
      <c r="C147" s="131" t="s">
        <v>291</v>
      </c>
      <c r="D147" s="131" t="s">
        <v>183</v>
      </c>
      <c r="E147" s="132" t="s">
        <v>3690</v>
      </c>
      <c r="F147" s="133" t="s">
        <v>3691</v>
      </c>
      <c r="G147" s="134" t="s">
        <v>199</v>
      </c>
      <c r="H147" s="135">
        <v>2</v>
      </c>
      <c r="I147" s="136"/>
      <c r="J147" s="137">
        <f>ROUND(I147*H147,2)</f>
        <v>0</v>
      </c>
      <c r="K147" s="133" t="s">
        <v>187</v>
      </c>
      <c r="L147" s="32"/>
      <c r="M147" s="138" t="s">
        <v>19</v>
      </c>
      <c r="N147" s="139" t="s">
        <v>43</v>
      </c>
      <c r="P147" s="140">
        <f>O147*H147</f>
        <v>0</v>
      </c>
      <c r="Q147" s="140">
        <v>0.00029</v>
      </c>
      <c r="R147" s="140">
        <f>Q147*H147</f>
        <v>0.00058</v>
      </c>
      <c r="S147" s="140">
        <v>0</v>
      </c>
      <c r="T147" s="141">
        <f>S147*H147</f>
        <v>0</v>
      </c>
      <c r="AR147" s="142" t="s">
        <v>286</v>
      </c>
      <c r="AT147" s="142" t="s">
        <v>183</v>
      </c>
      <c r="AU147" s="142" t="s">
        <v>82</v>
      </c>
      <c r="AY147" s="17" t="s">
        <v>181</v>
      </c>
      <c r="BE147" s="143">
        <f>IF(N147="základní",J147,0)</f>
        <v>0</v>
      </c>
      <c r="BF147" s="143">
        <f>IF(N147="snížená",J147,0)</f>
        <v>0</v>
      </c>
      <c r="BG147" s="143">
        <f>IF(N147="zákl. přenesená",J147,0)</f>
        <v>0</v>
      </c>
      <c r="BH147" s="143">
        <f>IF(N147="sníž. přenesená",J147,0)</f>
        <v>0</v>
      </c>
      <c r="BI147" s="143">
        <f>IF(N147="nulová",J147,0)</f>
        <v>0</v>
      </c>
      <c r="BJ147" s="17" t="s">
        <v>80</v>
      </c>
      <c r="BK147" s="143">
        <f>ROUND(I147*H147,2)</f>
        <v>0</v>
      </c>
      <c r="BL147" s="17" t="s">
        <v>286</v>
      </c>
      <c r="BM147" s="142" t="s">
        <v>3692</v>
      </c>
    </row>
    <row r="148" spans="2:47" s="1" customFormat="1" ht="12">
      <c r="B148" s="32"/>
      <c r="D148" s="144" t="s">
        <v>190</v>
      </c>
      <c r="F148" s="145" t="s">
        <v>3693</v>
      </c>
      <c r="I148" s="146"/>
      <c r="L148" s="32"/>
      <c r="M148" s="147"/>
      <c r="T148" s="53"/>
      <c r="AT148" s="17" t="s">
        <v>190</v>
      </c>
      <c r="AU148" s="17" t="s">
        <v>82</v>
      </c>
    </row>
    <row r="149" spans="2:65" s="1" customFormat="1" ht="16.5" customHeight="1">
      <c r="B149" s="32"/>
      <c r="C149" s="131" t="s">
        <v>296</v>
      </c>
      <c r="D149" s="131" t="s">
        <v>183</v>
      </c>
      <c r="E149" s="132" t="s">
        <v>3184</v>
      </c>
      <c r="F149" s="133" t="s">
        <v>3185</v>
      </c>
      <c r="G149" s="134" t="s">
        <v>199</v>
      </c>
      <c r="H149" s="135">
        <v>1</v>
      </c>
      <c r="I149" s="136"/>
      <c r="J149" s="137">
        <f>ROUND(I149*H149,2)</f>
        <v>0</v>
      </c>
      <c r="K149" s="133" t="s">
        <v>187</v>
      </c>
      <c r="L149" s="32"/>
      <c r="M149" s="138" t="s">
        <v>19</v>
      </c>
      <c r="N149" s="139" t="s">
        <v>43</v>
      </c>
      <c r="P149" s="140">
        <f>O149*H149</f>
        <v>0</v>
      </c>
      <c r="Q149" s="140">
        <v>0.00017</v>
      </c>
      <c r="R149" s="140">
        <f>Q149*H149</f>
        <v>0.00017</v>
      </c>
      <c r="S149" s="140">
        <v>0</v>
      </c>
      <c r="T149" s="141">
        <f>S149*H149</f>
        <v>0</v>
      </c>
      <c r="AR149" s="142" t="s">
        <v>286</v>
      </c>
      <c r="AT149" s="142" t="s">
        <v>183</v>
      </c>
      <c r="AU149" s="142" t="s">
        <v>82</v>
      </c>
      <c r="AY149" s="17" t="s">
        <v>181</v>
      </c>
      <c r="BE149" s="143">
        <f>IF(N149="základní",J149,0)</f>
        <v>0</v>
      </c>
      <c r="BF149" s="143">
        <f>IF(N149="snížená",J149,0)</f>
        <v>0</v>
      </c>
      <c r="BG149" s="143">
        <f>IF(N149="zákl. přenesená",J149,0)</f>
        <v>0</v>
      </c>
      <c r="BH149" s="143">
        <f>IF(N149="sníž. přenesená",J149,0)</f>
        <v>0</v>
      </c>
      <c r="BI149" s="143">
        <f>IF(N149="nulová",J149,0)</f>
        <v>0</v>
      </c>
      <c r="BJ149" s="17" t="s">
        <v>80</v>
      </c>
      <c r="BK149" s="143">
        <f>ROUND(I149*H149,2)</f>
        <v>0</v>
      </c>
      <c r="BL149" s="17" t="s">
        <v>286</v>
      </c>
      <c r="BM149" s="142" t="s">
        <v>3186</v>
      </c>
    </row>
    <row r="150" spans="2:47" s="1" customFormat="1" ht="12">
      <c r="B150" s="32"/>
      <c r="D150" s="144" t="s">
        <v>190</v>
      </c>
      <c r="F150" s="145" t="s">
        <v>3187</v>
      </c>
      <c r="I150" s="146"/>
      <c r="L150" s="32"/>
      <c r="M150" s="147"/>
      <c r="T150" s="53"/>
      <c r="AT150" s="17" t="s">
        <v>190</v>
      </c>
      <c r="AU150" s="17" t="s">
        <v>82</v>
      </c>
    </row>
    <row r="151" spans="2:65" s="1" customFormat="1" ht="16.5" customHeight="1">
      <c r="B151" s="32"/>
      <c r="C151" s="131" t="s">
        <v>302</v>
      </c>
      <c r="D151" s="131" t="s">
        <v>183</v>
      </c>
      <c r="E151" s="132" t="s">
        <v>3188</v>
      </c>
      <c r="F151" s="133" t="s">
        <v>3189</v>
      </c>
      <c r="G151" s="134" t="s">
        <v>199</v>
      </c>
      <c r="H151" s="135">
        <v>1</v>
      </c>
      <c r="I151" s="136"/>
      <c r="J151" s="137">
        <f>ROUND(I151*H151,2)</f>
        <v>0</v>
      </c>
      <c r="K151" s="133" t="s">
        <v>187</v>
      </c>
      <c r="L151" s="32"/>
      <c r="M151" s="138" t="s">
        <v>19</v>
      </c>
      <c r="N151" s="139" t="s">
        <v>43</v>
      </c>
      <c r="P151" s="140">
        <f>O151*H151</f>
        <v>0</v>
      </c>
      <c r="Q151" s="140">
        <v>0.00018</v>
      </c>
      <c r="R151" s="140">
        <f>Q151*H151</f>
        <v>0.00018</v>
      </c>
      <c r="S151" s="140">
        <v>0</v>
      </c>
      <c r="T151" s="141">
        <f>S151*H151</f>
        <v>0</v>
      </c>
      <c r="AR151" s="142" t="s">
        <v>286</v>
      </c>
      <c r="AT151" s="142" t="s">
        <v>183</v>
      </c>
      <c r="AU151" s="142" t="s">
        <v>82</v>
      </c>
      <c r="AY151" s="17" t="s">
        <v>181</v>
      </c>
      <c r="BE151" s="143">
        <f>IF(N151="základní",J151,0)</f>
        <v>0</v>
      </c>
      <c r="BF151" s="143">
        <f>IF(N151="snížená",J151,0)</f>
        <v>0</v>
      </c>
      <c r="BG151" s="143">
        <f>IF(N151="zákl. přenesená",J151,0)</f>
        <v>0</v>
      </c>
      <c r="BH151" s="143">
        <f>IF(N151="sníž. přenesená",J151,0)</f>
        <v>0</v>
      </c>
      <c r="BI151" s="143">
        <f>IF(N151="nulová",J151,0)</f>
        <v>0</v>
      </c>
      <c r="BJ151" s="17" t="s">
        <v>80</v>
      </c>
      <c r="BK151" s="143">
        <f>ROUND(I151*H151,2)</f>
        <v>0</v>
      </c>
      <c r="BL151" s="17" t="s">
        <v>286</v>
      </c>
      <c r="BM151" s="142" t="s">
        <v>3190</v>
      </c>
    </row>
    <row r="152" spans="2:47" s="1" customFormat="1" ht="12">
      <c r="B152" s="32"/>
      <c r="D152" s="144" t="s">
        <v>190</v>
      </c>
      <c r="F152" s="145" t="s">
        <v>3191</v>
      </c>
      <c r="I152" s="146"/>
      <c r="L152" s="32"/>
      <c r="M152" s="147"/>
      <c r="T152" s="53"/>
      <c r="AT152" s="17" t="s">
        <v>190</v>
      </c>
      <c r="AU152" s="17" t="s">
        <v>82</v>
      </c>
    </row>
    <row r="153" spans="2:65" s="1" customFormat="1" ht="16.5" customHeight="1">
      <c r="B153" s="32"/>
      <c r="C153" s="131" t="s">
        <v>311</v>
      </c>
      <c r="D153" s="131" t="s">
        <v>183</v>
      </c>
      <c r="E153" s="132" t="s">
        <v>3192</v>
      </c>
      <c r="F153" s="133" t="s">
        <v>3193</v>
      </c>
      <c r="G153" s="134" t="s">
        <v>305</v>
      </c>
      <c r="H153" s="135">
        <v>110</v>
      </c>
      <c r="I153" s="136"/>
      <c r="J153" s="137">
        <f>ROUND(I153*H153,2)</f>
        <v>0</v>
      </c>
      <c r="K153" s="133" t="s">
        <v>187</v>
      </c>
      <c r="L153" s="32"/>
      <c r="M153" s="138" t="s">
        <v>19</v>
      </c>
      <c r="N153" s="139" t="s">
        <v>43</v>
      </c>
      <c r="P153" s="140">
        <f>O153*H153</f>
        <v>0</v>
      </c>
      <c r="Q153" s="140">
        <v>0</v>
      </c>
      <c r="R153" s="140">
        <f>Q153*H153</f>
        <v>0</v>
      </c>
      <c r="S153" s="140">
        <v>0</v>
      </c>
      <c r="T153" s="141">
        <f>S153*H153</f>
        <v>0</v>
      </c>
      <c r="AR153" s="142" t="s">
        <v>286</v>
      </c>
      <c r="AT153" s="142" t="s">
        <v>183</v>
      </c>
      <c r="AU153" s="142" t="s">
        <v>82</v>
      </c>
      <c r="AY153" s="17" t="s">
        <v>181</v>
      </c>
      <c r="BE153" s="143">
        <f>IF(N153="základní",J153,0)</f>
        <v>0</v>
      </c>
      <c r="BF153" s="143">
        <f>IF(N153="snížená",J153,0)</f>
        <v>0</v>
      </c>
      <c r="BG153" s="143">
        <f>IF(N153="zákl. přenesená",J153,0)</f>
        <v>0</v>
      </c>
      <c r="BH153" s="143">
        <f>IF(N153="sníž. přenesená",J153,0)</f>
        <v>0</v>
      </c>
      <c r="BI153" s="143">
        <f>IF(N153="nulová",J153,0)</f>
        <v>0</v>
      </c>
      <c r="BJ153" s="17" t="s">
        <v>80</v>
      </c>
      <c r="BK153" s="143">
        <f>ROUND(I153*H153,2)</f>
        <v>0</v>
      </c>
      <c r="BL153" s="17" t="s">
        <v>286</v>
      </c>
      <c r="BM153" s="142" t="s">
        <v>3194</v>
      </c>
    </row>
    <row r="154" spans="2:47" s="1" customFormat="1" ht="12">
      <c r="B154" s="32"/>
      <c r="D154" s="144" t="s">
        <v>190</v>
      </c>
      <c r="F154" s="145" t="s">
        <v>3195</v>
      </c>
      <c r="I154" s="146"/>
      <c r="L154" s="32"/>
      <c r="M154" s="147"/>
      <c r="T154" s="53"/>
      <c r="AT154" s="17" t="s">
        <v>190</v>
      </c>
      <c r="AU154" s="17" t="s">
        <v>82</v>
      </c>
    </row>
    <row r="155" spans="2:65" s="1" customFormat="1" ht="16.5" customHeight="1">
      <c r="B155" s="32"/>
      <c r="C155" s="131" t="s">
        <v>7</v>
      </c>
      <c r="D155" s="131" t="s">
        <v>183</v>
      </c>
      <c r="E155" s="132" t="s">
        <v>3200</v>
      </c>
      <c r="F155" s="133" t="s">
        <v>3201</v>
      </c>
      <c r="G155" s="134" t="s">
        <v>3202</v>
      </c>
      <c r="H155" s="135">
        <v>10</v>
      </c>
      <c r="I155" s="136"/>
      <c r="J155" s="137">
        <f>ROUND(I155*H155,2)</f>
        <v>0</v>
      </c>
      <c r="K155" s="133" t="s">
        <v>19</v>
      </c>
      <c r="L155" s="32"/>
      <c r="M155" s="138" t="s">
        <v>19</v>
      </c>
      <c r="N155" s="139" t="s">
        <v>43</v>
      </c>
      <c r="P155" s="140">
        <f>O155*H155</f>
        <v>0</v>
      </c>
      <c r="Q155" s="140">
        <v>0</v>
      </c>
      <c r="R155" s="140">
        <f>Q155*H155</f>
        <v>0</v>
      </c>
      <c r="S155" s="140">
        <v>0</v>
      </c>
      <c r="T155" s="141">
        <f>S155*H155</f>
        <v>0</v>
      </c>
      <c r="AR155" s="142" t="s">
        <v>286</v>
      </c>
      <c r="AT155" s="142" t="s">
        <v>183</v>
      </c>
      <c r="AU155" s="142" t="s">
        <v>82</v>
      </c>
      <c r="AY155" s="17" t="s">
        <v>181</v>
      </c>
      <c r="BE155" s="143">
        <f>IF(N155="základní",J155,0)</f>
        <v>0</v>
      </c>
      <c r="BF155" s="143">
        <f>IF(N155="snížená",J155,0)</f>
        <v>0</v>
      </c>
      <c r="BG155" s="143">
        <f>IF(N155="zákl. přenesená",J155,0)</f>
        <v>0</v>
      </c>
      <c r="BH155" s="143">
        <f>IF(N155="sníž. přenesená",J155,0)</f>
        <v>0</v>
      </c>
      <c r="BI155" s="143">
        <f>IF(N155="nulová",J155,0)</f>
        <v>0</v>
      </c>
      <c r="BJ155" s="17" t="s">
        <v>80</v>
      </c>
      <c r="BK155" s="143">
        <f>ROUND(I155*H155,2)</f>
        <v>0</v>
      </c>
      <c r="BL155" s="17" t="s">
        <v>286</v>
      </c>
      <c r="BM155" s="142" t="s">
        <v>3203</v>
      </c>
    </row>
    <row r="156" spans="2:65" s="1" customFormat="1" ht="16.5" customHeight="1">
      <c r="B156" s="32"/>
      <c r="C156" s="131" t="s">
        <v>322</v>
      </c>
      <c r="D156" s="131" t="s">
        <v>183</v>
      </c>
      <c r="E156" s="132" t="s">
        <v>3204</v>
      </c>
      <c r="F156" s="133" t="s">
        <v>3205</v>
      </c>
      <c r="G156" s="134" t="s">
        <v>214</v>
      </c>
      <c r="H156" s="135">
        <v>1</v>
      </c>
      <c r="I156" s="136"/>
      <c r="J156" s="137">
        <f>ROUND(I156*H156,2)</f>
        <v>0</v>
      </c>
      <c r="K156" s="133" t="s">
        <v>19</v>
      </c>
      <c r="L156" s="32"/>
      <c r="M156" s="138" t="s">
        <v>19</v>
      </c>
      <c r="N156" s="139" t="s">
        <v>43</v>
      </c>
      <c r="P156" s="140">
        <f>O156*H156</f>
        <v>0</v>
      </c>
      <c r="Q156" s="140">
        <v>0</v>
      </c>
      <c r="R156" s="140">
        <f>Q156*H156</f>
        <v>0</v>
      </c>
      <c r="S156" s="140">
        <v>0</v>
      </c>
      <c r="T156" s="141">
        <f>S156*H156</f>
        <v>0</v>
      </c>
      <c r="AR156" s="142" t="s">
        <v>286</v>
      </c>
      <c r="AT156" s="142" t="s">
        <v>183</v>
      </c>
      <c r="AU156" s="142" t="s">
        <v>82</v>
      </c>
      <c r="AY156" s="17" t="s">
        <v>181</v>
      </c>
      <c r="BE156" s="143">
        <f>IF(N156="základní",J156,0)</f>
        <v>0</v>
      </c>
      <c r="BF156" s="143">
        <f>IF(N156="snížená",J156,0)</f>
        <v>0</v>
      </c>
      <c r="BG156" s="143">
        <f>IF(N156="zákl. přenesená",J156,0)</f>
        <v>0</v>
      </c>
      <c r="BH156" s="143">
        <f>IF(N156="sníž. přenesená",J156,0)</f>
        <v>0</v>
      </c>
      <c r="BI156" s="143">
        <f>IF(N156="nulová",J156,0)</f>
        <v>0</v>
      </c>
      <c r="BJ156" s="17" t="s">
        <v>80</v>
      </c>
      <c r="BK156" s="143">
        <f>ROUND(I156*H156,2)</f>
        <v>0</v>
      </c>
      <c r="BL156" s="17" t="s">
        <v>286</v>
      </c>
      <c r="BM156" s="142" t="s">
        <v>3206</v>
      </c>
    </row>
    <row r="157" spans="2:65" s="1" customFormat="1" ht="16.5" customHeight="1">
      <c r="B157" s="32"/>
      <c r="C157" s="131" t="s">
        <v>327</v>
      </c>
      <c r="D157" s="131" t="s">
        <v>183</v>
      </c>
      <c r="E157" s="132" t="s">
        <v>3219</v>
      </c>
      <c r="F157" s="133" t="s">
        <v>3220</v>
      </c>
      <c r="G157" s="134" t="s">
        <v>2716</v>
      </c>
      <c r="H157" s="135">
        <v>5</v>
      </c>
      <c r="I157" s="136"/>
      <c r="J157" s="137">
        <f>ROUND(I157*H157,2)</f>
        <v>0</v>
      </c>
      <c r="K157" s="133" t="s">
        <v>19</v>
      </c>
      <c r="L157" s="32"/>
      <c r="M157" s="138" t="s">
        <v>19</v>
      </c>
      <c r="N157" s="139" t="s">
        <v>43</v>
      </c>
      <c r="P157" s="140">
        <f>O157*H157</f>
        <v>0</v>
      </c>
      <c r="Q157" s="140">
        <v>0</v>
      </c>
      <c r="R157" s="140">
        <f>Q157*H157</f>
        <v>0</v>
      </c>
      <c r="S157" s="140">
        <v>0</v>
      </c>
      <c r="T157" s="141">
        <f>S157*H157</f>
        <v>0</v>
      </c>
      <c r="AR157" s="142" t="s">
        <v>286</v>
      </c>
      <c r="AT157" s="142" t="s">
        <v>183</v>
      </c>
      <c r="AU157" s="142" t="s">
        <v>82</v>
      </c>
      <c r="AY157" s="17" t="s">
        <v>181</v>
      </c>
      <c r="BE157" s="143">
        <f>IF(N157="základní",J157,0)</f>
        <v>0</v>
      </c>
      <c r="BF157" s="143">
        <f>IF(N157="snížená",J157,0)</f>
        <v>0</v>
      </c>
      <c r="BG157" s="143">
        <f>IF(N157="zákl. přenesená",J157,0)</f>
        <v>0</v>
      </c>
      <c r="BH157" s="143">
        <f>IF(N157="sníž. přenesená",J157,0)</f>
        <v>0</v>
      </c>
      <c r="BI157" s="143">
        <f>IF(N157="nulová",J157,0)</f>
        <v>0</v>
      </c>
      <c r="BJ157" s="17" t="s">
        <v>80</v>
      </c>
      <c r="BK157" s="143">
        <f>ROUND(I157*H157,2)</f>
        <v>0</v>
      </c>
      <c r="BL157" s="17" t="s">
        <v>286</v>
      </c>
      <c r="BM157" s="142" t="s">
        <v>3221</v>
      </c>
    </row>
    <row r="158" spans="2:65" s="1" customFormat="1" ht="16.5" customHeight="1">
      <c r="B158" s="32"/>
      <c r="C158" s="131" t="s">
        <v>333</v>
      </c>
      <c r="D158" s="131" t="s">
        <v>183</v>
      </c>
      <c r="E158" s="132" t="s">
        <v>3222</v>
      </c>
      <c r="F158" s="133" t="s">
        <v>3223</v>
      </c>
      <c r="G158" s="134" t="s">
        <v>199</v>
      </c>
      <c r="H158" s="135">
        <v>3</v>
      </c>
      <c r="I158" s="136"/>
      <c r="J158" s="137">
        <f>ROUND(I158*H158,2)</f>
        <v>0</v>
      </c>
      <c r="K158" s="133" t="s">
        <v>19</v>
      </c>
      <c r="L158" s="32"/>
      <c r="M158" s="138" t="s">
        <v>19</v>
      </c>
      <c r="N158" s="139" t="s">
        <v>43</v>
      </c>
      <c r="P158" s="140">
        <f>O158*H158</f>
        <v>0</v>
      </c>
      <c r="Q158" s="140">
        <v>0</v>
      </c>
      <c r="R158" s="140">
        <f>Q158*H158</f>
        <v>0</v>
      </c>
      <c r="S158" s="140">
        <v>0</v>
      </c>
      <c r="T158" s="141">
        <f>S158*H158</f>
        <v>0</v>
      </c>
      <c r="AR158" s="142" t="s">
        <v>286</v>
      </c>
      <c r="AT158" s="142" t="s">
        <v>183</v>
      </c>
      <c r="AU158" s="142" t="s">
        <v>82</v>
      </c>
      <c r="AY158" s="17" t="s">
        <v>181</v>
      </c>
      <c r="BE158" s="143">
        <f>IF(N158="základní",J158,0)</f>
        <v>0</v>
      </c>
      <c r="BF158" s="143">
        <f>IF(N158="snížená",J158,0)</f>
        <v>0</v>
      </c>
      <c r="BG158" s="143">
        <f>IF(N158="zákl. přenesená",J158,0)</f>
        <v>0</v>
      </c>
      <c r="BH158" s="143">
        <f>IF(N158="sníž. přenesená",J158,0)</f>
        <v>0</v>
      </c>
      <c r="BI158" s="143">
        <f>IF(N158="nulová",J158,0)</f>
        <v>0</v>
      </c>
      <c r="BJ158" s="17" t="s">
        <v>80</v>
      </c>
      <c r="BK158" s="143">
        <f>ROUND(I158*H158,2)</f>
        <v>0</v>
      </c>
      <c r="BL158" s="17" t="s">
        <v>286</v>
      </c>
      <c r="BM158" s="142" t="s">
        <v>3224</v>
      </c>
    </row>
    <row r="159" spans="2:65" s="1" customFormat="1" ht="24.1" customHeight="1">
      <c r="B159" s="32"/>
      <c r="C159" s="131" t="s">
        <v>341</v>
      </c>
      <c r="D159" s="131" t="s">
        <v>183</v>
      </c>
      <c r="E159" s="132" t="s">
        <v>3231</v>
      </c>
      <c r="F159" s="133" t="s">
        <v>3232</v>
      </c>
      <c r="G159" s="134" t="s">
        <v>344</v>
      </c>
      <c r="H159" s="135">
        <v>0.129</v>
      </c>
      <c r="I159" s="136"/>
      <c r="J159" s="137">
        <f>ROUND(I159*H159,2)</f>
        <v>0</v>
      </c>
      <c r="K159" s="133" t="s">
        <v>187</v>
      </c>
      <c r="L159" s="32"/>
      <c r="M159" s="138" t="s">
        <v>19</v>
      </c>
      <c r="N159" s="139" t="s">
        <v>43</v>
      </c>
      <c r="P159" s="140">
        <f>O159*H159</f>
        <v>0</v>
      </c>
      <c r="Q159" s="140">
        <v>0</v>
      </c>
      <c r="R159" s="140">
        <f>Q159*H159</f>
        <v>0</v>
      </c>
      <c r="S159" s="140">
        <v>0</v>
      </c>
      <c r="T159" s="141">
        <f>S159*H159</f>
        <v>0</v>
      </c>
      <c r="AR159" s="142" t="s">
        <v>286</v>
      </c>
      <c r="AT159" s="142" t="s">
        <v>183</v>
      </c>
      <c r="AU159" s="142" t="s">
        <v>82</v>
      </c>
      <c r="AY159" s="17" t="s">
        <v>181</v>
      </c>
      <c r="BE159" s="143">
        <f>IF(N159="základní",J159,0)</f>
        <v>0</v>
      </c>
      <c r="BF159" s="143">
        <f>IF(N159="snížená",J159,0)</f>
        <v>0</v>
      </c>
      <c r="BG159" s="143">
        <f>IF(N159="zákl. přenesená",J159,0)</f>
        <v>0</v>
      </c>
      <c r="BH159" s="143">
        <f>IF(N159="sníž. přenesená",J159,0)</f>
        <v>0</v>
      </c>
      <c r="BI159" s="143">
        <f>IF(N159="nulová",J159,0)</f>
        <v>0</v>
      </c>
      <c r="BJ159" s="17" t="s">
        <v>80</v>
      </c>
      <c r="BK159" s="143">
        <f>ROUND(I159*H159,2)</f>
        <v>0</v>
      </c>
      <c r="BL159" s="17" t="s">
        <v>286</v>
      </c>
      <c r="BM159" s="142" t="s">
        <v>3233</v>
      </c>
    </row>
    <row r="160" spans="2:47" s="1" customFormat="1" ht="12">
      <c r="B160" s="32"/>
      <c r="D160" s="144" t="s">
        <v>190</v>
      </c>
      <c r="F160" s="145" t="s">
        <v>3234</v>
      </c>
      <c r="I160" s="146"/>
      <c r="L160" s="32"/>
      <c r="M160" s="147"/>
      <c r="T160" s="53"/>
      <c r="AT160" s="17" t="s">
        <v>190</v>
      </c>
      <c r="AU160" s="17" t="s">
        <v>82</v>
      </c>
    </row>
    <row r="161" spans="2:63" s="11" customFormat="1" ht="22.8" customHeight="1">
      <c r="B161" s="119"/>
      <c r="D161" s="120" t="s">
        <v>71</v>
      </c>
      <c r="E161" s="129" t="s">
        <v>3235</v>
      </c>
      <c r="F161" s="129" t="s">
        <v>3236</v>
      </c>
      <c r="I161" s="122"/>
      <c r="J161" s="130">
        <f>BK161</f>
        <v>0</v>
      </c>
      <c r="L161" s="119"/>
      <c r="M161" s="124"/>
      <c r="P161" s="125">
        <f>SUM(P162:P188)</f>
        <v>0</v>
      </c>
      <c r="R161" s="125">
        <f>SUM(R162:R188)</f>
        <v>0.10059</v>
      </c>
      <c r="T161" s="126">
        <f>SUM(T162:T188)</f>
        <v>0</v>
      </c>
      <c r="AR161" s="120" t="s">
        <v>82</v>
      </c>
      <c r="AT161" s="127" t="s">
        <v>71</v>
      </c>
      <c r="AU161" s="127" t="s">
        <v>80</v>
      </c>
      <c r="AY161" s="120" t="s">
        <v>181</v>
      </c>
      <c r="BK161" s="128">
        <f>SUM(BK162:BK188)</f>
        <v>0</v>
      </c>
    </row>
    <row r="162" spans="2:65" s="1" customFormat="1" ht="16.5" customHeight="1">
      <c r="B162" s="32"/>
      <c r="C162" s="131" t="s">
        <v>349</v>
      </c>
      <c r="D162" s="131" t="s">
        <v>183</v>
      </c>
      <c r="E162" s="132" t="s">
        <v>3237</v>
      </c>
      <c r="F162" s="133" t="s">
        <v>3238</v>
      </c>
      <c r="G162" s="134" t="s">
        <v>305</v>
      </c>
      <c r="H162" s="135">
        <v>2</v>
      </c>
      <c r="I162" s="136"/>
      <c r="J162" s="137">
        <f>ROUND(I162*H162,2)</f>
        <v>0</v>
      </c>
      <c r="K162" s="133" t="s">
        <v>187</v>
      </c>
      <c r="L162" s="32"/>
      <c r="M162" s="138" t="s">
        <v>19</v>
      </c>
      <c r="N162" s="139" t="s">
        <v>43</v>
      </c>
      <c r="P162" s="140">
        <f>O162*H162</f>
        <v>0</v>
      </c>
      <c r="Q162" s="140">
        <v>0.00309</v>
      </c>
      <c r="R162" s="140">
        <f>Q162*H162</f>
        <v>0.00618</v>
      </c>
      <c r="S162" s="140">
        <v>0</v>
      </c>
      <c r="T162" s="141">
        <f>S162*H162</f>
        <v>0</v>
      </c>
      <c r="AR162" s="142" t="s">
        <v>286</v>
      </c>
      <c r="AT162" s="142" t="s">
        <v>183</v>
      </c>
      <c r="AU162" s="142" t="s">
        <v>82</v>
      </c>
      <c r="AY162" s="17" t="s">
        <v>181</v>
      </c>
      <c r="BE162" s="143">
        <f>IF(N162="základní",J162,0)</f>
        <v>0</v>
      </c>
      <c r="BF162" s="143">
        <f>IF(N162="snížená",J162,0)</f>
        <v>0</v>
      </c>
      <c r="BG162" s="143">
        <f>IF(N162="zákl. přenesená",J162,0)</f>
        <v>0</v>
      </c>
      <c r="BH162" s="143">
        <f>IF(N162="sníž. přenesená",J162,0)</f>
        <v>0</v>
      </c>
      <c r="BI162" s="143">
        <f>IF(N162="nulová",J162,0)</f>
        <v>0</v>
      </c>
      <c r="BJ162" s="17" t="s">
        <v>80</v>
      </c>
      <c r="BK162" s="143">
        <f>ROUND(I162*H162,2)</f>
        <v>0</v>
      </c>
      <c r="BL162" s="17" t="s">
        <v>286</v>
      </c>
      <c r="BM162" s="142" t="s">
        <v>3239</v>
      </c>
    </row>
    <row r="163" spans="2:47" s="1" customFormat="1" ht="12">
      <c r="B163" s="32"/>
      <c r="D163" s="144" t="s">
        <v>190</v>
      </c>
      <c r="F163" s="145" t="s">
        <v>3240</v>
      </c>
      <c r="I163" s="146"/>
      <c r="L163" s="32"/>
      <c r="M163" s="147"/>
      <c r="T163" s="53"/>
      <c r="AT163" s="17" t="s">
        <v>190</v>
      </c>
      <c r="AU163" s="17" t="s">
        <v>82</v>
      </c>
    </row>
    <row r="164" spans="2:65" s="1" customFormat="1" ht="16.5" customHeight="1">
      <c r="B164" s="32"/>
      <c r="C164" s="131" t="s">
        <v>363</v>
      </c>
      <c r="D164" s="131" t="s">
        <v>183</v>
      </c>
      <c r="E164" s="132" t="s">
        <v>3261</v>
      </c>
      <c r="F164" s="133" t="s">
        <v>3262</v>
      </c>
      <c r="G164" s="134" t="s">
        <v>305</v>
      </c>
      <c r="H164" s="135">
        <v>20</v>
      </c>
      <c r="I164" s="136"/>
      <c r="J164" s="137">
        <f>ROUND(I164*H164,2)</f>
        <v>0</v>
      </c>
      <c r="K164" s="133" t="s">
        <v>187</v>
      </c>
      <c r="L164" s="32"/>
      <c r="M164" s="138" t="s">
        <v>19</v>
      </c>
      <c r="N164" s="139" t="s">
        <v>43</v>
      </c>
      <c r="P164" s="140">
        <f>O164*H164</f>
        <v>0</v>
      </c>
      <c r="Q164" s="140">
        <v>0.00073</v>
      </c>
      <c r="R164" s="140">
        <f>Q164*H164</f>
        <v>0.014599999999999998</v>
      </c>
      <c r="S164" s="140">
        <v>0</v>
      </c>
      <c r="T164" s="141">
        <f>S164*H164</f>
        <v>0</v>
      </c>
      <c r="AR164" s="142" t="s">
        <v>286</v>
      </c>
      <c r="AT164" s="142" t="s">
        <v>183</v>
      </c>
      <c r="AU164" s="142" t="s">
        <v>82</v>
      </c>
      <c r="AY164" s="17" t="s">
        <v>181</v>
      </c>
      <c r="BE164" s="143">
        <f>IF(N164="základní",J164,0)</f>
        <v>0</v>
      </c>
      <c r="BF164" s="143">
        <f>IF(N164="snížená",J164,0)</f>
        <v>0</v>
      </c>
      <c r="BG164" s="143">
        <f>IF(N164="zákl. přenesená",J164,0)</f>
        <v>0</v>
      </c>
      <c r="BH164" s="143">
        <f>IF(N164="sníž. přenesená",J164,0)</f>
        <v>0</v>
      </c>
      <c r="BI164" s="143">
        <f>IF(N164="nulová",J164,0)</f>
        <v>0</v>
      </c>
      <c r="BJ164" s="17" t="s">
        <v>80</v>
      </c>
      <c r="BK164" s="143">
        <f>ROUND(I164*H164,2)</f>
        <v>0</v>
      </c>
      <c r="BL164" s="17" t="s">
        <v>286</v>
      </c>
      <c r="BM164" s="142" t="s">
        <v>3263</v>
      </c>
    </row>
    <row r="165" spans="2:47" s="1" customFormat="1" ht="12">
      <c r="B165" s="32"/>
      <c r="D165" s="144" t="s">
        <v>190</v>
      </c>
      <c r="F165" s="145" t="s">
        <v>3264</v>
      </c>
      <c r="I165" s="146"/>
      <c r="L165" s="32"/>
      <c r="M165" s="147"/>
      <c r="T165" s="53"/>
      <c r="AT165" s="17" t="s">
        <v>190</v>
      </c>
      <c r="AU165" s="17" t="s">
        <v>82</v>
      </c>
    </row>
    <row r="166" spans="2:65" s="1" customFormat="1" ht="16.5" customHeight="1">
      <c r="B166" s="32"/>
      <c r="C166" s="131" t="s">
        <v>370</v>
      </c>
      <c r="D166" s="131" t="s">
        <v>183</v>
      </c>
      <c r="E166" s="132" t="s">
        <v>3265</v>
      </c>
      <c r="F166" s="133" t="s">
        <v>3266</v>
      </c>
      <c r="G166" s="134" t="s">
        <v>305</v>
      </c>
      <c r="H166" s="135">
        <v>30</v>
      </c>
      <c r="I166" s="136"/>
      <c r="J166" s="137">
        <f>ROUND(I166*H166,2)</f>
        <v>0</v>
      </c>
      <c r="K166" s="133" t="s">
        <v>187</v>
      </c>
      <c r="L166" s="32"/>
      <c r="M166" s="138" t="s">
        <v>19</v>
      </c>
      <c r="N166" s="139" t="s">
        <v>43</v>
      </c>
      <c r="P166" s="140">
        <f>O166*H166</f>
        <v>0</v>
      </c>
      <c r="Q166" s="140">
        <v>0.00098</v>
      </c>
      <c r="R166" s="140">
        <f>Q166*H166</f>
        <v>0.0294</v>
      </c>
      <c r="S166" s="140">
        <v>0</v>
      </c>
      <c r="T166" s="141">
        <f>S166*H166</f>
        <v>0</v>
      </c>
      <c r="AR166" s="142" t="s">
        <v>286</v>
      </c>
      <c r="AT166" s="142" t="s">
        <v>183</v>
      </c>
      <c r="AU166" s="142" t="s">
        <v>82</v>
      </c>
      <c r="AY166" s="17" t="s">
        <v>181</v>
      </c>
      <c r="BE166" s="143">
        <f>IF(N166="základní",J166,0)</f>
        <v>0</v>
      </c>
      <c r="BF166" s="143">
        <f>IF(N166="snížená",J166,0)</f>
        <v>0</v>
      </c>
      <c r="BG166" s="143">
        <f>IF(N166="zákl. přenesená",J166,0)</f>
        <v>0</v>
      </c>
      <c r="BH166" s="143">
        <f>IF(N166="sníž. přenesená",J166,0)</f>
        <v>0</v>
      </c>
      <c r="BI166" s="143">
        <f>IF(N166="nulová",J166,0)</f>
        <v>0</v>
      </c>
      <c r="BJ166" s="17" t="s">
        <v>80</v>
      </c>
      <c r="BK166" s="143">
        <f>ROUND(I166*H166,2)</f>
        <v>0</v>
      </c>
      <c r="BL166" s="17" t="s">
        <v>286</v>
      </c>
      <c r="BM166" s="142" t="s">
        <v>3267</v>
      </c>
    </row>
    <row r="167" spans="2:47" s="1" customFormat="1" ht="12">
      <c r="B167" s="32"/>
      <c r="D167" s="144" t="s">
        <v>190</v>
      </c>
      <c r="F167" s="145" t="s">
        <v>3268</v>
      </c>
      <c r="I167" s="146"/>
      <c r="L167" s="32"/>
      <c r="M167" s="147"/>
      <c r="T167" s="53"/>
      <c r="AT167" s="17" t="s">
        <v>190</v>
      </c>
      <c r="AU167" s="17" t="s">
        <v>82</v>
      </c>
    </row>
    <row r="168" spans="2:65" s="1" customFormat="1" ht="24.1" customHeight="1">
      <c r="B168" s="32"/>
      <c r="C168" s="131" t="s">
        <v>377</v>
      </c>
      <c r="D168" s="131" t="s">
        <v>183</v>
      </c>
      <c r="E168" s="132" t="s">
        <v>3694</v>
      </c>
      <c r="F168" s="133" t="s">
        <v>3695</v>
      </c>
      <c r="G168" s="134" t="s">
        <v>214</v>
      </c>
      <c r="H168" s="135">
        <v>2</v>
      </c>
      <c r="I168" s="136"/>
      <c r="J168" s="137">
        <f>ROUND(I168*H168,2)</f>
        <v>0</v>
      </c>
      <c r="K168" s="133" t="s">
        <v>19</v>
      </c>
      <c r="L168" s="32"/>
      <c r="M168" s="138" t="s">
        <v>19</v>
      </c>
      <c r="N168" s="139" t="s">
        <v>43</v>
      </c>
      <c r="P168" s="140">
        <f>O168*H168</f>
        <v>0</v>
      </c>
      <c r="Q168" s="140">
        <v>0</v>
      </c>
      <c r="R168" s="140">
        <f>Q168*H168</f>
        <v>0</v>
      </c>
      <c r="S168" s="140">
        <v>0</v>
      </c>
      <c r="T168" s="141">
        <f>S168*H168</f>
        <v>0</v>
      </c>
      <c r="AR168" s="142" t="s">
        <v>286</v>
      </c>
      <c r="AT168" s="142" t="s">
        <v>183</v>
      </c>
      <c r="AU168" s="142" t="s">
        <v>82</v>
      </c>
      <c r="AY168" s="17" t="s">
        <v>181</v>
      </c>
      <c r="BE168" s="143">
        <f>IF(N168="základní",J168,0)</f>
        <v>0</v>
      </c>
      <c r="BF168" s="143">
        <f>IF(N168="snížená",J168,0)</f>
        <v>0</v>
      </c>
      <c r="BG168" s="143">
        <f>IF(N168="zákl. přenesená",J168,0)</f>
        <v>0</v>
      </c>
      <c r="BH168" s="143">
        <f>IF(N168="sníž. přenesená",J168,0)</f>
        <v>0</v>
      </c>
      <c r="BI168" s="143">
        <f>IF(N168="nulová",J168,0)</f>
        <v>0</v>
      </c>
      <c r="BJ168" s="17" t="s">
        <v>80</v>
      </c>
      <c r="BK168" s="143">
        <f>ROUND(I168*H168,2)</f>
        <v>0</v>
      </c>
      <c r="BL168" s="17" t="s">
        <v>286</v>
      </c>
      <c r="BM168" s="142" t="s">
        <v>3696</v>
      </c>
    </row>
    <row r="169" spans="2:65" s="1" customFormat="1" ht="24.1" customHeight="1">
      <c r="B169" s="32"/>
      <c r="C169" s="131" t="s">
        <v>382</v>
      </c>
      <c r="D169" s="131" t="s">
        <v>183</v>
      </c>
      <c r="E169" s="132" t="s">
        <v>3285</v>
      </c>
      <c r="F169" s="133" t="s">
        <v>3286</v>
      </c>
      <c r="G169" s="134" t="s">
        <v>305</v>
      </c>
      <c r="H169" s="135">
        <v>50</v>
      </c>
      <c r="I169" s="136"/>
      <c r="J169" s="137">
        <f>ROUND(I169*H169,2)</f>
        <v>0</v>
      </c>
      <c r="K169" s="133" t="s">
        <v>187</v>
      </c>
      <c r="L169" s="32"/>
      <c r="M169" s="138" t="s">
        <v>19</v>
      </c>
      <c r="N169" s="139" t="s">
        <v>43</v>
      </c>
      <c r="P169" s="140">
        <f>O169*H169</f>
        <v>0</v>
      </c>
      <c r="Q169" s="140">
        <v>7E-05</v>
      </c>
      <c r="R169" s="140">
        <f>Q169*H169</f>
        <v>0.0034999999999999996</v>
      </c>
      <c r="S169" s="140">
        <v>0</v>
      </c>
      <c r="T169" s="141">
        <f>S169*H169</f>
        <v>0</v>
      </c>
      <c r="AR169" s="142" t="s">
        <v>286</v>
      </c>
      <c r="AT169" s="142" t="s">
        <v>183</v>
      </c>
      <c r="AU169" s="142" t="s">
        <v>82</v>
      </c>
      <c r="AY169" s="17" t="s">
        <v>181</v>
      </c>
      <c r="BE169" s="143">
        <f>IF(N169="základní",J169,0)</f>
        <v>0</v>
      </c>
      <c r="BF169" s="143">
        <f>IF(N169="snížená",J169,0)</f>
        <v>0</v>
      </c>
      <c r="BG169" s="143">
        <f>IF(N169="zákl. přenesená",J169,0)</f>
        <v>0</v>
      </c>
      <c r="BH169" s="143">
        <f>IF(N169="sníž. přenesená",J169,0)</f>
        <v>0</v>
      </c>
      <c r="BI169" s="143">
        <f>IF(N169="nulová",J169,0)</f>
        <v>0</v>
      </c>
      <c r="BJ169" s="17" t="s">
        <v>80</v>
      </c>
      <c r="BK169" s="143">
        <f>ROUND(I169*H169,2)</f>
        <v>0</v>
      </c>
      <c r="BL169" s="17" t="s">
        <v>286</v>
      </c>
      <c r="BM169" s="142" t="s">
        <v>3287</v>
      </c>
    </row>
    <row r="170" spans="2:47" s="1" customFormat="1" ht="12">
      <c r="B170" s="32"/>
      <c r="D170" s="144" t="s">
        <v>190</v>
      </c>
      <c r="F170" s="145" t="s">
        <v>3288</v>
      </c>
      <c r="I170" s="146"/>
      <c r="L170" s="32"/>
      <c r="M170" s="147"/>
      <c r="T170" s="53"/>
      <c r="AT170" s="17" t="s">
        <v>190</v>
      </c>
      <c r="AU170" s="17" t="s">
        <v>82</v>
      </c>
    </row>
    <row r="171" spans="2:65" s="1" customFormat="1" ht="33.05" customHeight="1">
      <c r="B171" s="32"/>
      <c r="C171" s="131" t="s">
        <v>952</v>
      </c>
      <c r="D171" s="131" t="s">
        <v>183</v>
      </c>
      <c r="E171" s="132" t="s">
        <v>3289</v>
      </c>
      <c r="F171" s="133" t="s">
        <v>3290</v>
      </c>
      <c r="G171" s="134" t="s">
        <v>305</v>
      </c>
      <c r="H171" s="135">
        <v>19</v>
      </c>
      <c r="I171" s="136"/>
      <c r="J171" s="137">
        <f>ROUND(I171*H171,2)</f>
        <v>0</v>
      </c>
      <c r="K171" s="133" t="s">
        <v>187</v>
      </c>
      <c r="L171" s="32"/>
      <c r="M171" s="138" t="s">
        <v>19</v>
      </c>
      <c r="N171" s="139" t="s">
        <v>43</v>
      </c>
      <c r="P171" s="140">
        <f>O171*H171</f>
        <v>0</v>
      </c>
      <c r="Q171" s="140">
        <v>0.00031</v>
      </c>
      <c r="R171" s="140">
        <f>Q171*H171</f>
        <v>0.00589</v>
      </c>
      <c r="S171" s="140">
        <v>0</v>
      </c>
      <c r="T171" s="141">
        <f>S171*H171</f>
        <v>0</v>
      </c>
      <c r="AR171" s="142" t="s">
        <v>286</v>
      </c>
      <c r="AT171" s="142" t="s">
        <v>183</v>
      </c>
      <c r="AU171" s="142" t="s">
        <v>82</v>
      </c>
      <c r="AY171" s="17" t="s">
        <v>181</v>
      </c>
      <c r="BE171" s="143">
        <f>IF(N171="základní",J171,0)</f>
        <v>0</v>
      </c>
      <c r="BF171" s="143">
        <f>IF(N171="snížená",J171,0)</f>
        <v>0</v>
      </c>
      <c r="BG171" s="143">
        <f>IF(N171="zákl. přenesená",J171,0)</f>
        <v>0</v>
      </c>
      <c r="BH171" s="143">
        <f>IF(N171="sníž. přenesená",J171,0)</f>
        <v>0</v>
      </c>
      <c r="BI171" s="143">
        <f>IF(N171="nulová",J171,0)</f>
        <v>0</v>
      </c>
      <c r="BJ171" s="17" t="s">
        <v>80</v>
      </c>
      <c r="BK171" s="143">
        <f>ROUND(I171*H171,2)</f>
        <v>0</v>
      </c>
      <c r="BL171" s="17" t="s">
        <v>286</v>
      </c>
      <c r="BM171" s="142" t="s">
        <v>3697</v>
      </c>
    </row>
    <row r="172" spans="2:47" s="1" customFormat="1" ht="12">
      <c r="B172" s="32"/>
      <c r="D172" s="144" t="s">
        <v>190</v>
      </c>
      <c r="F172" s="145" t="s">
        <v>3292</v>
      </c>
      <c r="I172" s="146"/>
      <c r="L172" s="32"/>
      <c r="M172" s="147"/>
      <c r="T172" s="53"/>
      <c r="AT172" s="17" t="s">
        <v>190</v>
      </c>
      <c r="AU172" s="17" t="s">
        <v>82</v>
      </c>
    </row>
    <row r="173" spans="2:65" s="1" customFormat="1" ht="16.5" customHeight="1">
      <c r="B173" s="32"/>
      <c r="C173" s="131" t="s">
        <v>388</v>
      </c>
      <c r="D173" s="131" t="s">
        <v>183</v>
      </c>
      <c r="E173" s="132" t="s">
        <v>3317</v>
      </c>
      <c r="F173" s="133" t="s">
        <v>3318</v>
      </c>
      <c r="G173" s="134" t="s">
        <v>199</v>
      </c>
      <c r="H173" s="135">
        <v>14</v>
      </c>
      <c r="I173" s="136"/>
      <c r="J173" s="137">
        <f>ROUND(I173*H173,2)</f>
        <v>0</v>
      </c>
      <c r="K173" s="133" t="s">
        <v>187</v>
      </c>
      <c r="L173" s="32"/>
      <c r="M173" s="138" t="s">
        <v>19</v>
      </c>
      <c r="N173" s="139" t="s">
        <v>43</v>
      </c>
      <c r="P173" s="140">
        <f>O173*H173</f>
        <v>0</v>
      </c>
      <c r="Q173" s="140">
        <v>0</v>
      </c>
      <c r="R173" s="140">
        <f>Q173*H173</f>
        <v>0</v>
      </c>
      <c r="S173" s="140">
        <v>0</v>
      </c>
      <c r="T173" s="141">
        <f>S173*H173</f>
        <v>0</v>
      </c>
      <c r="AR173" s="142" t="s">
        <v>286</v>
      </c>
      <c r="AT173" s="142" t="s">
        <v>183</v>
      </c>
      <c r="AU173" s="142" t="s">
        <v>82</v>
      </c>
      <c r="AY173" s="17" t="s">
        <v>181</v>
      </c>
      <c r="BE173" s="143">
        <f>IF(N173="základní",J173,0)</f>
        <v>0</v>
      </c>
      <c r="BF173" s="143">
        <f>IF(N173="snížená",J173,0)</f>
        <v>0</v>
      </c>
      <c r="BG173" s="143">
        <f>IF(N173="zákl. přenesená",J173,0)</f>
        <v>0</v>
      </c>
      <c r="BH173" s="143">
        <f>IF(N173="sníž. přenesená",J173,0)</f>
        <v>0</v>
      </c>
      <c r="BI173" s="143">
        <f>IF(N173="nulová",J173,0)</f>
        <v>0</v>
      </c>
      <c r="BJ173" s="17" t="s">
        <v>80</v>
      </c>
      <c r="BK173" s="143">
        <f>ROUND(I173*H173,2)</f>
        <v>0</v>
      </c>
      <c r="BL173" s="17" t="s">
        <v>286</v>
      </c>
      <c r="BM173" s="142" t="s">
        <v>3319</v>
      </c>
    </row>
    <row r="174" spans="2:47" s="1" customFormat="1" ht="12">
      <c r="B174" s="32"/>
      <c r="D174" s="144" t="s">
        <v>190</v>
      </c>
      <c r="F174" s="145" t="s">
        <v>3320</v>
      </c>
      <c r="I174" s="146"/>
      <c r="L174" s="32"/>
      <c r="M174" s="147"/>
      <c r="T174" s="53"/>
      <c r="AT174" s="17" t="s">
        <v>190</v>
      </c>
      <c r="AU174" s="17" t="s">
        <v>82</v>
      </c>
    </row>
    <row r="175" spans="2:65" s="1" customFormat="1" ht="16.5" customHeight="1">
      <c r="B175" s="32"/>
      <c r="C175" s="131" t="s">
        <v>394</v>
      </c>
      <c r="D175" s="131" t="s">
        <v>183</v>
      </c>
      <c r="E175" s="132" t="s">
        <v>3321</v>
      </c>
      <c r="F175" s="133" t="s">
        <v>3322</v>
      </c>
      <c r="G175" s="134" t="s">
        <v>199</v>
      </c>
      <c r="H175" s="135">
        <v>14</v>
      </c>
      <c r="I175" s="136"/>
      <c r="J175" s="137">
        <f>ROUND(I175*H175,2)</f>
        <v>0</v>
      </c>
      <c r="K175" s="133" t="s">
        <v>187</v>
      </c>
      <c r="L175" s="32"/>
      <c r="M175" s="138" t="s">
        <v>19</v>
      </c>
      <c r="N175" s="139" t="s">
        <v>43</v>
      </c>
      <c r="P175" s="140">
        <f>O175*H175</f>
        <v>0</v>
      </c>
      <c r="Q175" s="140">
        <v>0.00013</v>
      </c>
      <c r="R175" s="140">
        <f>Q175*H175</f>
        <v>0.0018199999999999998</v>
      </c>
      <c r="S175" s="140">
        <v>0</v>
      </c>
      <c r="T175" s="141">
        <f>S175*H175</f>
        <v>0</v>
      </c>
      <c r="AR175" s="142" t="s">
        <v>286</v>
      </c>
      <c r="AT175" s="142" t="s">
        <v>183</v>
      </c>
      <c r="AU175" s="142" t="s">
        <v>82</v>
      </c>
      <c r="AY175" s="17" t="s">
        <v>181</v>
      </c>
      <c r="BE175" s="143">
        <f>IF(N175="základní",J175,0)</f>
        <v>0</v>
      </c>
      <c r="BF175" s="143">
        <f>IF(N175="snížená",J175,0)</f>
        <v>0</v>
      </c>
      <c r="BG175" s="143">
        <f>IF(N175="zákl. přenesená",J175,0)</f>
        <v>0</v>
      </c>
      <c r="BH175" s="143">
        <f>IF(N175="sníž. přenesená",J175,0)</f>
        <v>0</v>
      </c>
      <c r="BI175" s="143">
        <f>IF(N175="nulová",J175,0)</f>
        <v>0</v>
      </c>
      <c r="BJ175" s="17" t="s">
        <v>80</v>
      </c>
      <c r="BK175" s="143">
        <f>ROUND(I175*H175,2)</f>
        <v>0</v>
      </c>
      <c r="BL175" s="17" t="s">
        <v>286</v>
      </c>
      <c r="BM175" s="142" t="s">
        <v>3323</v>
      </c>
    </row>
    <row r="176" spans="2:47" s="1" customFormat="1" ht="12">
      <c r="B176" s="32"/>
      <c r="D176" s="144" t="s">
        <v>190</v>
      </c>
      <c r="F176" s="145" t="s">
        <v>3324</v>
      </c>
      <c r="I176" s="146"/>
      <c r="L176" s="32"/>
      <c r="M176" s="147"/>
      <c r="T176" s="53"/>
      <c r="AT176" s="17" t="s">
        <v>190</v>
      </c>
      <c r="AU176" s="17" t="s">
        <v>82</v>
      </c>
    </row>
    <row r="177" spans="2:65" s="1" customFormat="1" ht="21.75" customHeight="1">
      <c r="B177" s="32"/>
      <c r="C177" s="131" t="s">
        <v>400</v>
      </c>
      <c r="D177" s="131" t="s">
        <v>183</v>
      </c>
      <c r="E177" s="132" t="s">
        <v>3409</v>
      </c>
      <c r="F177" s="133" t="s">
        <v>3410</v>
      </c>
      <c r="G177" s="134" t="s">
        <v>3411</v>
      </c>
      <c r="H177" s="135">
        <v>1</v>
      </c>
      <c r="I177" s="136"/>
      <c r="J177" s="137">
        <f>ROUND(I177*H177,2)</f>
        <v>0</v>
      </c>
      <c r="K177" s="133" t="s">
        <v>187</v>
      </c>
      <c r="L177" s="32"/>
      <c r="M177" s="138" t="s">
        <v>19</v>
      </c>
      <c r="N177" s="139" t="s">
        <v>43</v>
      </c>
      <c r="P177" s="140">
        <f>O177*H177</f>
        <v>0</v>
      </c>
      <c r="Q177" s="140">
        <v>0.0292</v>
      </c>
      <c r="R177" s="140">
        <f>Q177*H177</f>
        <v>0.0292</v>
      </c>
      <c r="S177" s="140">
        <v>0</v>
      </c>
      <c r="T177" s="141">
        <f>S177*H177</f>
        <v>0</v>
      </c>
      <c r="AR177" s="142" t="s">
        <v>286</v>
      </c>
      <c r="AT177" s="142" t="s">
        <v>183</v>
      </c>
      <c r="AU177" s="142" t="s">
        <v>82</v>
      </c>
      <c r="AY177" s="17" t="s">
        <v>181</v>
      </c>
      <c r="BE177" s="143">
        <f>IF(N177="základní",J177,0)</f>
        <v>0</v>
      </c>
      <c r="BF177" s="143">
        <f>IF(N177="snížená",J177,0)</f>
        <v>0</v>
      </c>
      <c r="BG177" s="143">
        <f>IF(N177="zákl. přenesená",J177,0)</f>
        <v>0</v>
      </c>
      <c r="BH177" s="143">
        <f>IF(N177="sníž. přenesená",J177,0)</f>
        <v>0</v>
      </c>
      <c r="BI177" s="143">
        <f>IF(N177="nulová",J177,0)</f>
        <v>0</v>
      </c>
      <c r="BJ177" s="17" t="s">
        <v>80</v>
      </c>
      <c r="BK177" s="143">
        <f>ROUND(I177*H177,2)</f>
        <v>0</v>
      </c>
      <c r="BL177" s="17" t="s">
        <v>286</v>
      </c>
      <c r="BM177" s="142" t="s">
        <v>3412</v>
      </c>
    </row>
    <row r="178" spans="2:47" s="1" customFormat="1" ht="12">
      <c r="B178" s="32"/>
      <c r="D178" s="144" t="s">
        <v>190</v>
      </c>
      <c r="F178" s="145" t="s">
        <v>3413</v>
      </c>
      <c r="I178" s="146"/>
      <c r="L178" s="32"/>
      <c r="M178" s="147"/>
      <c r="T178" s="53"/>
      <c r="AT178" s="17" t="s">
        <v>190</v>
      </c>
      <c r="AU178" s="17" t="s">
        <v>82</v>
      </c>
    </row>
    <row r="179" spans="2:65" s="1" customFormat="1" ht="24.1" customHeight="1">
      <c r="B179" s="32"/>
      <c r="C179" s="131" t="s">
        <v>407</v>
      </c>
      <c r="D179" s="131" t="s">
        <v>183</v>
      </c>
      <c r="E179" s="132" t="s">
        <v>3430</v>
      </c>
      <c r="F179" s="133" t="s">
        <v>3431</v>
      </c>
      <c r="G179" s="134" t="s">
        <v>305</v>
      </c>
      <c r="H179" s="135">
        <v>50</v>
      </c>
      <c r="I179" s="136"/>
      <c r="J179" s="137">
        <f>ROUND(I179*H179,2)</f>
        <v>0</v>
      </c>
      <c r="K179" s="133" t="s">
        <v>187</v>
      </c>
      <c r="L179" s="32"/>
      <c r="M179" s="138" t="s">
        <v>19</v>
      </c>
      <c r="N179" s="139" t="s">
        <v>43</v>
      </c>
      <c r="P179" s="140">
        <f>O179*H179</f>
        <v>0</v>
      </c>
      <c r="Q179" s="140">
        <v>0.00019</v>
      </c>
      <c r="R179" s="140">
        <f>Q179*H179</f>
        <v>0.0095</v>
      </c>
      <c r="S179" s="140">
        <v>0</v>
      </c>
      <c r="T179" s="141">
        <f>S179*H179</f>
        <v>0</v>
      </c>
      <c r="AR179" s="142" t="s">
        <v>286</v>
      </c>
      <c r="AT179" s="142" t="s">
        <v>183</v>
      </c>
      <c r="AU179" s="142" t="s">
        <v>82</v>
      </c>
      <c r="AY179" s="17" t="s">
        <v>181</v>
      </c>
      <c r="BE179" s="143">
        <f>IF(N179="základní",J179,0)</f>
        <v>0</v>
      </c>
      <c r="BF179" s="143">
        <f>IF(N179="snížená",J179,0)</f>
        <v>0</v>
      </c>
      <c r="BG179" s="143">
        <f>IF(N179="zákl. přenesená",J179,0)</f>
        <v>0</v>
      </c>
      <c r="BH179" s="143">
        <f>IF(N179="sníž. přenesená",J179,0)</f>
        <v>0</v>
      </c>
      <c r="BI179" s="143">
        <f>IF(N179="nulová",J179,0)</f>
        <v>0</v>
      </c>
      <c r="BJ179" s="17" t="s">
        <v>80</v>
      </c>
      <c r="BK179" s="143">
        <f>ROUND(I179*H179,2)</f>
        <v>0</v>
      </c>
      <c r="BL179" s="17" t="s">
        <v>286</v>
      </c>
      <c r="BM179" s="142" t="s">
        <v>3432</v>
      </c>
    </row>
    <row r="180" spans="2:47" s="1" customFormat="1" ht="12">
      <c r="B180" s="32"/>
      <c r="D180" s="144" t="s">
        <v>190</v>
      </c>
      <c r="F180" s="145" t="s">
        <v>3433</v>
      </c>
      <c r="I180" s="146"/>
      <c r="L180" s="32"/>
      <c r="M180" s="147"/>
      <c r="T180" s="53"/>
      <c r="AT180" s="17" t="s">
        <v>190</v>
      </c>
      <c r="AU180" s="17" t="s">
        <v>82</v>
      </c>
    </row>
    <row r="181" spans="2:65" s="1" customFormat="1" ht="21.75" customHeight="1">
      <c r="B181" s="32"/>
      <c r="C181" s="131" t="s">
        <v>413</v>
      </c>
      <c r="D181" s="131" t="s">
        <v>183</v>
      </c>
      <c r="E181" s="132" t="s">
        <v>3434</v>
      </c>
      <c r="F181" s="133" t="s">
        <v>3435</v>
      </c>
      <c r="G181" s="134" t="s">
        <v>305</v>
      </c>
      <c r="H181" s="135">
        <v>50</v>
      </c>
      <c r="I181" s="136"/>
      <c r="J181" s="137">
        <f>ROUND(I181*H181,2)</f>
        <v>0</v>
      </c>
      <c r="K181" s="133" t="s">
        <v>187</v>
      </c>
      <c r="L181" s="32"/>
      <c r="M181" s="138" t="s">
        <v>19</v>
      </c>
      <c r="N181" s="139" t="s">
        <v>43</v>
      </c>
      <c r="P181" s="140">
        <f>O181*H181</f>
        <v>0</v>
      </c>
      <c r="Q181" s="140">
        <v>1E-05</v>
      </c>
      <c r="R181" s="140">
        <f>Q181*H181</f>
        <v>0.0005</v>
      </c>
      <c r="S181" s="140">
        <v>0</v>
      </c>
      <c r="T181" s="141">
        <f>S181*H181</f>
        <v>0</v>
      </c>
      <c r="AR181" s="142" t="s">
        <v>286</v>
      </c>
      <c r="AT181" s="142" t="s">
        <v>183</v>
      </c>
      <c r="AU181" s="142" t="s">
        <v>82</v>
      </c>
      <c r="AY181" s="17" t="s">
        <v>181</v>
      </c>
      <c r="BE181" s="143">
        <f>IF(N181="základní",J181,0)</f>
        <v>0</v>
      </c>
      <c r="BF181" s="143">
        <f>IF(N181="snížená",J181,0)</f>
        <v>0</v>
      </c>
      <c r="BG181" s="143">
        <f>IF(N181="zákl. přenesená",J181,0)</f>
        <v>0</v>
      </c>
      <c r="BH181" s="143">
        <f>IF(N181="sníž. přenesená",J181,0)</f>
        <v>0</v>
      </c>
      <c r="BI181" s="143">
        <f>IF(N181="nulová",J181,0)</f>
        <v>0</v>
      </c>
      <c r="BJ181" s="17" t="s">
        <v>80</v>
      </c>
      <c r="BK181" s="143">
        <f>ROUND(I181*H181,2)</f>
        <v>0</v>
      </c>
      <c r="BL181" s="17" t="s">
        <v>286</v>
      </c>
      <c r="BM181" s="142" t="s">
        <v>3436</v>
      </c>
    </row>
    <row r="182" spans="2:47" s="1" customFormat="1" ht="12">
      <c r="B182" s="32"/>
      <c r="D182" s="144" t="s">
        <v>190</v>
      </c>
      <c r="F182" s="145" t="s">
        <v>3437</v>
      </c>
      <c r="I182" s="146"/>
      <c r="L182" s="32"/>
      <c r="M182" s="147"/>
      <c r="T182" s="53"/>
      <c r="AT182" s="17" t="s">
        <v>190</v>
      </c>
      <c r="AU182" s="17" t="s">
        <v>82</v>
      </c>
    </row>
    <row r="183" spans="2:65" s="1" customFormat="1" ht="16.5" customHeight="1">
      <c r="B183" s="32"/>
      <c r="C183" s="131" t="s">
        <v>419</v>
      </c>
      <c r="D183" s="131" t="s">
        <v>183</v>
      </c>
      <c r="E183" s="132" t="s">
        <v>3438</v>
      </c>
      <c r="F183" s="133" t="s">
        <v>3439</v>
      </c>
      <c r="G183" s="134" t="s">
        <v>3202</v>
      </c>
      <c r="H183" s="135">
        <v>8</v>
      </c>
      <c r="I183" s="136"/>
      <c r="J183" s="137">
        <f>ROUND(I183*H183,2)</f>
        <v>0</v>
      </c>
      <c r="K183" s="133" t="s">
        <v>19</v>
      </c>
      <c r="L183" s="32"/>
      <c r="M183" s="138" t="s">
        <v>19</v>
      </c>
      <c r="N183" s="139" t="s">
        <v>43</v>
      </c>
      <c r="P183" s="140">
        <f>O183*H183</f>
        <v>0</v>
      </c>
      <c r="Q183" s="140">
        <v>0</v>
      </c>
      <c r="R183" s="140">
        <f>Q183*H183</f>
        <v>0</v>
      </c>
      <c r="S183" s="140">
        <v>0</v>
      </c>
      <c r="T183" s="141">
        <f>S183*H183</f>
        <v>0</v>
      </c>
      <c r="AR183" s="142" t="s">
        <v>286</v>
      </c>
      <c r="AT183" s="142" t="s">
        <v>183</v>
      </c>
      <c r="AU183" s="142" t="s">
        <v>82</v>
      </c>
      <c r="AY183" s="17" t="s">
        <v>181</v>
      </c>
      <c r="BE183" s="143">
        <f>IF(N183="základní",J183,0)</f>
        <v>0</v>
      </c>
      <c r="BF183" s="143">
        <f>IF(N183="snížená",J183,0)</f>
        <v>0</v>
      </c>
      <c r="BG183" s="143">
        <f>IF(N183="zákl. přenesená",J183,0)</f>
        <v>0</v>
      </c>
      <c r="BH183" s="143">
        <f>IF(N183="sníž. přenesená",J183,0)</f>
        <v>0</v>
      </c>
      <c r="BI183" s="143">
        <f>IF(N183="nulová",J183,0)</f>
        <v>0</v>
      </c>
      <c r="BJ183" s="17" t="s">
        <v>80</v>
      </c>
      <c r="BK183" s="143">
        <f>ROUND(I183*H183,2)</f>
        <v>0</v>
      </c>
      <c r="BL183" s="17" t="s">
        <v>286</v>
      </c>
      <c r="BM183" s="142" t="s">
        <v>3440</v>
      </c>
    </row>
    <row r="184" spans="2:65" s="1" customFormat="1" ht="16.5" customHeight="1">
      <c r="B184" s="32"/>
      <c r="C184" s="131" t="s">
        <v>425</v>
      </c>
      <c r="D184" s="131" t="s">
        <v>183</v>
      </c>
      <c r="E184" s="132" t="s">
        <v>3441</v>
      </c>
      <c r="F184" s="133" t="s">
        <v>3442</v>
      </c>
      <c r="G184" s="134" t="s">
        <v>214</v>
      </c>
      <c r="H184" s="135">
        <v>1</v>
      </c>
      <c r="I184" s="136"/>
      <c r="J184" s="137">
        <f>ROUND(I184*H184,2)</f>
        <v>0</v>
      </c>
      <c r="K184" s="133" t="s">
        <v>19</v>
      </c>
      <c r="L184" s="32"/>
      <c r="M184" s="138" t="s">
        <v>19</v>
      </c>
      <c r="N184" s="139" t="s">
        <v>43</v>
      </c>
      <c r="P184" s="140">
        <f>O184*H184</f>
        <v>0</v>
      </c>
      <c r="Q184" s="140">
        <v>0</v>
      </c>
      <c r="R184" s="140">
        <f>Q184*H184</f>
        <v>0</v>
      </c>
      <c r="S184" s="140">
        <v>0</v>
      </c>
      <c r="T184" s="141">
        <f>S184*H184</f>
        <v>0</v>
      </c>
      <c r="AR184" s="142" t="s">
        <v>286</v>
      </c>
      <c r="AT184" s="142" t="s">
        <v>183</v>
      </c>
      <c r="AU184" s="142" t="s">
        <v>82</v>
      </c>
      <c r="AY184" s="17" t="s">
        <v>181</v>
      </c>
      <c r="BE184" s="143">
        <f>IF(N184="základní",J184,0)</f>
        <v>0</v>
      </c>
      <c r="BF184" s="143">
        <f>IF(N184="snížená",J184,0)</f>
        <v>0</v>
      </c>
      <c r="BG184" s="143">
        <f>IF(N184="zákl. přenesená",J184,0)</f>
        <v>0</v>
      </c>
      <c r="BH184" s="143">
        <f>IF(N184="sníž. přenesená",J184,0)</f>
        <v>0</v>
      </c>
      <c r="BI184" s="143">
        <f>IF(N184="nulová",J184,0)</f>
        <v>0</v>
      </c>
      <c r="BJ184" s="17" t="s">
        <v>80</v>
      </c>
      <c r="BK184" s="143">
        <f>ROUND(I184*H184,2)</f>
        <v>0</v>
      </c>
      <c r="BL184" s="17" t="s">
        <v>286</v>
      </c>
      <c r="BM184" s="142" t="s">
        <v>3443</v>
      </c>
    </row>
    <row r="185" spans="2:65" s="1" customFormat="1" ht="16.5" customHeight="1">
      <c r="B185" s="32"/>
      <c r="C185" s="131" t="s">
        <v>432</v>
      </c>
      <c r="D185" s="131" t="s">
        <v>183</v>
      </c>
      <c r="E185" s="132" t="s">
        <v>3444</v>
      </c>
      <c r="F185" s="133" t="s">
        <v>3220</v>
      </c>
      <c r="G185" s="134" t="s">
        <v>2716</v>
      </c>
      <c r="H185" s="135">
        <v>5</v>
      </c>
      <c r="I185" s="136"/>
      <c r="J185" s="137">
        <f>ROUND(I185*H185,2)</f>
        <v>0</v>
      </c>
      <c r="K185" s="133" t="s">
        <v>19</v>
      </c>
      <c r="L185" s="32"/>
      <c r="M185" s="138" t="s">
        <v>19</v>
      </c>
      <c r="N185" s="139" t="s">
        <v>43</v>
      </c>
      <c r="P185" s="140">
        <f>O185*H185</f>
        <v>0</v>
      </c>
      <c r="Q185" s="140">
        <v>0</v>
      </c>
      <c r="R185" s="140">
        <f>Q185*H185</f>
        <v>0</v>
      </c>
      <c r="S185" s="140">
        <v>0</v>
      </c>
      <c r="T185" s="141">
        <f>S185*H185</f>
        <v>0</v>
      </c>
      <c r="AR185" s="142" t="s">
        <v>286</v>
      </c>
      <c r="AT185" s="142" t="s">
        <v>183</v>
      </c>
      <c r="AU185" s="142" t="s">
        <v>82</v>
      </c>
      <c r="AY185" s="17" t="s">
        <v>181</v>
      </c>
      <c r="BE185" s="143">
        <f>IF(N185="základní",J185,0)</f>
        <v>0</v>
      </c>
      <c r="BF185" s="143">
        <f>IF(N185="snížená",J185,0)</f>
        <v>0</v>
      </c>
      <c r="BG185" s="143">
        <f>IF(N185="zákl. přenesená",J185,0)</f>
        <v>0</v>
      </c>
      <c r="BH185" s="143">
        <f>IF(N185="sníž. přenesená",J185,0)</f>
        <v>0</v>
      </c>
      <c r="BI185" s="143">
        <f>IF(N185="nulová",J185,0)</f>
        <v>0</v>
      </c>
      <c r="BJ185" s="17" t="s">
        <v>80</v>
      </c>
      <c r="BK185" s="143">
        <f>ROUND(I185*H185,2)</f>
        <v>0</v>
      </c>
      <c r="BL185" s="17" t="s">
        <v>286</v>
      </c>
      <c r="BM185" s="142" t="s">
        <v>3445</v>
      </c>
    </row>
    <row r="186" spans="2:65" s="1" customFormat="1" ht="24.1" customHeight="1">
      <c r="B186" s="32"/>
      <c r="C186" s="131" t="s">
        <v>437</v>
      </c>
      <c r="D186" s="131" t="s">
        <v>183</v>
      </c>
      <c r="E186" s="132" t="s">
        <v>3446</v>
      </c>
      <c r="F186" s="133" t="s">
        <v>3447</v>
      </c>
      <c r="G186" s="134" t="s">
        <v>214</v>
      </c>
      <c r="H186" s="135">
        <v>1</v>
      </c>
      <c r="I186" s="136"/>
      <c r="J186" s="137">
        <f>ROUND(I186*H186,2)</f>
        <v>0</v>
      </c>
      <c r="K186" s="133" t="s">
        <v>19</v>
      </c>
      <c r="L186" s="32"/>
      <c r="M186" s="138" t="s">
        <v>19</v>
      </c>
      <c r="N186" s="139" t="s">
        <v>43</v>
      </c>
      <c r="P186" s="140">
        <f>O186*H186</f>
        <v>0</v>
      </c>
      <c r="Q186" s="140">
        <v>0</v>
      </c>
      <c r="R186" s="140">
        <f>Q186*H186</f>
        <v>0</v>
      </c>
      <c r="S186" s="140">
        <v>0</v>
      </c>
      <c r="T186" s="141">
        <f>S186*H186</f>
        <v>0</v>
      </c>
      <c r="AR186" s="142" t="s">
        <v>286</v>
      </c>
      <c r="AT186" s="142" t="s">
        <v>183</v>
      </c>
      <c r="AU186" s="142" t="s">
        <v>82</v>
      </c>
      <c r="AY186" s="17" t="s">
        <v>181</v>
      </c>
      <c r="BE186" s="143">
        <f>IF(N186="základní",J186,0)</f>
        <v>0</v>
      </c>
      <c r="BF186" s="143">
        <f>IF(N186="snížená",J186,0)</f>
        <v>0</v>
      </c>
      <c r="BG186" s="143">
        <f>IF(N186="zákl. přenesená",J186,0)</f>
        <v>0</v>
      </c>
      <c r="BH186" s="143">
        <f>IF(N186="sníž. přenesená",J186,0)</f>
        <v>0</v>
      </c>
      <c r="BI186" s="143">
        <f>IF(N186="nulová",J186,0)</f>
        <v>0</v>
      </c>
      <c r="BJ186" s="17" t="s">
        <v>80</v>
      </c>
      <c r="BK186" s="143">
        <f>ROUND(I186*H186,2)</f>
        <v>0</v>
      </c>
      <c r="BL186" s="17" t="s">
        <v>286</v>
      </c>
      <c r="BM186" s="142" t="s">
        <v>3448</v>
      </c>
    </row>
    <row r="187" spans="2:65" s="1" customFormat="1" ht="24.1" customHeight="1">
      <c r="B187" s="32"/>
      <c r="C187" s="131" t="s">
        <v>744</v>
      </c>
      <c r="D187" s="131" t="s">
        <v>183</v>
      </c>
      <c r="E187" s="132" t="s">
        <v>3455</v>
      </c>
      <c r="F187" s="133" t="s">
        <v>3456</v>
      </c>
      <c r="G187" s="134" t="s">
        <v>344</v>
      </c>
      <c r="H187" s="135">
        <v>0.101</v>
      </c>
      <c r="I187" s="136"/>
      <c r="J187" s="137">
        <f>ROUND(I187*H187,2)</f>
        <v>0</v>
      </c>
      <c r="K187" s="133" t="s">
        <v>187</v>
      </c>
      <c r="L187" s="32"/>
      <c r="M187" s="138" t="s">
        <v>19</v>
      </c>
      <c r="N187" s="139" t="s">
        <v>43</v>
      </c>
      <c r="P187" s="140">
        <f>O187*H187</f>
        <v>0</v>
      </c>
      <c r="Q187" s="140">
        <v>0</v>
      </c>
      <c r="R187" s="140">
        <f>Q187*H187</f>
        <v>0</v>
      </c>
      <c r="S187" s="140">
        <v>0</v>
      </c>
      <c r="T187" s="141">
        <f>S187*H187</f>
        <v>0</v>
      </c>
      <c r="AR187" s="142" t="s">
        <v>286</v>
      </c>
      <c r="AT187" s="142" t="s">
        <v>183</v>
      </c>
      <c r="AU187" s="142" t="s">
        <v>82</v>
      </c>
      <c r="AY187" s="17" t="s">
        <v>181</v>
      </c>
      <c r="BE187" s="143">
        <f>IF(N187="základní",J187,0)</f>
        <v>0</v>
      </c>
      <c r="BF187" s="143">
        <f>IF(N187="snížená",J187,0)</f>
        <v>0</v>
      </c>
      <c r="BG187" s="143">
        <f>IF(N187="zákl. přenesená",J187,0)</f>
        <v>0</v>
      </c>
      <c r="BH187" s="143">
        <f>IF(N187="sníž. přenesená",J187,0)</f>
        <v>0</v>
      </c>
      <c r="BI187" s="143">
        <f>IF(N187="nulová",J187,0)</f>
        <v>0</v>
      </c>
      <c r="BJ187" s="17" t="s">
        <v>80</v>
      </c>
      <c r="BK187" s="143">
        <f>ROUND(I187*H187,2)</f>
        <v>0</v>
      </c>
      <c r="BL187" s="17" t="s">
        <v>286</v>
      </c>
      <c r="BM187" s="142" t="s">
        <v>3457</v>
      </c>
    </row>
    <row r="188" spans="2:47" s="1" customFormat="1" ht="12">
      <c r="B188" s="32"/>
      <c r="D188" s="144" t="s">
        <v>190</v>
      </c>
      <c r="F188" s="145" t="s">
        <v>3458</v>
      </c>
      <c r="I188" s="146"/>
      <c r="L188" s="32"/>
      <c r="M188" s="147"/>
      <c r="T188" s="53"/>
      <c r="AT188" s="17" t="s">
        <v>190</v>
      </c>
      <c r="AU188" s="17" t="s">
        <v>82</v>
      </c>
    </row>
    <row r="189" spans="2:63" s="11" customFormat="1" ht="22.8" customHeight="1">
      <c r="B189" s="119"/>
      <c r="D189" s="120" t="s">
        <v>71</v>
      </c>
      <c r="E189" s="129" t="s">
        <v>3459</v>
      </c>
      <c r="F189" s="129" t="s">
        <v>3460</v>
      </c>
      <c r="I189" s="122"/>
      <c r="J189" s="130">
        <f>BK189</f>
        <v>0</v>
      </c>
      <c r="L189" s="119"/>
      <c r="M189" s="124"/>
      <c r="P189" s="125">
        <f>SUM(P190:P235)</f>
        <v>0</v>
      </c>
      <c r="R189" s="125">
        <f>SUM(R190:R235)</f>
        <v>0.13792</v>
      </c>
      <c r="T189" s="126">
        <f>SUM(T190:T235)</f>
        <v>0</v>
      </c>
      <c r="AR189" s="120" t="s">
        <v>82</v>
      </c>
      <c r="AT189" s="127" t="s">
        <v>71</v>
      </c>
      <c r="AU189" s="127" t="s">
        <v>80</v>
      </c>
      <c r="AY189" s="120" t="s">
        <v>181</v>
      </c>
      <c r="BK189" s="128">
        <f>SUM(BK190:BK235)</f>
        <v>0</v>
      </c>
    </row>
    <row r="190" spans="2:65" s="1" customFormat="1" ht="21.75" customHeight="1">
      <c r="B190" s="32"/>
      <c r="C190" s="131" t="s">
        <v>750</v>
      </c>
      <c r="D190" s="131" t="s">
        <v>183</v>
      </c>
      <c r="E190" s="132" t="s">
        <v>3465</v>
      </c>
      <c r="F190" s="133" t="s">
        <v>3466</v>
      </c>
      <c r="G190" s="134" t="s">
        <v>3411</v>
      </c>
      <c r="H190" s="135">
        <v>4</v>
      </c>
      <c r="I190" s="136"/>
      <c r="J190" s="137">
        <f>ROUND(I190*H190,2)</f>
        <v>0</v>
      </c>
      <c r="K190" s="133" t="s">
        <v>187</v>
      </c>
      <c r="L190" s="32"/>
      <c r="M190" s="138" t="s">
        <v>19</v>
      </c>
      <c r="N190" s="139" t="s">
        <v>43</v>
      </c>
      <c r="P190" s="140">
        <f>O190*H190</f>
        <v>0</v>
      </c>
      <c r="Q190" s="140">
        <v>0.01697</v>
      </c>
      <c r="R190" s="140">
        <f>Q190*H190</f>
        <v>0.06788</v>
      </c>
      <c r="S190" s="140">
        <v>0</v>
      </c>
      <c r="T190" s="141">
        <f>S190*H190</f>
        <v>0</v>
      </c>
      <c r="AR190" s="142" t="s">
        <v>286</v>
      </c>
      <c r="AT190" s="142" t="s">
        <v>183</v>
      </c>
      <c r="AU190" s="142" t="s">
        <v>82</v>
      </c>
      <c r="AY190" s="17" t="s">
        <v>181</v>
      </c>
      <c r="BE190" s="143">
        <f>IF(N190="základní",J190,0)</f>
        <v>0</v>
      </c>
      <c r="BF190" s="143">
        <f>IF(N190="snížená",J190,0)</f>
        <v>0</v>
      </c>
      <c r="BG190" s="143">
        <f>IF(N190="zákl. přenesená",J190,0)</f>
        <v>0</v>
      </c>
      <c r="BH190" s="143">
        <f>IF(N190="sníž. přenesená",J190,0)</f>
        <v>0</v>
      </c>
      <c r="BI190" s="143">
        <f>IF(N190="nulová",J190,0)</f>
        <v>0</v>
      </c>
      <c r="BJ190" s="17" t="s">
        <v>80</v>
      </c>
      <c r="BK190" s="143">
        <f>ROUND(I190*H190,2)</f>
        <v>0</v>
      </c>
      <c r="BL190" s="17" t="s">
        <v>286</v>
      </c>
      <c r="BM190" s="142" t="s">
        <v>3467</v>
      </c>
    </row>
    <row r="191" spans="2:47" s="1" customFormat="1" ht="12">
      <c r="B191" s="32"/>
      <c r="D191" s="144" t="s">
        <v>190</v>
      </c>
      <c r="F191" s="145" t="s">
        <v>3468</v>
      </c>
      <c r="I191" s="146"/>
      <c r="L191" s="32"/>
      <c r="M191" s="147"/>
      <c r="T191" s="53"/>
      <c r="AT191" s="17" t="s">
        <v>190</v>
      </c>
      <c r="AU191" s="17" t="s">
        <v>82</v>
      </c>
    </row>
    <row r="192" spans="2:65" s="1" customFormat="1" ht="24.1" customHeight="1">
      <c r="B192" s="32"/>
      <c r="C192" s="131" t="s">
        <v>757</v>
      </c>
      <c r="D192" s="131" t="s">
        <v>183</v>
      </c>
      <c r="E192" s="132" t="s">
        <v>3487</v>
      </c>
      <c r="F192" s="133" t="s">
        <v>3488</v>
      </c>
      <c r="G192" s="134" t="s">
        <v>3411</v>
      </c>
      <c r="H192" s="135">
        <v>2</v>
      </c>
      <c r="I192" s="136"/>
      <c r="J192" s="137">
        <f>ROUND(I192*H192,2)</f>
        <v>0</v>
      </c>
      <c r="K192" s="133" t="s">
        <v>187</v>
      </c>
      <c r="L192" s="32"/>
      <c r="M192" s="138" t="s">
        <v>19</v>
      </c>
      <c r="N192" s="139" t="s">
        <v>43</v>
      </c>
      <c r="P192" s="140">
        <f>O192*H192</f>
        <v>0</v>
      </c>
      <c r="Q192" s="140">
        <v>0.02073</v>
      </c>
      <c r="R192" s="140">
        <f>Q192*H192</f>
        <v>0.04146</v>
      </c>
      <c r="S192" s="140">
        <v>0</v>
      </c>
      <c r="T192" s="141">
        <f>S192*H192</f>
        <v>0</v>
      </c>
      <c r="AR192" s="142" t="s">
        <v>286</v>
      </c>
      <c r="AT192" s="142" t="s">
        <v>183</v>
      </c>
      <c r="AU192" s="142" t="s">
        <v>82</v>
      </c>
      <c r="AY192" s="17" t="s">
        <v>181</v>
      </c>
      <c r="BE192" s="143">
        <f>IF(N192="základní",J192,0)</f>
        <v>0</v>
      </c>
      <c r="BF192" s="143">
        <f>IF(N192="snížená",J192,0)</f>
        <v>0</v>
      </c>
      <c r="BG192" s="143">
        <f>IF(N192="zákl. přenesená",J192,0)</f>
        <v>0</v>
      </c>
      <c r="BH192" s="143">
        <f>IF(N192="sníž. přenesená",J192,0)</f>
        <v>0</v>
      </c>
      <c r="BI192" s="143">
        <f>IF(N192="nulová",J192,0)</f>
        <v>0</v>
      </c>
      <c r="BJ192" s="17" t="s">
        <v>80</v>
      </c>
      <c r="BK192" s="143">
        <f>ROUND(I192*H192,2)</f>
        <v>0</v>
      </c>
      <c r="BL192" s="17" t="s">
        <v>286</v>
      </c>
      <c r="BM192" s="142" t="s">
        <v>3489</v>
      </c>
    </row>
    <row r="193" spans="2:47" s="1" customFormat="1" ht="12">
      <c r="B193" s="32"/>
      <c r="D193" s="144" t="s">
        <v>190</v>
      </c>
      <c r="F193" s="145" t="s">
        <v>3490</v>
      </c>
      <c r="I193" s="146"/>
      <c r="L193" s="32"/>
      <c r="M193" s="147"/>
      <c r="T193" s="53"/>
      <c r="AT193" s="17" t="s">
        <v>190</v>
      </c>
      <c r="AU193" s="17" t="s">
        <v>82</v>
      </c>
    </row>
    <row r="194" spans="2:65" s="1" customFormat="1" ht="16.5" customHeight="1">
      <c r="B194" s="32"/>
      <c r="C194" s="131" t="s">
        <v>966</v>
      </c>
      <c r="D194" s="131" t="s">
        <v>183</v>
      </c>
      <c r="E194" s="132" t="s">
        <v>3506</v>
      </c>
      <c r="F194" s="133" t="s">
        <v>3507</v>
      </c>
      <c r="G194" s="134" t="s">
        <v>199</v>
      </c>
      <c r="H194" s="135">
        <v>3</v>
      </c>
      <c r="I194" s="136"/>
      <c r="J194" s="137">
        <f>ROUND(I194*H194,2)</f>
        <v>0</v>
      </c>
      <c r="K194" s="133" t="s">
        <v>187</v>
      </c>
      <c r="L194" s="32"/>
      <c r="M194" s="138" t="s">
        <v>19</v>
      </c>
      <c r="N194" s="139" t="s">
        <v>43</v>
      </c>
      <c r="P194" s="140">
        <f>O194*H194</f>
        <v>0</v>
      </c>
      <c r="Q194" s="140">
        <v>0</v>
      </c>
      <c r="R194" s="140">
        <f>Q194*H194</f>
        <v>0</v>
      </c>
      <c r="S194" s="140">
        <v>0</v>
      </c>
      <c r="T194" s="141">
        <f>S194*H194</f>
        <v>0</v>
      </c>
      <c r="AR194" s="142" t="s">
        <v>286</v>
      </c>
      <c r="AT194" s="142" t="s">
        <v>183</v>
      </c>
      <c r="AU194" s="142" t="s">
        <v>82</v>
      </c>
      <c r="AY194" s="17" t="s">
        <v>181</v>
      </c>
      <c r="BE194" s="143">
        <f>IF(N194="základní",J194,0)</f>
        <v>0</v>
      </c>
      <c r="BF194" s="143">
        <f>IF(N194="snížená",J194,0)</f>
        <v>0</v>
      </c>
      <c r="BG194" s="143">
        <f>IF(N194="zákl. přenesená",J194,0)</f>
        <v>0</v>
      </c>
      <c r="BH194" s="143">
        <f>IF(N194="sníž. přenesená",J194,0)</f>
        <v>0</v>
      </c>
      <c r="BI194" s="143">
        <f>IF(N194="nulová",J194,0)</f>
        <v>0</v>
      </c>
      <c r="BJ194" s="17" t="s">
        <v>80</v>
      </c>
      <c r="BK194" s="143">
        <f>ROUND(I194*H194,2)</f>
        <v>0</v>
      </c>
      <c r="BL194" s="17" t="s">
        <v>286</v>
      </c>
      <c r="BM194" s="142" t="s">
        <v>3698</v>
      </c>
    </row>
    <row r="195" spans="2:47" s="1" customFormat="1" ht="12">
      <c r="B195" s="32"/>
      <c r="D195" s="144" t="s">
        <v>190</v>
      </c>
      <c r="F195" s="145" t="s">
        <v>3509</v>
      </c>
      <c r="I195" s="146"/>
      <c r="L195" s="32"/>
      <c r="M195" s="147"/>
      <c r="T195" s="53"/>
      <c r="AT195" s="17" t="s">
        <v>190</v>
      </c>
      <c r="AU195" s="17" t="s">
        <v>82</v>
      </c>
    </row>
    <row r="196" spans="2:65" s="1" customFormat="1" ht="16.5" customHeight="1">
      <c r="B196" s="32"/>
      <c r="C196" s="180" t="s">
        <v>975</v>
      </c>
      <c r="D196" s="180" t="s">
        <v>561</v>
      </c>
      <c r="E196" s="181" t="s">
        <v>3510</v>
      </c>
      <c r="F196" s="182" t="s">
        <v>3511</v>
      </c>
      <c r="G196" s="183" t="s">
        <v>199</v>
      </c>
      <c r="H196" s="184">
        <v>3</v>
      </c>
      <c r="I196" s="185"/>
      <c r="J196" s="186">
        <f>ROUND(I196*H196,2)</f>
        <v>0</v>
      </c>
      <c r="K196" s="182" t="s">
        <v>187</v>
      </c>
      <c r="L196" s="187"/>
      <c r="M196" s="188" t="s">
        <v>19</v>
      </c>
      <c r="N196" s="189" t="s">
        <v>43</v>
      </c>
      <c r="P196" s="140">
        <f>O196*H196</f>
        <v>0</v>
      </c>
      <c r="Q196" s="140">
        <v>0.0005</v>
      </c>
      <c r="R196" s="140">
        <f>Q196*H196</f>
        <v>0.0015</v>
      </c>
      <c r="S196" s="140">
        <v>0</v>
      </c>
      <c r="T196" s="141">
        <f>S196*H196</f>
        <v>0</v>
      </c>
      <c r="AR196" s="142" t="s">
        <v>394</v>
      </c>
      <c r="AT196" s="142" t="s">
        <v>561</v>
      </c>
      <c r="AU196" s="142" t="s">
        <v>82</v>
      </c>
      <c r="AY196" s="17" t="s">
        <v>181</v>
      </c>
      <c r="BE196" s="143">
        <f>IF(N196="základní",J196,0)</f>
        <v>0</v>
      </c>
      <c r="BF196" s="143">
        <f>IF(N196="snížená",J196,0)</f>
        <v>0</v>
      </c>
      <c r="BG196" s="143">
        <f>IF(N196="zákl. přenesená",J196,0)</f>
        <v>0</v>
      </c>
      <c r="BH196" s="143">
        <f>IF(N196="sníž. přenesená",J196,0)</f>
        <v>0</v>
      </c>
      <c r="BI196" s="143">
        <f>IF(N196="nulová",J196,0)</f>
        <v>0</v>
      </c>
      <c r="BJ196" s="17" t="s">
        <v>80</v>
      </c>
      <c r="BK196" s="143">
        <f>ROUND(I196*H196,2)</f>
        <v>0</v>
      </c>
      <c r="BL196" s="17" t="s">
        <v>286</v>
      </c>
      <c r="BM196" s="142" t="s">
        <v>3699</v>
      </c>
    </row>
    <row r="197" spans="2:65" s="1" customFormat="1" ht="16.5" customHeight="1">
      <c r="B197" s="32"/>
      <c r="C197" s="131" t="s">
        <v>980</v>
      </c>
      <c r="D197" s="131" t="s">
        <v>183</v>
      </c>
      <c r="E197" s="132" t="s">
        <v>3513</v>
      </c>
      <c r="F197" s="133" t="s">
        <v>3514</v>
      </c>
      <c r="G197" s="134" t="s">
        <v>199</v>
      </c>
      <c r="H197" s="135">
        <v>4</v>
      </c>
      <c r="I197" s="136"/>
      <c r="J197" s="137">
        <f>ROUND(I197*H197,2)</f>
        <v>0</v>
      </c>
      <c r="K197" s="133" t="s">
        <v>187</v>
      </c>
      <c r="L197" s="32"/>
      <c r="M197" s="138" t="s">
        <v>19</v>
      </c>
      <c r="N197" s="139" t="s">
        <v>43</v>
      </c>
      <c r="P197" s="140">
        <f>O197*H197</f>
        <v>0</v>
      </c>
      <c r="Q197" s="140">
        <v>0</v>
      </c>
      <c r="R197" s="140">
        <f>Q197*H197</f>
        <v>0</v>
      </c>
      <c r="S197" s="140">
        <v>0</v>
      </c>
      <c r="T197" s="141">
        <f>S197*H197</f>
        <v>0</v>
      </c>
      <c r="AR197" s="142" t="s">
        <v>286</v>
      </c>
      <c r="AT197" s="142" t="s">
        <v>183</v>
      </c>
      <c r="AU197" s="142" t="s">
        <v>82</v>
      </c>
      <c r="AY197" s="17" t="s">
        <v>181</v>
      </c>
      <c r="BE197" s="143">
        <f>IF(N197="základní",J197,0)</f>
        <v>0</v>
      </c>
      <c r="BF197" s="143">
        <f>IF(N197="snížená",J197,0)</f>
        <v>0</v>
      </c>
      <c r="BG197" s="143">
        <f>IF(N197="zákl. přenesená",J197,0)</f>
        <v>0</v>
      </c>
      <c r="BH197" s="143">
        <f>IF(N197="sníž. přenesená",J197,0)</f>
        <v>0</v>
      </c>
      <c r="BI197" s="143">
        <f>IF(N197="nulová",J197,0)</f>
        <v>0</v>
      </c>
      <c r="BJ197" s="17" t="s">
        <v>80</v>
      </c>
      <c r="BK197" s="143">
        <f>ROUND(I197*H197,2)</f>
        <v>0</v>
      </c>
      <c r="BL197" s="17" t="s">
        <v>286</v>
      </c>
      <c r="BM197" s="142" t="s">
        <v>3700</v>
      </c>
    </row>
    <row r="198" spans="2:47" s="1" customFormat="1" ht="12">
      <c r="B198" s="32"/>
      <c r="D198" s="144" t="s">
        <v>190</v>
      </c>
      <c r="F198" s="145" t="s">
        <v>3516</v>
      </c>
      <c r="I198" s="146"/>
      <c r="L198" s="32"/>
      <c r="M198" s="147"/>
      <c r="T198" s="53"/>
      <c r="AT198" s="17" t="s">
        <v>190</v>
      </c>
      <c r="AU198" s="17" t="s">
        <v>82</v>
      </c>
    </row>
    <row r="199" spans="2:65" s="1" customFormat="1" ht="16.5" customHeight="1">
      <c r="B199" s="32"/>
      <c r="C199" s="180" t="s">
        <v>986</v>
      </c>
      <c r="D199" s="180" t="s">
        <v>561</v>
      </c>
      <c r="E199" s="181" t="s">
        <v>3517</v>
      </c>
      <c r="F199" s="182" t="s">
        <v>3518</v>
      </c>
      <c r="G199" s="183" t="s">
        <v>199</v>
      </c>
      <c r="H199" s="184">
        <v>4</v>
      </c>
      <c r="I199" s="185"/>
      <c r="J199" s="186">
        <f>ROUND(I199*H199,2)</f>
        <v>0</v>
      </c>
      <c r="K199" s="182" t="s">
        <v>187</v>
      </c>
      <c r="L199" s="187"/>
      <c r="M199" s="188" t="s">
        <v>19</v>
      </c>
      <c r="N199" s="189" t="s">
        <v>43</v>
      </c>
      <c r="P199" s="140">
        <f>O199*H199</f>
        <v>0</v>
      </c>
      <c r="Q199" s="140">
        <v>0.0005</v>
      </c>
      <c r="R199" s="140">
        <f>Q199*H199</f>
        <v>0.002</v>
      </c>
      <c r="S199" s="140">
        <v>0</v>
      </c>
      <c r="T199" s="141">
        <f>S199*H199</f>
        <v>0</v>
      </c>
      <c r="AR199" s="142" t="s">
        <v>394</v>
      </c>
      <c r="AT199" s="142" t="s">
        <v>561</v>
      </c>
      <c r="AU199" s="142" t="s">
        <v>82</v>
      </c>
      <c r="AY199" s="17" t="s">
        <v>181</v>
      </c>
      <c r="BE199" s="143">
        <f>IF(N199="základní",J199,0)</f>
        <v>0</v>
      </c>
      <c r="BF199" s="143">
        <f>IF(N199="snížená",J199,0)</f>
        <v>0</v>
      </c>
      <c r="BG199" s="143">
        <f>IF(N199="zákl. přenesená",J199,0)</f>
        <v>0</v>
      </c>
      <c r="BH199" s="143">
        <f>IF(N199="sníž. přenesená",J199,0)</f>
        <v>0</v>
      </c>
      <c r="BI199" s="143">
        <f>IF(N199="nulová",J199,0)</f>
        <v>0</v>
      </c>
      <c r="BJ199" s="17" t="s">
        <v>80</v>
      </c>
      <c r="BK199" s="143">
        <f>ROUND(I199*H199,2)</f>
        <v>0</v>
      </c>
      <c r="BL199" s="17" t="s">
        <v>286</v>
      </c>
      <c r="BM199" s="142" t="s">
        <v>3701</v>
      </c>
    </row>
    <row r="200" spans="2:65" s="1" customFormat="1" ht="16.5" customHeight="1">
      <c r="B200" s="32"/>
      <c r="C200" s="131" t="s">
        <v>991</v>
      </c>
      <c r="D200" s="131" t="s">
        <v>183</v>
      </c>
      <c r="E200" s="132" t="s">
        <v>3520</v>
      </c>
      <c r="F200" s="133" t="s">
        <v>3521</v>
      </c>
      <c r="G200" s="134" t="s">
        <v>199</v>
      </c>
      <c r="H200" s="135">
        <v>3</v>
      </c>
      <c r="I200" s="136"/>
      <c r="J200" s="137">
        <f>ROUND(I200*H200,2)</f>
        <v>0</v>
      </c>
      <c r="K200" s="133" t="s">
        <v>187</v>
      </c>
      <c r="L200" s="32"/>
      <c r="M200" s="138" t="s">
        <v>19</v>
      </c>
      <c r="N200" s="139" t="s">
        <v>43</v>
      </c>
      <c r="P200" s="140">
        <f>O200*H200</f>
        <v>0</v>
      </c>
      <c r="Q200" s="140">
        <v>0</v>
      </c>
      <c r="R200" s="140">
        <f>Q200*H200</f>
        <v>0</v>
      </c>
      <c r="S200" s="140">
        <v>0</v>
      </c>
      <c r="T200" s="141">
        <f>S200*H200</f>
        <v>0</v>
      </c>
      <c r="AR200" s="142" t="s">
        <v>286</v>
      </c>
      <c r="AT200" s="142" t="s">
        <v>183</v>
      </c>
      <c r="AU200" s="142" t="s">
        <v>82</v>
      </c>
      <c r="AY200" s="17" t="s">
        <v>181</v>
      </c>
      <c r="BE200" s="143">
        <f>IF(N200="základní",J200,0)</f>
        <v>0</v>
      </c>
      <c r="BF200" s="143">
        <f>IF(N200="snížená",J200,0)</f>
        <v>0</v>
      </c>
      <c r="BG200" s="143">
        <f>IF(N200="zákl. přenesená",J200,0)</f>
        <v>0</v>
      </c>
      <c r="BH200" s="143">
        <f>IF(N200="sníž. přenesená",J200,0)</f>
        <v>0</v>
      </c>
      <c r="BI200" s="143">
        <f>IF(N200="nulová",J200,0)</f>
        <v>0</v>
      </c>
      <c r="BJ200" s="17" t="s">
        <v>80</v>
      </c>
      <c r="BK200" s="143">
        <f>ROUND(I200*H200,2)</f>
        <v>0</v>
      </c>
      <c r="BL200" s="17" t="s">
        <v>286</v>
      </c>
      <c r="BM200" s="142" t="s">
        <v>3702</v>
      </c>
    </row>
    <row r="201" spans="2:47" s="1" customFormat="1" ht="12">
      <c r="B201" s="32"/>
      <c r="D201" s="144" t="s">
        <v>190</v>
      </c>
      <c r="F201" s="145" t="s">
        <v>3523</v>
      </c>
      <c r="I201" s="146"/>
      <c r="L201" s="32"/>
      <c r="M201" s="147"/>
      <c r="T201" s="53"/>
      <c r="AT201" s="17" t="s">
        <v>190</v>
      </c>
      <c r="AU201" s="17" t="s">
        <v>82</v>
      </c>
    </row>
    <row r="202" spans="2:65" s="1" customFormat="1" ht="16.5" customHeight="1">
      <c r="B202" s="32"/>
      <c r="C202" s="180" t="s">
        <v>1002</v>
      </c>
      <c r="D202" s="180" t="s">
        <v>561</v>
      </c>
      <c r="E202" s="181" t="s">
        <v>3524</v>
      </c>
      <c r="F202" s="182" t="s">
        <v>3525</v>
      </c>
      <c r="G202" s="183" t="s">
        <v>199</v>
      </c>
      <c r="H202" s="184">
        <v>3</v>
      </c>
      <c r="I202" s="185"/>
      <c r="J202" s="186">
        <f>ROUND(I202*H202,2)</f>
        <v>0</v>
      </c>
      <c r="K202" s="182" t="s">
        <v>187</v>
      </c>
      <c r="L202" s="187"/>
      <c r="M202" s="188" t="s">
        <v>19</v>
      </c>
      <c r="N202" s="189" t="s">
        <v>43</v>
      </c>
      <c r="P202" s="140">
        <f>O202*H202</f>
        <v>0</v>
      </c>
      <c r="Q202" s="140">
        <v>0.0005</v>
      </c>
      <c r="R202" s="140">
        <f>Q202*H202</f>
        <v>0.0015</v>
      </c>
      <c r="S202" s="140">
        <v>0</v>
      </c>
      <c r="T202" s="141">
        <f>S202*H202</f>
        <v>0</v>
      </c>
      <c r="AR202" s="142" t="s">
        <v>394</v>
      </c>
      <c r="AT202" s="142" t="s">
        <v>561</v>
      </c>
      <c r="AU202" s="142" t="s">
        <v>82</v>
      </c>
      <c r="AY202" s="17" t="s">
        <v>181</v>
      </c>
      <c r="BE202" s="143">
        <f>IF(N202="základní",J202,0)</f>
        <v>0</v>
      </c>
      <c r="BF202" s="143">
        <f>IF(N202="snížená",J202,0)</f>
        <v>0</v>
      </c>
      <c r="BG202" s="143">
        <f>IF(N202="zákl. přenesená",J202,0)</f>
        <v>0</v>
      </c>
      <c r="BH202" s="143">
        <f>IF(N202="sníž. přenesená",J202,0)</f>
        <v>0</v>
      </c>
      <c r="BI202" s="143">
        <f>IF(N202="nulová",J202,0)</f>
        <v>0</v>
      </c>
      <c r="BJ202" s="17" t="s">
        <v>80</v>
      </c>
      <c r="BK202" s="143">
        <f>ROUND(I202*H202,2)</f>
        <v>0</v>
      </c>
      <c r="BL202" s="17" t="s">
        <v>286</v>
      </c>
      <c r="BM202" s="142" t="s">
        <v>3703</v>
      </c>
    </row>
    <row r="203" spans="2:65" s="1" customFormat="1" ht="16.5" customHeight="1">
      <c r="B203" s="32"/>
      <c r="C203" s="131" t="s">
        <v>1009</v>
      </c>
      <c r="D203" s="131" t="s">
        <v>183</v>
      </c>
      <c r="E203" s="132" t="s">
        <v>3527</v>
      </c>
      <c r="F203" s="133" t="s">
        <v>3528</v>
      </c>
      <c r="G203" s="134" t="s">
        <v>199</v>
      </c>
      <c r="H203" s="135">
        <v>4</v>
      </c>
      <c r="I203" s="136"/>
      <c r="J203" s="137">
        <f>ROUND(I203*H203,2)</f>
        <v>0</v>
      </c>
      <c r="K203" s="133" t="s">
        <v>187</v>
      </c>
      <c r="L203" s="32"/>
      <c r="M203" s="138" t="s">
        <v>19</v>
      </c>
      <c r="N203" s="139" t="s">
        <v>43</v>
      </c>
      <c r="P203" s="140">
        <f>O203*H203</f>
        <v>0</v>
      </c>
      <c r="Q203" s="140">
        <v>0</v>
      </c>
      <c r="R203" s="140">
        <f>Q203*H203</f>
        <v>0</v>
      </c>
      <c r="S203" s="140">
        <v>0</v>
      </c>
      <c r="T203" s="141">
        <f>S203*H203</f>
        <v>0</v>
      </c>
      <c r="AR203" s="142" t="s">
        <v>286</v>
      </c>
      <c r="AT203" s="142" t="s">
        <v>183</v>
      </c>
      <c r="AU203" s="142" t="s">
        <v>82</v>
      </c>
      <c r="AY203" s="17" t="s">
        <v>181</v>
      </c>
      <c r="BE203" s="143">
        <f>IF(N203="základní",J203,0)</f>
        <v>0</v>
      </c>
      <c r="BF203" s="143">
        <f>IF(N203="snížená",J203,0)</f>
        <v>0</v>
      </c>
      <c r="BG203" s="143">
        <f>IF(N203="zákl. přenesená",J203,0)</f>
        <v>0</v>
      </c>
      <c r="BH203" s="143">
        <f>IF(N203="sníž. přenesená",J203,0)</f>
        <v>0</v>
      </c>
      <c r="BI203" s="143">
        <f>IF(N203="nulová",J203,0)</f>
        <v>0</v>
      </c>
      <c r="BJ203" s="17" t="s">
        <v>80</v>
      </c>
      <c r="BK203" s="143">
        <f>ROUND(I203*H203,2)</f>
        <v>0</v>
      </c>
      <c r="BL203" s="17" t="s">
        <v>286</v>
      </c>
      <c r="BM203" s="142" t="s">
        <v>3704</v>
      </c>
    </row>
    <row r="204" spans="2:47" s="1" customFormat="1" ht="12">
      <c r="B204" s="32"/>
      <c r="D204" s="144" t="s">
        <v>190</v>
      </c>
      <c r="F204" s="145" t="s">
        <v>3530</v>
      </c>
      <c r="I204" s="146"/>
      <c r="L204" s="32"/>
      <c r="M204" s="147"/>
      <c r="T204" s="53"/>
      <c r="AT204" s="17" t="s">
        <v>190</v>
      </c>
      <c r="AU204" s="17" t="s">
        <v>82</v>
      </c>
    </row>
    <row r="205" spans="2:65" s="1" customFormat="1" ht="16.5" customHeight="1">
      <c r="B205" s="32"/>
      <c r="C205" s="180" t="s">
        <v>1014</v>
      </c>
      <c r="D205" s="180" t="s">
        <v>561</v>
      </c>
      <c r="E205" s="181" t="s">
        <v>3531</v>
      </c>
      <c r="F205" s="182" t="s">
        <v>3532</v>
      </c>
      <c r="G205" s="183" t="s">
        <v>199</v>
      </c>
      <c r="H205" s="184">
        <v>4</v>
      </c>
      <c r="I205" s="185"/>
      <c r="J205" s="186">
        <f>ROUND(I205*H205,2)</f>
        <v>0</v>
      </c>
      <c r="K205" s="182" t="s">
        <v>187</v>
      </c>
      <c r="L205" s="187"/>
      <c r="M205" s="188" t="s">
        <v>19</v>
      </c>
      <c r="N205" s="189" t="s">
        <v>43</v>
      </c>
      <c r="P205" s="140">
        <f>O205*H205</f>
        <v>0</v>
      </c>
      <c r="Q205" s="140">
        <v>0.0013</v>
      </c>
      <c r="R205" s="140">
        <f>Q205*H205</f>
        <v>0.0052</v>
      </c>
      <c r="S205" s="140">
        <v>0</v>
      </c>
      <c r="T205" s="141">
        <f>S205*H205</f>
        <v>0</v>
      </c>
      <c r="AR205" s="142" t="s">
        <v>394</v>
      </c>
      <c r="AT205" s="142" t="s">
        <v>561</v>
      </c>
      <c r="AU205" s="142" t="s">
        <v>82</v>
      </c>
      <c r="AY205" s="17" t="s">
        <v>181</v>
      </c>
      <c r="BE205" s="143">
        <f>IF(N205="základní",J205,0)</f>
        <v>0</v>
      </c>
      <c r="BF205" s="143">
        <f>IF(N205="snížená",J205,0)</f>
        <v>0</v>
      </c>
      <c r="BG205" s="143">
        <f>IF(N205="zákl. přenesená",J205,0)</f>
        <v>0</v>
      </c>
      <c r="BH205" s="143">
        <f>IF(N205="sníž. přenesená",J205,0)</f>
        <v>0</v>
      </c>
      <c r="BI205" s="143">
        <f>IF(N205="nulová",J205,0)</f>
        <v>0</v>
      </c>
      <c r="BJ205" s="17" t="s">
        <v>80</v>
      </c>
      <c r="BK205" s="143">
        <f>ROUND(I205*H205,2)</f>
        <v>0</v>
      </c>
      <c r="BL205" s="17" t="s">
        <v>286</v>
      </c>
      <c r="BM205" s="142" t="s">
        <v>3705</v>
      </c>
    </row>
    <row r="206" spans="2:65" s="1" customFormat="1" ht="16.5" customHeight="1">
      <c r="B206" s="32"/>
      <c r="C206" s="131" t="s">
        <v>1056</v>
      </c>
      <c r="D206" s="131" t="s">
        <v>183</v>
      </c>
      <c r="E206" s="132" t="s">
        <v>3534</v>
      </c>
      <c r="F206" s="133" t="s">
        <v>3535</v>
      </c>
      <c r="G206" s="134" t="s">
        <v>199</v>
      </c>
      <c r="H206" s="135">
        <v>6</v>
      </c>
      <c r="I206" s="136"/>
      <c r="J206" s="137">
        <f>ROUND(I206*H206,2)</f>
        <v>0</v>
      </c>
      <c r="K206" s="133" t="s">
        <v>187</v>
      </c>
      <c r="L206" s="32"/>
      <c r="M206" s="138" t="s">
        <v>19</v>
      </c>
      <c r="N206" s="139" t="s">
        <v>43</v>
      </c>
      <c r="P206" s="140">
        <f>O206*H206</f>
        <v>0</v>
      </c>
      <c r="Q206" s="140">
        <v>0</v>
      </c>
      <c r="R206" s="140">
        <f>Q206*H206</f>
        <v>0</v>
      </c>
      <c r="S206" s="140">
        <v>0</v>
      </c>
      <c r="T206" s="141">
        <f>S206*H206</f>
        <v>0</v>
      </c>
      <c r="AR206" s="142" t="s">
        <v>286</v>
      </c>
      <c r="AT206" s="142" t="s">
        <v>183</v>
      </c>
      <c r="AU206" s="142" t="s">
        <v>82</v>
      </c>
      <c r="AY206" s="17" t="s">
        <v>181</v>
      </c>
      <c r="BE206" s="143">
        <f>IF(N206="základní",J206,0)</f>
        <v>0</v>
      </c>
      <c r="BF206" s="143">
        <f>IF(N206="snížená",J206,0)</f>
        <v>0</v>
      </c>
      <c r="BG206" s="143">
        <f>IF(N206="zákl. přenesená",J206,0)</f>
        <v>0</v>
      </c>
      <c r="BH206" s="143">
        <f>IF(N206="sníž. přenesená",J206,0)</f>
        <v>0</v>
      </c>
      <c r="BI206" s="143">
        <f>IF(N206="nulová",J206,0)</f>
        <v>0</v>
      </c>
      <c r="BJ206" s="17" t="s">
        <v>80</v>
      </c>
      <c r="BK206" s="143">
        <f>ROUND(I206*H206,2)</f>
        <v>0</v>
      </c>
      <c r="BL206" s="17" t="s">
        <v>286</v>
      </c>
      <c r="BM206" s="142" t="s">
        <v>3706</v>
      </c>
    </row>
    <row r="207" spans="2:47" s="1" customFormat="1" ht="12">
      <c r="B207" s="32"/>
      <c r="D207" s="144" t="s">
        <v>190</v>
      </c>
      <c r="F207" s="145" t="s">
        <v>3537</v>
      </c>
      <c r="I207" s="146"/>
      <c r="L207" s="32"/>
      <c r="M207" s="147"/>
      <c r="T207" s="53"/>
      <c r="AT207" s="17" t="s">
        <v>190</v>
      </c>
      <c r="AU207" s="17" t="s">
        <v>82</v>
      </c>
    </row>
    <row r="208" spans="2:65" s="1" customFormat="1" ht="16.5" customHeight="1">
      <c r="B208" s="32"/>
      <c r="C208" s="180" t="s">
        <v>1063</v>
      </c>
      <c r="D208" s="180" t="s">
        <v>561</v>
      </c>
      <c r="E208" s="181" t="s">
        <v>3538</v>
      </c>
      <c r="F208" s="182" t="s">
        <v>3539</v>
      </c>
      <c r="G208" s="183" t="s">
        <v>199</v>
      </c>
      <c r="H208" s="184">
        <v>6</v>
      </c>
      <c r="I208" s="185"/>
      <c r="J208" s="186">
        <f>ROUND(I208*H208,2)</f>
        <v>0</v>
      </c>
      <c r="K208" s="182" t="s">
        <v>187</v>
      </c>
      <c r="L208" s="187"/>
      <c r="M208" s="188" t="s">
        <v>19</v>
      </c>
      <c r="N208" s="189" t="s">
        <v>43</v>
      </c>
      <c r="P208" s="140">
        <f>O208*H208</f>
        <v>0</v>
      </c>
      <c r="Q208" s="140">
        <v>0.00012</v>
      </c>
      <c r="R208" s="140">
        <f>Q208*H208</f>
        <v>0.00072</v>
      </c>
      <c r="S208" s="140">
        <v>0</v>
      </c>
      <c r="T208" s="141">
        <f>S208*H208</f>
        <v>0</v>
      </c>
      <c r="AR208" s="142" t="s">
        <v>394</v>
      </c>
      <c r="AT208" s="142" t="s">
        <v>561</v>
      </c>
      <c r="AU208" s="142" t="s">
        <v>82</v>
      </c>
      <c r="AY208" s="17" t="s">
        <v>181</v>
      </c>
      <c r="BE208" s="143">
        <f>IF(N208="základní",J208,0)</f>
        <v>0</v>
      </c>
      <c r="BF208" s="143">
        <f>IF(N208="snížená",J208,0)</f>
        <v>0</v>
      </c>
      <c r="BG208" s="143">
        <f>IF(N208="zákl. přenesená",J208,0)</f>
        <v>0</v>
      </c>
      <c r="BH208" s="143">
        <f>IF(N208="sníž. přenesená",J208,0)</f>
        <v>0</v>
      </c>
      <c r="BI208" s="143">
        <f>IF(N208="nulová",J208,0)</f>
        <v>0</v>
      </c>
      <c r="BJ208" s="17" t="s">
        <v>80</v>
      </c>
      <c r="BK208" s="143">
        <f>ROUND(I208*H208,2)</f>
        <v>0</v>
      </c>
      <c r="BL208" s="17" t="s">
        <v>286</v>
      </c>
      <c r="BM208" s="142" t="s">
        <v>3707</v>
      </c>
    </row>
    <row r="209" spans="2:65" s="1" customFormat="1" ht="24.1" customHeight="1">
      <c r="B209" s="32"/>
      <c r="C209" s="131" t="s">
        <v>794</v>
      </c>
      <c r="D209" s="131" t="s">
        <v>183</v>
      </c>
      <c r="E209" s="132" t="s">
        <v>3545</v>
      </c>
      <c r="F209" s="133" t="s">
        <v>3546</v>
      </c>
      <c r="G209" s="134" t="s">
        <v>3411</v>
      </c>
      <c r="H209" s="135">
        <v>1</v>
      </c>
      <c r="I209" s="136"/>
      <c r="J209" s="137">
        <f>ROUND(I209*H209,2)</f>
        <v>0</v>
      </c>
      <c r="K209" s="133" t="s">
        <v>187</v>
      </c>
      <c r="L209" s="32"/>
      <c r="M209" s="138" t="s">
        <v>19</v>
      </c>
      <c r="N209" s="139" t="s">
        <v>43</v>
      </c>
      <c r="P209" s="140">
        <f>O209*H209</f>
        <v>0</v>
      </c>
      <c r="Q209" s="140">
        <v>0.00493</v>
      </c>
      <c r="R209" s="140">
        <f>Q209*H209</f>
        <v>0.00493</v>
      </c>
      <c r="S209" s="140">
        <v>0</v>
      </c>
      <c r="T209" s="141">
        <f>S209*H209</f>
        <v>0</v>
      </c>
      <c r="AR209" s="142" t="s">
        <v>286</v>
      </c>
      <c r="AT209" s="142" t="s">
        <v>183</v>
      </c>
      <c r="AU209" s="142" t="s">
        <v>82</v>
      </c>
      <c r="AY209" s="17" t="s">
        <v>181</v>
      </c>
      <c r="BE209" s="143">
        <f>IF(N209="základní",J209,0)</f>
        <v>0</v>
      </c>
      <c r="BF209" s="143">
        <f>IF(N209="snížená",J209,0)</f>
        <v>0</v>
      </c>
      <c r="BG209" s="143">
        <f>IF(N209="zákl. přenesená",J209,0)</f>
        <v>0</v>
      </c>
      <c r="BH209" s="143">
        <f>IF(N209="sníž. přenesená",J209,0)</f>
        <v>0</v>
      </c>
      <c r="BI209" s="143">
        <f>IF(N209="nulová",J209,0)</f>
        <v>0</v>
      </c>
      <c r="BJ209" s="17" t="s">
        <v>80</v>
      </c>
      <c r="BK209" s="143">
        <f>ROUND(I209*H209,2)</f>
        <v>0</v>
      </c>
      <c r="BL209" s="17" t="s">
        <v>286</v>
      </c>
      <c r="BM209" s="142" t="s">
        <v>3547</v>
      </c>
    </row>
    <row r="210" spans="2:47" s="1" customFormat="1" ht="12">
      <c r="B210" s="32"/>
      <c r="D210" s="144" t="s">
        <v>190</v>
      </c>
      <c r="F210" s="145" t="s">
        <v>3548</v>
      </c>
      <c r="I210" s="146"/>
      <c r="L210" s="32"/>
      <c r="M210" s="147"/>
      <c r="T210" s="53"/>
      <c r="AT210" s="17" t="s">
        <v>190</v>
      </c>
      <c r="AU210" s="17" t="s">
        <v>82</v>
      </c>
    </row>
    <row r="211" spans="2:65" s="1" customFormat="1" ht="16.5" customHeight="1">
      <c r="B211" s="32"/>
      <c r="C211" s="131" t="s">
        <v>802</v>
      </c>
      <c r="D211" s="131" t="s">
        <v>183</v>
      </c>
      <c r="E211" s="132" t="s">
        <v>3553</v>
      </c>
      <c r="F211" s="133" t="s">
        <v>3554</v>
      </c>
      <c r="G211" s="134" t="s">
        <v>3411</v>
      </c>
      <c r="H211" s="135">
        <v>1</v>
      </c>
      <c r="I211" s="136"/>
      <c r="J211" s="137">
        <f>ROUND(I211*H211,2)</f>
        <v>0</v>
      </c>
      <c r="K211" s="133" t="s">
        <v>187</v>
      </c>
      <c r="L211" s="32"/>
      <c r="M211" s="138" t="s">
        <v>19</v>
      </c>
      <c r="N211" s="139" t="s">
        <v>43</v>
      </c>
      <c r="P211" s="140">
        <f>O211*H211</f>
        <v>0</v>
      </c>
      <c r="Q211" s="140">
        <v>0.00064</v>
      </c>
      <c r="R211" s="140">
        <f>Q211*H211</f>
        <v>0.00064</v>
      </c>
      <c r="S211" s="140">
        <v>0</v>
      </c>
      <c r="T211" s="141">
        <f>S211*H211</f>
        <v>0</v>
      </c>
      <c r="AR211" s="142" t="s">
        <v>286</v>
      </c>
      <c r="AT211" s="142" t="s">
        <v>183</v>
      </c>
      <c r="AU211" s="142" t="s">
        <v>82</v>
      </c>
      <c r="AY211" s="17" t="s">
        <v>181</v>
      </c>
      <c r="BE211" s="143">
        <f>IF(N211="základní",J211,0)</f>
        <v>0</v>
      </c>
      <c r="BF211" s="143">
        <f>IF(N211="snížená",J211,0)</f>
        <v>0</v>
      </c>
      <c r="BG211" s="143">
        <f>IF(N211="zákl. přenesená",J211,0)</f>
        <v>0</v>
      </c>
      <c r="BH211" s="143">
        <f>IF(N211="sníž. přenesená",J211,0)</f>
        <v>0</v>
      </c>
      <c r="BI211" s="143">
        <f>IF(N211="nulová",J211,0)</f>
        <v>0</v>
      </c>
      <c r="BJ211" s="17" t="s">
        <v>80</v>
      </c>
      <c r="BK211" s="143">
        <f>ROUND(I211*H211,2)</f>
        <v>0</v>
      </c>
      <c r="BL211" s="17" t="s">
        <v>286</v>
      </c>
      <c r="BM211" s="142" t="s">
        <v>3555</v>
      </c>
    </row>
    <row r="212" spans="2:47" s="1" customFormat="1" ht="12">
      <c r="B212" s="32"/>
      <c r="D212" s="144" t="s">
        <v>190</v>
      </c>
      <c r="F212" s="145" t="s">
        <v>3556</v>
      </c>
      <c r="I212" s="146"/>
      <c r="L212" s="32"/>
      <c r="M212" s="147"/>
      <c r="T212" s="53"/>
      <c r="AT212" s="17" t="s">
        <v>190</v>
      </c>
      <c r="AU212" s="17" t="s">
        <v>82</v>
      </c>
    </row>
    <row r="213" spans="2:65" s="1" customFormat="1" ht="16.5" customHeight="1">
      <c r="B213" s="32"/>
      <c r="C213" s="180" t="s">
        <v>808</v>
      </c>
      <c r="D213" s="180" t="s">
        <v>561</v>
      </c>
      <c r="E213" s="181" t="s">
        <v>3557</v>
      </c>
      <c r="F213" s="182" t="s">
        <v>3558</v>
      </c>
      <c r="G213" s="183" t="s">
        <v>214</v>
      </c>
      <c r="H213" s="184">
        <v>1</v>
      </c>
      <c r="I213" s="185"/>
      <c r="J213" s="186">
        <f>ROUND(I213*H213,2)</f>
        <v>0</v>
      </c>
      <c r="K213" s="182" t="s">
        <v>19</v>
      </c>
      <c r="L213" s="187"/>
      <c r="M213" s="188" t="s">
        <v>19</v>
      </c>
      <c r="N213" s="189" t="s">
        <v>43</v>
      </c>
      <c r="P213" s="140">
        <f>O213*H213</f>
        <v>0</v>
      </c>
      <c r="Q213" s="140">
        <v>0</v>
      </c>
      <c r="R213" s="140">
        <f>Q213*H213</f>
        <v>0</v>
      </c>
      <c r="S213" s="140">
        <v>0</v>
      </c>
      <c r="T213" s="141">
        <f>S213*H213</f>
        <v>0</v>
      </c>
      <c r="AR213" s="142" t="s">
        <v>394</v>
      </c>
      <c r="AT213" s="142" t="s">
        <v>561</v>
      </c>
      <c r="AU213" s="142" t="s">
        <v>82</v>
      </c>
      <c r="AY213" s="17" t="s">
        <v>181</v>
      </c>
      <c r="BE213" s="143">
        <f>IF(N213="základní",J213,0)</f>
        <v>0</v>
      </c>
      <c r="BF213" s="143">
        <f>IF(N213="snížená",J213,0)</f>
        <v>0</v>
      </c>
      <c r="BG213" s="143">
        <f>IF(N213="zákl. přenesená",J213,0)</f>
        <v>0</v>
      </c>
      <c r="BH213" s="143">
        <f>IF(N213="sníž. přenesená",J213,0)</f>
        <v>0</v>
      </c>
      <c r="BI213" s="143">
        <f>IF(N213="nulová",J213,0)</f>
        <v>0</v>
      </c>
      <c r="BJ213" s="17" t="s">
        <v>80</v>
      </c>
      <c r="BK213" s="143">
        <f>ROUND(I213*H213,2)</f>
        <v>0</v>
      </c>
      <c r="BL213" s="17" t="s">
        <v>286</v>
      </c>
      <c r="BM213" s="142" t="s">
        <v>3559</v>
      </c>
    </row>
    <row r="214" spans="2:65" s="1" customFormat="1" ht="16.5" customHeight="1">
      <c r="B214" s="32"/>
      <c r="C214" s="131" t="s">
        <v>813</v>
      </c>
      <c r="D214" s="131" t="s">
        <v>183</v>
      </c>
      <c r="E214" s="132" t="s">
        <v>3564</v>
      </c>
      <c r="F214" s="133" t="s">
        <v>3565</v>
      </c>
      <c r="G214" s="134" t="s">
        <v>3411</v>
      </c>
      <c r="H214" s="135">
        <v>6</v>
      </c>
      <c r="I214" s="136"/>
      <c r="J214" s="137">
        <f>ROUND(I214*H214,2)</f>
        <v>0</v>
      </c>
      <c r="K214" s="133" t="s">
        <v>187</v>
      </c>
      <c r="L214" s="32"/>
      <c r="M214" s="138" t="s">
        <v>19</v>
      </c>
      <c r="N214" s="139" t="s">
        <v>43</v>
      </c>
      <c r="P214" s="140">
        <f>O214*H214</f>
        <v>0</v>
      </c>
      <c r="Q214" s="140">
        <v>0.00024</v>
      </c>
      <c r="R214" s="140">
        <f>Q214*H214</f>
        <v>0.00144</v>
      </c>
      <c r="S214" s="140">
        <v>0</v>
      </c>
      <c r="T214" s="141">
        <f>S214*H214</f>
        <v>0</v>
      </c>
      <c r="AR214" s="142" t="s">
        <v>286</v>
      </c>
      <c r="AT214" s="142" t="s">
        <v>183</v>
      </c>
      <c r="AU214" s="142" t="s">
        <v>82</v>
      </c>
      <c r="AY214" s="17" t="s">
        <v>181</v>
      </c>
      <c r="BE214" s="143">
        <f>IF(N214="základní",J214,0)</f>
        <v>0</v>
      </c>
      <c r="BF214" s="143">
        <f>IF(N214="snížená",J214,0)</f>
        <v>0</v>
      </c>
      <c r="BG214" s="143">
        <f>IF(N214="zákl. přenesená",J214,0)</f>
        <v>0</v>
      </c>
      <c r="BH214" s="143">
        <f>IF(N214="sníž. přenesená",J214,0)</f>
        <v>0</v>
      </c>
      <c r="BI214" s="143">
        <f>IF(N214="nulová",J214,0)</f>
        <v>0</v>
      </c>
      <c r="BJ214" s="17" t="s">
        <v>80</v>
      </c>
      <c r="BK214" s="143">
        <f>ROUND(I214*H214,2)</f>
        <v>0</v>
      </c>
      <c r="BL214" s="17" t="s">
        <v>286</v>
      </c>
      <c r="BM214" s="142" t="s">
        <v>3566</v>
      </c>
    </row>
    <row r="215" spans="2:47" s="1" customFormat="1" ht="12">
      <c r="B215" s="32"/>
      <c r="D215" s="144" t="s">
        <v>190</v>
      </c>
      <c r="F215" s="145" t="s">
        <v>3567</v>
      </c>
      <c r="I215" s="146"/>
      <c r="L215" s="32"/>
      <c r="M215" s="147"/>
      <c r="T215" s="53"/>
      <c r="AT215" s="17" t="s">
        <v>190</v>
      </c>
      <c r="AU215" s="17" t="s">
        <v>82</v>
      </c>
    </row>
    <row r="216" spans="2:65" s="1" customFormat="1" ht="16.5" customHeight="1">
      <c r="B216" s="32"/>
      <c r="C216" s="131" t="s">
        <v>820</v>
      </c>
      <c r="D216" s="131" t="s">
        <v>183</v>
      </c>
      <c r="E216" s="132" t="s">
        <v>3568</v>
      </c>
      <c r="F216" s="133" t="s">
        <v>3569</v>
      </c>
      <c r="G216" s="134" t="s">
        <v>199</v>
      </c>
      <c r="H216" s="135">
        <v>1</v>
      </c>
      <c r="I216" s="136"/>
      <c r="J216" s="137">
        <f>ROUND(I216*H216,2)</f>
        <v>0</v>
      </c>
      <c r="K216" s="133" t="s">
        <v>187</v>
      </c>
      <c r="L216" s="32"/>
      <c r="M216" s="138" t="s">
        <v>19</v>
      </c>
      <c r="N216" s="139" t="s">
        <v>43</v>
      </c>
      <c r="P216" s="140">
        <f>O216*H216</f>
        <v>0</v>
      </c>
      <c r="Q216" s="140">
        <v>0.00109</v>
      </c>
      <c r="R216" s="140">
        <f>Q216*H216</f>
        <v>0.00109</v>
      </c>
      <c r="S216" s="140">
        <v>0</v>
      </c>
      <c r="T216" s="141">
        <f>S216*H216</f>
        <v>0</v>
      </c>
      <c r="AR216" s="142" t="s">
        <v>286</v>
      </c>
      <c r="AT216" s="142" t="s">
        <v>183</v>
      </c>
      <c r="AU216" s="142" t="s">
        <v>82</v>
      </c>
      <c r="AY216" s="17" t="s">
        <v>181</v>
      </c>
      <c r="BE216" s="143">
        <f>IF(N216="základní",J216,0)</f>
        <v>0</v>
      </c>
      <c r="BF216" s="143">
        <f>IF(N216="snížená",J216,0)</f>
        <v>0</v>
      </c>
      <c r="BG216" s="143">
        <f>IF(N216="zákl. přenesená",J216,0)</f>
        <v>0</v>
      </c>
      <c r="BH216" s="143">
        <f>IF(N216="sníž. přenesená",J216,0)</f>
        <v>0</v>
      </c>
      <c r="BI216" s="143">
        <f>IF(N216="nulová",J216,0)</f>
        <v>0</v>
      </c>
      <c r="BJ216" s="17" t="s">
        <v>80</v>
      </c>
      <c r="BK216" s="143">
        <f>ROUND(I216*H216,2)</f>
        <v>0</v>
      </c>
      <c r="BL216" s="17" t="s">
        <v>286</v>
      </c>
      <c r="BM216" s="142" t="s">
        <v>3570</v>
      </c>
    </row>
    <row r="217" spans="2:47" s="1" customFormat="1" ht="12">
      <c r="B217" s="32"/>
      <c r="D217" s="144" t="s">
        <v>190</v>
      </c>
      <c r="F217" s="145" t="s">
        <v>3571</v>
      </c>
      <c r="I217" s="146"/>
      <c r="L217" s="32"/>
      <c r="M217" s="147"/>
      <c r="T217" s="53"/>
      <c r="AT217" s="17" t="s">
        <v>190</v>
      </c>
      <c r="AU217" s="17" t="s">
        <v>82</v>
      </c>
    </row>
    <row r="218" spans="2:65" s="1" customFormat="1" ht="16.5" customHeight="1">
      <c r="B218" s="32"/>
      <c r="C218" s="131" t="s">
        <v>825</v>
      </c>
      <c r="D218" s="131" t="s">
        <v>183</v>
      </c>
      <c r="E218" s="132" t="s">
        <v>3576</v>
      </c>
      <c r="F218" s="133" t="s">
        <v>3577</v>
      </c>
      <c r="G218" s="134" t="s">
        <v>3411</v>
      </c>
      <c r="H218" s="135">
        <v>1</v>
      </c>
      <c r="I218" s="136"/>
      <c r="J218" s="137">
        <f>ROUND(I218*H218,2)</f>
        <v>0</v>
      </c>
      <c r="K218" s="133" t="s">
        <v>187</v>
      </c>
      <c r="L218" s="32"/>
      <c r="M218" s="138" t="s">
        <v>19</v>
      </c>
      <c r="N218" s="139" t="s">
        <v>43</v>
      </c>
      <c r="P218" s="140">
        <f>O218*H218</f>
        <v>0</v>
      </c>
      <c r="Q218" s="140">
        <v>0.00172</v>
      </c>
      <c r="R218" s="140">
        <f>Q218*H218</f>
        <v>0.00172</v>
      </c>
      <c r="S218" s="140">
        <v>0</v>
      </c>
      <c r="T218" s="141">
        <f>S218*H218</f>
        <v>0</v>
      </c>
      <c r="AR218" s="142" t="s">
        <v>286</v>
      </c>
      <c r="AT218" s="142" t="s">
        <v>183</v>
      </c>
      <c r="AU218" s="142" t="s">
        <v>82</v>
      </c>
      <c r="AY218" s="17" t="s">
        <v>181</v>
      </c>
      <c r="BE218" s="143">
        <f>IF(N218="základní",J218,0)</f>
        <v>0</v>
      </c>
      <c r="BF218" s="143">
        <f>IF(N218="snížená",J218,0)</f>
        <v>0</v>
      </c>
      <c r="BG218" s="143">
        <f>IF(N218="zákl. přenesená",J218,0)</f>
        <v>0</v>
      </c>
      <c r="BH218" s="143">
        <f>IF(N218="sníž. přenesená",J218,0)</f>
        <v>0</v>
      </c>
      <c r="BI218" s="143">
        <f>IF(N218="nulová",J218,0)</f>
        <v>0</v>
      </c>
      <c r="BJ218" s="17" t="s">
        <v>80</v>
      </c>
      <c r="BK218" s="143">
        <f>ROUND(I218*H218,2)</f>
        <v>0</v>
      </c>
      <c r="BL218" s="17" t="s">
        <v>286</v>
      </c>
      <c r="BM218" s="142" t="s">
        <v>3578</v>
      </c>
    </row>
    <row r="219" spans="2:47" s="1" customFormat="1" ht="12">
      <c r="B219" s="32"/>
      <c r="D219" s="144" t="s">
        <v>190</v>
      </c>
      <c r="F219" s="145" t="s">
        <v>3579</v>
      </c>
      <c r="I219" s="146"/>
      <c r="L219" s="32"/>
      <c r="M219" s="147"/>
      <c r="T219" s="53"/>
      <c r="AT219" s="17" t="s">
        <v>190</v>
      </c>
      <c r="AU219" s="17" t="s">
        <v>82</v>
      </c>
    </row>
    <row r="220" spans="2:65" s="1" customFormat="1" ht="16.5" customHeight="1">
      <c r="B220" s="32"/>
      <c r="C220" s="131" t="s">
        <v>830</v>
      </c>
      <c r="D220" s="131" t="s">
        <v>183</v>
      </c>
      <c r="E220" s="132" t="s">
        <v>3580</v>
      </c>
      <c r="F220" s="133" t="s">
        <v>3581</v>
      </c>
      <c r="G220" s="134" t="s">
        <v>3411</v>
      </c>
      <c r="H220" s="135">
        <v>1</v>
      </c>
      <c r="I220" s="136"/>
      <c r="J220" s="137">
        <f>ROUND(I220*H220,2)</f>
        <v>0</v>
      </c>
      <c r="K220" s="133" t="s">
        <v>187</v>
      </c>
      <c r="L220" s="32"/>
      <c r="M220" s="138" t="s">
        <v>19</v>
      </c>
      <c r="N220" s="139" t="s">
        <v>43</v>
      </c>
      <c r="P220" s="140">
        <f>O220*H220</f>
        <v>0</v>
      </c>
      <c r="Q220" s="140">
        <v>0.0018</v>
      </c>
      <c r="R220" s="140">
        <f>Q220*H220</f>
        <v>0.0018</v>
      </c>
      <c r="S220" s="140">
        <v>0</v>
      </c>
      <c r="T220" s="141">
        <f>S220*H220</f>
        <v>0</v>
      </c>
      <c r="AR220" s="142" t="s">
        <v>286</v>
      </c>
      <c r="AT220" s="142" t="s">
        <v>183</v>
      </c>
      <c r="AU220" s="142" t="s">
        <v>82</v>
      </c>
      <c r="AY220" s="17" t="s">
        <v>181</v>
      </c>
      <c r="BE220" s="143">
        <f>IF(N220="základní",J220,0)</f>
        <v>0</v>
      </c>
      <c r="BF220" s="143">
        <f>IF(N220="snížená",J220,0)</f>
        <v>0</v>
      </c>
      <c r="BG220" s="143">
        <f>IF(N220="zákl. přenesená",J220,0)</f>
        <v>0</v>
      </c>
      <c r="BH220" s="143">
        <f>IF(N220="sníž. přenesená",J220,0)</f>
        <v>0</v>
      </c>
      <c r="BI220" s="143">
        <f>IF(N220="nulová",J220,0)</f>
        <v>0</v>
      </c>
      <c r="BJ220" s="17" t="s">
        <v>80</v>
      </c>
      <c r="BK220" s="143">
        <f>ROUND(I220*H220,2)</f>
        <v>0</v>
      </c>
      <c r="BL220" s="17" t="s">
        <v>286</v>
      </c>
      <c r="BM220" s="142" t="s">
        <v>3582</v>
      </c>
    </row>
    <row r="221" spans="2:47" s="1" customFormat="1" ht="12">
      <c r="B221" s="32"/>
      <c r="D221" s="144" t="s">
        <v>190</v>
      </c>
      <c r="F221" s="145" t="s">
        <v>3583</v>
      </c>
      <c r="I221" s="146"/>
      <c r="L221" s="32"/>
      <c r="M221" s="147"/>
      <c r="T221" s="53"/>
      <c r="AT221" s="17" t="s">
        <v>190</v>
      </c>
      <c r="AU221" s="17" t="s">
        <v>82</v>
      </c>
    </row>
    <row r="222" spans="2:65" s="1" customFormat="1" ht="16.5" customHeight="1">
      <c r="B222" s="32"/>
      <c r="C222" s="131" t="s">
        <v>837</v>
      </c>
      <c r="D222" s="131" t="s">
        <v>183</v>
      </c>
      <c r="E222" s="132" t="s">
        <v>3584</v>
      </c>
      <c r="F222" s="133" t="s">
        <v>3585</v>
      </c>
      <c r="G222" s="134" t="s">
        <v>3411</v>
      </c>
      <c r="H222" s="135">
        <v>2</v>
      </c>
      <c r="I222" s="136"/>
      <c r="J222" s="137">
        <f>ROUND(I222*H222,2)</f>
        <v>0</v>
      </c>
      <c r="K222" s="133" t="s">
        <v>187</v>
      </c>
      <c r="L222" s="32"/>
      <c r="M222" s="138" t="s">
        <v>19</v>
      </c>
      <c r="N222" s="139" t="s">
        <v>43</v>
      </c>
      <c r="P222" s="140">
        <f>O222*H222</f>
        <v>0</v>
      </c>
      <c r="Q222" s="140">
        <v>0.0018</v>
      </c>
      <c r="R222" s="140">
        <f>Q222*H222</f>
        <v>0.0036</v>
      </c>
      <c r="S222" s="140">
        <v>0</v>
      </c>
      <c r="T222" s="141">
        <f>S222*H222</f>
        <v>0</v>
      </c>
      <c r="AR222" s="142" t="s">
        <v>286</v>
      </c>
      <c r="AT222" s="142" t="s">
        <v>183</v>
      </c>
      <c r="AU222" s="142" t="s">
        <v>82</v>
      </c>
      <c r="AY222" s="17" t="s">
        <v>181</v>
      </c>
      <c r="BE222" s="143">
        <f>IF(N222="základní",J222,0)</f>
        <v>0</v>
      </c>
      <c r="BF222" s="143">
        <f>IF(N222="snížená",J222,0)</f>
        <v>0</v>
      </c>
      <c r="BG222" s="143">
        <f>IF(N222="zákl. přenesená",J222,0)</f>
        <v>0</v>
      </c>
      <c r="BH222" s="143">
        <f>IF(N222="sníž. přenesená",J222,0)</f>
        <v>0</v>
      </c>
      <c r="BI222" s="143">
        <f>IF(N222="nulová",J222,0)</f>
        <v>0</v>
      </c>
      <c r="BJ222" s="17" t="s">
        <v>80</v>
      </c>
      <c r="BK222" s="143">
        <f>ROUND(I222*H222,2)</f>
        <v>0</v>
      </c>
      <c r="BL222" s="17" t="s">
        <v>286</v>
      </c>
      <c r="BM222" s="142" t="s">
        <v>3586</v>
      </c>
    </row>
    <row r="223" spans="2:47" s="1" customFormat="1" ht="12">
      <c r="B223" s="32"/>
      <c r="D223" s="144" t="s">
        <v>190</v>
      </c>
      <c r="F223" s="145" t="s">
        <v>3587</v>
      </c>
      <c r="I223" s="146"/>
      <c r="L223" s="32"/>
      <c r="M223" s="147"/>
      <c r="T223" s="53"/>
      <c r="AT223" s="17" t="s">
        <v>190</v>
      </c>
      <c r="AU223" s="17" t="s">
        <v>82</v>
      </c>
    </row>
    <row r="224" spans="2:65" s="1" customFormat="1" ht="16.5" customHeight="1">
      <c r="B224" s="32"/>
      <c r="C224" s="131" t="s">
        <v>852</v>
      </c>
      <c r="D224" s="131" t="s">
        <v>183</v>
      </c>
      <c r="E224" s="132" t="s">
        <v>3600</v>
      </c>
      <c r="F224" s="133" t="s">
        <v>3601</v>
      </c>
      <c r="G224" s="134" t="s">
        <v>199</v>
      </c>
      <c r="H224" s="135">
        <v>1</v>
      </c>
      <c r="I224" s="136"/>
      <c r="J224" s="137">
        <f>ROUND(I224*H224,2)</f>
        <v>0</v>
      </c>
      <c r="K224" s="133" t="s">
        <v>187</v>
      </c>
      <c r="L224" s="32"/>
      <c r="M224" s="138" t="s">
        <v>19</v>
      </c>
      <c r="N224" s="139" t="s">
        <v>43</v>
      </c>
      <c r="P224" s="140">
        <f>O224*H224</f>
        <v>0</v>
      </c>
      <c r="Q224" s="140">
        <v>0.00016</v>
      </c>
      <c r="R224" s="140">
        <f>Q224*H224</f>
        <v>0.00016</v>
      </c>
      <c r="S224" s="140">
        <v>0</v>
      </c>
      <c r="T224" s="141">
        <f>S224*H224</f>
        <v>0</v>
      </c>
      <c r="AR224" s="142" t="s">
        <v>286</v>
      </c>
      <c r="AT224" s="142" t="s">
        <v>183</v>
      </c>
      <c r="AU224" s="142" t="s">
        <v>82</v>
      </c>
      <c r="AY224" s="17" t="s">
        <v>181</v>
      </c>
      <c r="BE224" s="143">
        <f>IF(N224="základní",J224,0)</f>
        <v>0</v>
      </c>
      <c r="BF224" s="143">
        <f>IF(N224="snížená",J224,0)</f>
        <v>0</v>
      </c>
      <c r="BG224" s="143">
        <f>IF(N224="zákl. přenesená",J224,0)</f>
        <v>0</v>
      </c>
      <c r="BH224" s="143">
        <f>IF(N224="sníž. přenesená",J224,0)</f>
        <v>0</v>
      </c>
      <c r="BI224" s="143">
        <f>IF(N224="nulová",J224,0)</f>
        <v>0</v>
      </c>
      <c r="BJ224" s="17" t="s">
        <v>80</v>
      </c>
      <c r="BK224" s="143">
        <f>ROUND(I224*H224,2)</f>
        <v>0</v>
      </c>
      <c r="BL224" s="17" t="s">
        <v>286</v>
      </c>
      <c r="BM224" s="142" t="s">
        <v>3602</v>
      </c>
    </row>
    <row r="225" spans="2:47" s="1" customFormat="1" ht="12">
      <c r="B225" s="32"/>
      <c r="D225" s="144" t="s">
        <v>190</v>
      </c>
      <c r="F225" s="145" t="s">
        <v>3603</v>
      </c>
      <c r="I225" s="146"/>
      <c r="L225" s="32"/>
      <c r="M225" s="147"/>
      <c r="T225" s="53"/>
      <c r="AT225" s="17" t="s">
        <v>190</v>
      </c>
      <c r="AU225" s="17" t="s">
        <v>82</v>
      </c>
    </row>
    <row r="226" spans="2:65" s="1" customFormat="1" ht="16.5" customHeight="1">
      <c r="B226" s="32"/>
      <c r="C226" s="131" t="s">
        <v>860</v>
      </c>
      <c r="D226" s="131" t="s">
        <v>183</v>
      </c>
      <c r="E226" s="132" t="s">
        <v>3604</v>
      </c>
      <c r="F226" s="133" t="s">
        <v>3605</v>
      </c>
      <c r="G226" s="134" t="s">
        <v>199</v>
      </c>
      <c r="H226" s="135">
        <v>2</v>
      </c>
      <c r="I226" s="136"/>
      <c r="J226" s="137">
        <f>ROUND(I226*H226,2)</f>
        <v>0</v>
      </c>
      <c r="K226" s="133" t="s">
        <v>187</v>
      </c>
      <c r="L226" s="32"/>
      <c r="M226" s="138" t="s">
        <v>19</v>
      </c>
      <c r="N226" s="139" t="s">
        <v>43</v>
      </c>
      <c r="P226" s="140">
        <f>O226*H226</f>
        <v>0</v>
      </c>
      <c r="Q226" s="140">
        <v>0.00014</v>
      </c>
      <c r="R226" s="140">
        <f>Q226*H226</f>
        <v>0.00028</v>
      </c>
      <c r="S226" s="140">
        <v>0</v>
      </c>
      <c r="T226" s="141">
        <f>S226*H226</f>
        <v>0</v>
      </c>
      <c r="AR226" s="142" t="s">
        <v>286</v>
      </c>
      <c r="AT226" s="142" t="s">
        <v>183</v>
      </c>
      <c r="AU226" s="142" t="s">
        <v>82</v>
      </c>
      <c r="AY226" s="17" t="s">
        <v>181</v>
      </c>
      <c r="BE226" s="143">
        <f>IF(N226="základní",J226,0)</f>
        <v>0</v>
      </c>
      <c r="BF226" s="143">
        <f>IF(N226="snížená",J226,0)</f>
        <v>0</v>
      </c>
      <c r="BG226" s="143">
        <f>IF(N226="zákl. přenesená",J226,0)</f>
        <v>0</v>
      </c>
      <c r="BH226" s="143">
        <f>IF(N226="sníž. přenesená",J226,0)</f>
        <v>0</v>
      </c>
      <c r="BI226" s="143">
        <f>IF(N226="nulová",J226,0)</f>
        <v>0</v>
      </c>
      <c r="BJ226" s="17" t="s">
        <v>80</v>
      </c>
      <c r="BK226" s="143">
        <f>ROUND(I226*H226,2)</f>
        <v>0</v>
      </c>
      <c r="BL226" s="17" t="s">
        <v>286</v>
      </c>
      <c r="BM226" s="142" t="s">
        <v>3606</v>
      </c>
    </row>
    <row r="227" spans="2:47" s="1" customFormat="1" ht="12">
      <c r="B227" s="32"/>
      <c r="D227" s="144" t="s">
        <v>190</v>
      </c>
      <c r="F227" s="145" t="s">
        <v>3607</v>
      </c>
      <c r="I227" s="146"/>
      <c r="L227" s="32"/>
      <c r="M227" s="147"/>
      <c r="T227" s="53"/>
      <c r="AT227" s="17" t="s">
        <v>190</v>
      </c>
      <c r="AU227" s="17" t="s">
        <v>82</v>
      </c>
    </row>
    <row r="228" spans="2:65" s="1" customFormat="1" ht="16.5" customHeight="1">
      <c r="B228" s="32"/>
      <c r="C228" s="131" t="s">
        <v>870</v>
      </c>
      <c r="D228" s="131" t="s">
        <v>183</v>
      </c>
      <c r="E228" s="132" t="s">
        <v>3612</v>
      </c>
      <c r="F228" s="133" t="s">
        <v>3613</v>
      </c>
      <c r="G228" s="134" t="s">
        <v>199</v>
      </c>
      <c r="H228" s="135">
        <v>2</v>
      </c>
      <c r="I228" s="136"/>
      <c r="J228" s="137">
        <f>ROUND(I228*H228,2)</f>
        <v>0</v>
      </c>
      <c r="K228" s="133" t="s">
        <v>187</v>
      </c>
      <c r="L228" s="32"/>
      <c r="M228" s="138" t="s">
        <v>19</v>
      </c>
      <c r="N228" s="139" t="s">
        <v>43</v>
      </c>
      <c r="P228" s="140">
        <f>O228*H228</f>
        <v>0</v>
      </c>
      <c r="Q228" s="140">
        <v>0.00024</v>
      </c>
      <c r="R228" s="140">
        <f>Q228*H228</f>
        <v>0.00048</v>
      </c>
      <c r="S228" s="140">
        <v>0</v>
      </c>
      <c r="T228" s="141">
        <f>S228*H228</f>
        <v>0</v>
      </c>
      <c r="AR228" s="142" t="s">
        <v>286</v>
      </c>
      <c r="AT228" s="142" t="s">
        <v>183</v>
      </c>
      <c r="AU228" s="142" t="s">
        <v>82</v>
      </c>
      <c r="AY228" s="17" t="s">
        <v>181</v>
      </c>
      <c r="BE228" s="143">
        <f>IF(N228="základní",J228,0)</f>
        <v>0</v>
      </c>
      <c r="BF228" s="143">
        <f>IF(N228="snížená",J228,0)</f>
        <v>0</v>
      </c>
      <c r="BG228" s="143">
        <f>IF(N228="zákl. přenesená",J228,0)</f>
        <v>0</v>
      </c>
      <c r="BH228" s="143">
        <f>IF(N228="sníž. přenesená",J228,0)</f>
        <v>0</v>
      </c>
      <c r="BI228" s="143">
        <f>IF(N228="nulová",J228,0)</f>
        <v>0</v>
      </c>
      <c r="BJ228" s="17" t="s">
        <v>80</v>
      </c>
      <c r="BK228" s="143">
        <f>ROUND(I228*H228,2)</f>
        <v>0</v>
      </c>
      <c r="BL228" s="17" t="s">
        <v>286</v>
      </c>
      <c r="BM228" s="142" t="s">
        <v>3614</v>
      </c>
    </row>
    <row r="229" spans="2:47" s="1" customFormat="1" ht="12">
      <c r="B229" s="32"/>
      <c r="D229" s="144" t="s">
        <v>190</v>
      </c>
      <c r="F229" s="145" t="s">
        <v>3615</v>
      </c>
      <c r="I229" s="146"/>
      <c r="L229" s="32"/>
      <c r="M229" s="147"/>
      <c r="T229" s="53"/>
      <c r="AT229" s="17" t="s">
        <v>190</v>
      </c>
      <c r="AU229" s="17" t="s">
        <v>82</v>
      </c>
    </row>
    <row r="230" spans="2:65" s="1" customFormat="1" ht="16.5" customHeight="1">
      <c r="B230" s="32"/>
      <c r="C230" s="131" t="s">
        <v>879</v>
      </c>
      <c r="D230" s="131" t="s">
        <v>183</v>
      </c>
      <c r="E230" s="132" t="s">
        <v>3620</v>
      </c>
      <c r="F230" s="133" t="s">
        <v>3621</v>
      </c>
      <c r="G230" s="134" t="s">
        <v>199</v>
      </c>
      <c r="H230" s="135">
        <v>1</v>
      </c>
      <c r="I230" s="136"/>
      <c r="J230" s="137">
        <f>ROUND(I230*H230,2)</f>
        <v>0</v>
      </c>
      <c r="K230" s="133" t="s">
        <v>187</v>
      </c>
      <c r="L230" s="32"/>
      <c r="M230" s="138" t="s">
        <v>19</v>
      </c>
      <c r="N230" s="139" t="s">
        <v>43</v>
      </c>
      <c r="P230" s="140">
        <f>O230*H230</f>
        <v>0</v>
      </c>
      <c r="Q230" s="140">
        <v>0.00028</v>
      </c>
      <c r="R230" s="140">
        <f>Q230*H230</f>
        <v>0.00028</v>
      </c>
      <c r="S230" s="140">
        <v>0</v>
      </c>
      <c r="T230" s="141">
        <f>S230*H230</f>
        <v>0</v>
      </c>
      <c r="AR230" s="142" t="s">
        <v>286</v>
      </c>
      <c r="AT230" s="142" t="s">
        <v>183</v>
      </c>
      <c r="AU230" s="142" t="s">
        <v>82</v>
      </c>
      <c r="AY230" s="17" t="s">
        <v>181</v>
      </c>
      <c r="BE230" s="143">
        <f>IF(N230="základní",J230,0)</f>
        <v>0</v>
      </c>
      <c r="BF230" s="143">
        <f>IF(N230="snížená",J230,0)</f>
        <v>0</v>
      </c>
      <c r="BG230" s="143">
        <f>IF(N230="zákl. přenesená",J230,0)</f>
        <v>0</v>
      </c>
      <c r="BH230" s="143">
        <f>IF(N230="sníž. přenesená",J230,0)</f>
        <v>0</v>
      </c>
      <c r="BI230" s="143">
        <f>IF(N230="nulová",J230,0)</f>
        <v>0</v>
      </c>
      <c r="BJ230" s="17" t="s">
        <v>80</v>
      </c>
      <c r="BK230" s="143">
        <f>ROUND(I230*H230,2)</f>
        <v>0</v>
      </c>
      <c r="BL230" s="17" t="s">
        <v>286</v>
      </c>
      <c r="BM230" s="142" t="s">
        <v>3622</v>
      </c>
    </row>
    <row r="231" spans="2:47" s="1" customFormat="1" ht="12">
      <c r="B231" s="32"/>
      <c r="D231" s="144" t="s">
        <v>190</v>
      </c>
      <c r="F231" s="145" t="s">
        <v>3623</v>
      </c>
      <c r="I231" s="146"/>
      <c r="L231" s="32"/>
      <c r="M231" s="147"/>
      <c r="T231" s="53"/>
      <c r="AT231" s="17" t="s">
        <v>190</v>
      </c>
      <c r="AU231" s="17" t="s">
        <v>82</v>
      </c>
    </row>
    <row r="232" spans="2:65" s="1" customFormat="1" ht="16.5" customHeight="1">
      <c r="B232" s="32"/>
      <c r="C232" s="131" t="s">
        <v>890</v>
      </c>
      <c r="D232" s="131" t="s">
        <v>183</v>
      </c>
      <c r="E232" s="132" t="s">
        <v>3624</v>
      </c>
      <c r="F232" s="133" t="s">
        <v>3625</v>
      </c>
      <c r="G232" s="134" t="s">
        <v>199</v>
      </c>
      <c r="H232" s="135">
        <v>4</v>
      </c>
      <c r="I232" s="136"/>
      <c r="J232" s="137">
        <f>ROUND(I232*H232,2)</f>
        <v>0</v>
      </c>
      <c r="K232" s="133" t="s">
        <v>187</v>
      </c>
      <c r="L232" s="32"/>
      <c r="M232" s="138" t="s">
        <v>19</v>
      </c>
      <c r="N232" s="139" t="s">
        <v>43</v>
      </c>
      <c r="P232" s="140">
        <f>O232*H232</f>
        <v>0</v>
      </c>
      <c r="Q232" s="140">
        <v>0.00031</v>
      </c>
      <c r="R232" s="140">
        <f>Q232*H232</f>
        <v>0.00124</v>
      </c>
      <c r="S232" s="140">
        <v>0</v>
      </c>
      <c r="T232" s="141">
        <f>S232*H232</f>
        <v>0</v>
      </c>
      <c r="AR232" s="142" t="s">
        <v>286</v>
      </c>
      <c r="AT232" s="142" t="s">
        <v>183</v>
      </c>
      <c r="AU232" s="142" t="s">
        <v>82</v>
      </c>
      <c r="AY232" s="17" t="s">
        <v>181</v>
      </c>
      <c r="BE232" s="143">
        <f>IF(N232="základní",J232,0)</f>
        <v>0</v>
      </c>
      <c r="BF232" s="143">
        <f>IF(N232="snížená",J232,0)</f>
        <v>0</v>
      </c>
      <c r="BG232" s="143">
        <f>IF(N232="zákl. přenesená",J232,0)</f>
        <v>0</v>
      </c>
      <c r="BH232" s="143">
        <f>IF(N232="sníž. přenesená",J232,0)</f>
        <v>0</v>
      </c>
      <c r="BI232" s="143">
        <f>IF(N232="nulová",J232,0)</f>
        <v>0</v>
      </c>
      <c r="BJ232" s="17" t="s">
        <v>80</v>
      </c>
      <c r="BK232" s="143">
        <f>ROUND(I232*H232,2)</f>
        <v>0</v>
      </c>
      <c r="BL232" s="17" t="s">
        <v>286</v>
      </c>
      <c r="BM232" s="142" t="s">
        <v>3626</v>
      </c>
    </row>
    <row r="233" spans="2:47" s="1" customFormat="1" ht="12">
      <c r="B233" s="32"/>
      <c r="D233" s="144" t="s">
        <v>190</v>
      </c>
      <c r="F233" s="145" t="s">
        <v>3627</v>
      </c>
      <c r="I233" s="146"/>
      <c r="L233" s="32"/>
      <c r="M233" s="147"/>
      <c r="T233" s="53"/>
      <c r="AT233" s="17" t="s">
        <v>190</v>
      </c>
      <c r="AU233" s="17" t="s">
        <v>82</v>
      </c>
    </row>
    <row r="234" spans="2:65" s="1" customFormat="1" ht="24.1" customHeight="1">
      <c r="B234" s="32"/>
      <c r="C234" s="131" t="s">
        <v>908</v>
      </c>
      <c r="D234" s="131" t="s">
        <v>183</v>
      </c>
      <c r="E234" s="132" t="s">
        <v>3628</v>
      </c>
      <c r="F234" s="133" t="s">
        <v>3629</v>
      </c>
      <c r="G234" s="134" t="s">
        <v>344</v>
      </c>
      <c r="H234" s="135">
        <v>0.138</v>
      </c>
      <c r="I234" s="136"/>
      <c r="J234" s="137">
        <f>ROUND(I234*H234,2)</f>
        <v>0</v>
      </c>
      <c r="K234" s="133" t="s">
        <v>187</v>
      </c>
      <c r="L234" s="32"/>
      <c r="M234" s="138" t="s">
        <v>19</v>
      </c>
      <c r="N234" s="139" t="s">
        <v>43</v>
      </c>
      <c r="P234" s="140">
        <f>O234*H234</f>
        <v>0</v>
      </c>
      <c r="Q234" s="140">
        <v>0</v>
      </c>
      <c r="R234" s="140">
        <f>Q234*H234</f>
        <v>0</v>
      </c>
      <c r="S234" s="140">
        <v>0</v>
      </c>
      <c r="T234" s="141">
        <f>S234*H234</f>
        <v>0</v>
      </c>
      <c r="AR234" s="142" t="s">
        <v>286</v>
      </c>
      <c r="AT234" s="142" t="s">
        <v>183</v>
      </c>
      <c r="AU234" s="142" t="s">
        <v>82</v>
      </c>
      <c r="AY234" s="17" t="s">
        <v>181</v>
      </c>
      <c r="BE234" s="143">
        <f>IF(N234="základní",J234,0)</f>
        <v>0</v>
      </c>
      <c r="BF234" s="143">
        <f>IF(N234="snížená",J234,0)</f>
        <v>0</v>
      </c>
      <c r="BG234" s="143">
        <f>IF(N234="zákl. přenesená",J234,0)</f>
        <v>0</v>
      </c>
      <c r="BH234" s="143">
        <f>IF(N234="sníž. přenesená",J234,0)</f>
        <v>0</v>
      </c>
      <c r="BI234" s="143">
        <f>IF(N234="nulová",J234,0)</f>
        <v>0</v>
      </c>
      <c r="BJ234" s="17" t="s">
        <v>80</v>
      </c>
      <c r="BK234" s="143">
        <f>ROUND(I234*H234,2)</f>
        <v>0</v>
      </c>
      <c r="BL234" s="17" t="s">
        <v>286</v>
      </c>
      <c r="BM234" s="142" t="s">
        <v>3630</v>
      </c>
    </row>
    <row r="235" spans="2:47" s="1" customFormat="1" ht="12">
      <c r="B235" s="32"/>
      <c r="D235" s="144" t="s">
        <v>190</v>
      </c>
      <c r="F235" s="145" t="s">
        <v>3631</v>
      </c>
      <c r="I235" s="146"/>
      <c r="L235" s="32"/>
      <c r="M235" s="147"/>
      <c r="T235" s="53"/>
      <c r="AT235" s="17" t="s">
        <v>190</v>
      </c>
      <c r="AU235" s="17" t="s">
        <v>82</v>
      </c>
    </row>
    <row r="236" spans="2:63" s="11" customFormat="1" ht="22.8" customHeight="1">
      <c r="B236" s="119"/>
      <c r="D236" s="120" t="s">
        <v>71</v>
      </c>
      <c r="E236" s="129" t="s">
        <v>3632</v>
      </c>
      <c r="F236" s="129" t="s">
        <v>3633</v>
      </c>
      <c r="I236" s="122"/>
      <c r="J236" s="130">
        <f>BK236</f>
        <v>0</v>
      </c>
      <c r="L236" s="119"/>
      <c r="M236" s="124"/>
      <c r="P236" s="125">
        <f>SUM(P237:P244)</f>
        <v>0</v>
      </c>
      <c r="R236" s="125">
        <f>SUM(R237:R244)</f>
        <v>0.039400000000000004</v>
      </c>
      <c r="T236" s="126">
        <f>SUM(T237:T244)</f>
        <v>0</v>
      </c>
      <c r="AR236" s="120" t="s">
        <v>82</v>
      </c>
      <c r="AT236" s="127" t="s">
        <v>71</v>
      </c>
      <c r="AU236" s="127" t="s">
        <v>80</v>
      </c>
      <c r="AY236" s="120" t="s">
        <v>181</v>
      </c>
      <c r="BK236" s="128">
        <f>SUM(BK237:BK244)</f>
        <v>0</v>
      </c>
    </row>
    <row r="237" spans="2:65" s="1" customFormat="1" ht="24.1" customHeight="1">
      <c r="B237" s="32"/>
      <c r="C237" s="131" t="s">
        <v>923</v>
      </c>
      <c r="D237" s="131" t="s">
        <v>183</v>
      </c>
      <c r="E237" s="132" t="s">
        <v>3634</v>
      </c>
      <c r="F237" s="133" t="s">
        <v>3635</v>
      </c>
      <c r="G237" s="134" t="s">
        <v>3411</v>
      </c>
      <c r="H237" s="135">
        <v>4</v>
      </c>
      <c r="I237" s="136"/>
      <c r="J237" s="137">
        <f>ROUND(I237*H237,2)</f>
        <v>0</v>
      </c>
      <c r="K237" s="133" t="s">
        <v>187</v>
      </c>
      <c r="L237" s="32"/>
      <c r="M237" s="138" t="s">
        <v>19</v>
      </c>
      <c r="N237" s="139" t="s">
        <v>43</v>
      </c>
      <c r="P237" s="140">
        <f>O237*H237</f>
        <v>0</v>
      </c>
      <c r="Q237" s="140">
        <v>0.0092</v>
      </c>
      <c r="R237" s="140">
        <f>Q237*H237</f>
        <v>0.0368</v>
      </c>
      <c r="S237" s="140">
        <v>0</v>
      </c>
      <c r="T237" s="141">
        <f>S237*H237</f>
        <v>0</v>
      </c>
      <c r="AR237" s="142" t="s">
        <v>286</v>
      </c>
      <c r="AT237" s="142" t="s">
        <v>183</v>
      </c>
      <c r="AU237" s="142" t="s">
        <v>82</v>
      </c>
      <c r="AY237" s="17" t="s">
        <v>181</v>
      </c>
      <c r="BE237" s="143">
        <f>IF(N237="základní",J237,0)</f>
        <v>0</v>
      </c>
      <c r="BF237" s="143">
        <f>IF(N237="snížená",J237,0)</f>
        <v>0</v>
      </c>
      <c r="BG237" s="143">
        <f>IF(N237="zákl. přenesená",J237,0)</f>
        <v>0</v>
      </c>
      <c r="BH237" s="143">
        <f>IF(N237="sníž. přenesená",J237,0)</f>
        <v>0</v>
      </c>
      <c r="BI237" s="143">
        <f>IF(N237="nulová",J237,0)</f>
        <v>0</v>
      </c>
      <c r="BJ237" s="17" t="s">
        <v>80</v>
      </c>
      <c r="BK237" s="143">
        <f>ROUND(I237*H237,2)</f>
        <v>0</v>
      </c>
      <c r="BL237" s="17" t="s">
        <v>286</v>
      </c>
      <c r="BM237" s="142" t="s">
        <v>3636</v>
      </c>
    </row>
    <row r="238" spans="2:47" s="1" customFormat="1" ht="12">
      <c r="B238" s="32"/>
      <c r="D238" s="144" t="s">
        <v>190</v>
      </c>
      <c r="F238" s="145" t="s">
        <v>3637</v>
      </c>
      <c r="I238" s="146"/>
      <c r="L238" s="32"/>
      <c r="M238" s="147"/>
      <c r="T238" s="53"/>
      <c r="AT238" s="17" t="s">
        <v>190</v>
      </c>
      <c r="AU238" s="17" t="s">
        <v>82</v>
      </c>
    </row>
    <row r="239" spans="2:65" s="1" customFormat="1" ht="16.5" customHeight="1">
      <c r="B239" s="32"/>
      <c r="C239" s="131" t="s">
        <v>928</v>
      </c>
      <c r="D239" s="131" t="s">
        <v>183</v>
      </c>
      <c r="E239" s="132" t="s">
        <v>3642</v>
      </c>
      <c r="F239" s="133" t="s">
        <v>3643</v>
      </c>
      <c r="G239" s="134" t="s">
        <v>3411</v>
      </c>
      <c r="H239" s="135">
        <v>4</v>
      </c>
      <c r="I239" s="136"/>
      <c r="J239" s="137">
        <f>ROUND(I239*H239,2)</f>
        <v>0</v>
      </c>
      <c r="K239" s="133" t="s">
        <v>187</v>
      </c>
      <c r="L239" s="32"/>
      <c r="M239" s="138" t="s">
        <v>19</v>
      </c>
      <c r="N239" s="139" t="s">
        <v>43</v>
      </c>
      <c r="P239" s="140">
        <f>O239*H239</f>
        <v>0</v>
      </c>
      <c r="Q239" s="140">
        <v>0.00015</v>
      </c>
      <c r="R239" s="140">
        <f>Q239*H239</f>
        <v>0.0006</v>
      </c>
      <c r="S239" s="140">
        <v>0</v>
      </c>
      <c r="T239" s="141">
        <f>S239*H239</f>
        <v>0</v>
      </c>
      <c r="AR239" s="142" t="s">
        <v>286</v>
      </c>
      <c r="AT239" s="142" t="s">
        <v>183</v>
      </c>
      <c r="AU239" s="142" t="s">
        <v>82</v>
      </c>
      <c r="AY239" s="17" t="s">
        <v>181</v>
      </c>
      <c r="BE239" s="143">
        <f>IF(N239="základní",J239,0)</f>
        <v>0</v>
      </c>
      <c r="BF239" s="143">
        <f>IF(N239="snížená",J239,0)</f>
        <v>0</v>
      </c>
      <c r="BG239" s="143">
        <f>IF(N239="zákl. přenesená",J239,0)</f>
        <v>0</v>
      </c>
      <c r="BH239" s="143">
        <f>IF(N239="sníž. přenesená",J239,0)</f>
        <v>0</v>
      </c>
      <c r="BI239" s="143">
        <f>IF(N239="nulová",J239,0)</f>
        <v>0</v>
      </c>
      <c r="BJ239" s="17" t="s">
        <v>80</v>
      </c>
      <c r="BK239" s="143">
        <f>ROUND(I239*H239,2)</f>
        <v>0</v>
      </c>
      <c r="BL239" s="17" t="s">
        <v>286</v>
      </c>
      <c r="BM239" s="142" t="s">
        <v>3644</v>
      </c>
    </row>
    <row r="240" spans="2:47" s="1" customFormat="1" ht="12">
      <c r="B240" s="32"/>
      <c r="D240" s="144" t="s">
        <v>190</v>
      </c>
      <c r="F240" s="145" t="s">
        <v>3645</v>
      </c>
      <c r="I240" s="146"/>
      <c r="L240" s="32"/>
      <c r="M240" s="147"/>
      <c r="T240" s="53"/>
      <c r="AT240" s="17" t="s">
        <v>190</v>
      </c>
      <c r="AU240" s="17" t="s">
        <v>82</v>
      </c>
    </row>
    <row r="241" spans="2:65" s="1" customFormat="1" ht="16.5" customHeight="1">
      <c r="B241" s="32"/>
      <c r="C241" s="131" t="s">
        <v>941</v>
      </c>
      <c r="D241" s="131" t="s">
        <v>183</v>
      </c>
      <c r="E241" s="132" t="s">
        <v>3646</v>
      </c>
      <c r="F241" s="133" t="s">
        <v>3647</v>
      </c>
      <c r="G241" s="134" t="s">
        <v>3411</v>
      </c>
      <c r="H241" s="135">
        <v>4</v>
      </c>
      <c r="I241" s="136"/>
      <c r="J241" s="137">
        <f>ROUND(I241*H241,2)</f>
        <v>0</v>
      </c>
      <c r="K241" s="133" t="s">
        <v>187</v>
      </c>
      <c r="L241" s="32"/>
      <c r="M241" s="138" t="s">
        <v>19</v>
      </c>
      <c r="N241" s="139" t="s">
        <v>43</v>
      </c>
      <c r="P241" s="140">
        <f>O241*H241</f>
        <v>0</v>
      </c>
      <c r="Q241" s="140">
        <v>0.0005</v>
      </c>
      <c r="R241" s="140">
        <f>Q241*H241</f>
        <v>0.002</v>
      </c>
      <c r="S241" s="140">
        <v>0</v>
      </c>
      <c r="T241" s="141">
        <f>S241*H241</f>
        <v>0</v>
      </c>
      <c r="AR241" s="142" t="s">
        <v>286</v>
      </c>
      <c r="AT241" s="142" t="s">
        <v>183</v>
      </c>
      <c r="AU241" s="142" t="s">
        <v>82</v>
      </c>
      <c r="AY241" s="17" t="s">
        <v>181</v>
      </c>
      <c r="BE241" s="143">
        <f>IF(N241="základní",J241,0)</f>
        <v>0</v>
      </c>
      <c r="BF241" s="143">
        <f>IF(N241="snížená",J241,0)</f>
        <v>0</v>
      </c>
      <c r="BG241" s="143">
        <f>IF(N241="zákl. přenesená",J241,0)</f>
        <v>0</v>
      </c>
      <c r="BH241" s="143">
        <f>IF(N241="sníž. přenesená",J241,0)</f>
        <v>0</v>
      </c>
      <c r="BI241" s="143">
        <f>IF(N241="nulová",J241,0)</f>
        <v>0</v>
      </c>
      <c r="BJ241" s="17" t="s">
        <v>80</v>
      </c>
      <c r="BK241" s="143">
        <f>ROUND(I241*H241,2)</f>
        <v>0</v>
      </c>
      <c r="BL241" s="17" t="s">
        <v>286</v>
      </c>
      <c r="BM241" s="142" t="s">
        <v>3648</v>
      </c>
    </row>
    <row r="242" spans="2:47" s="1" customFormat="1" ht="12">
      <c r="B242" s="32"/>
      <c r="D242" s="144" t="s">
        <v>190</v>
      </c>
      <c r="F242" s="145" t="s">
        <v>3649</v>
      </c>
      <c r="I242" s="146"/>
      <c r="L242" s="32"/>
      <c r="M242" s="147"/>
      <c r="T242" s="53"/>
      <c r="AT242" s="17" t="s">
        <v>190</v>
      </c>
      <c r="AU242" s="17" t="s">
        <v>82</v>
      </c>
    </row>
    <row r="243" spans="2:65" s="1" customFormat="1" ht="24.1" customHeight="1">
      <c r="B243" s="32"/>
      <c r="C243" s="131" t="s">
        <v>946</v>
      </c>
      <c r="D243" s="131" t="s">
        <v>183</v>
      </c>
      <c r="E243" s="132" t="s">
        <v>3650</v>
      </c>
      <c r="F243" s="133" t="s">
        <v>3651</v>
      </c>
      <c r="G243" s="134" t="s">
        <v>344</v>
      </c>
      <c r="H243" s="135">
        <v>0.039</v>
      </c>
      <c r="I243" s="136"/>
      <c r="J243" s="137">
        <f>ROUND(I243*H243,2)</f>
        <v>0</v>
      </c>
      <c r="K243" s="133" t="s">
        <v>187</v>
      </c>
      <c r="L243" s="32"/>
      <c r="M243" s="138" t="s">
        <v>19</v>
      </c>
      <c r="N243" s="139" t="s">
        <v>43</v>
      </c>
      <c r="P243" s="140">
        <f>O243*H243</f>
        <v>0</v>
      </c>
      <c r="Q243" s="140">
        <v>0</v>
      </c>
      <c r="R243" s="140">
        <f>Q243*H243</f>
        <v>0</v>
      </c>
      <c r="S243" s="140">
        <v>0</v>
      </c>
      <c r="T243" s="141">
        <f>S243*H243</f>
        <v>0</v>
      </c>
      <c r="AR243" s="142" t="s">
        <v>286</v>
      </c>
      <c r="AT243" s="142" t="s">
        <v>183</v>
      </c>
      <c r="AU243" s="142" t="s">
        <v>82</v>
      </c>
      <c r="AY243" s="17" t="s">
        <v>181</v>
      </c>
      <c r="BE243" s="143">
        <f>IF(N243="základní",J243,0)</f>
        <v>0</v>
      </c>
      <c r="BF243" s="143">
        <f>IF(N243="snížená",J243,0)</f>
        <v>0</v>
      </c>
      <c r="BG243" s="143">
        <f>IF(N243="zákl. přenesená",J243,0)</f>
        <v>0</v>
      </c>
      <c r="BH243" s="143">
        <f>IF(N243="sníž. přenesená",J243,0)</f>
        <v>0</v>
      </c>
      <c r="BI243" s="143">
        <f>IF(N243="nulová",J243,0)</f>
        <v>0</v>
      </c>
      <c r="BJ243" s="17" t="s">
        <v>80</v>
      </c>
      <c r="BK243" s="143">
        <f>ROUND(I243*H243,2)</f>
        <v>0</v>
      </c>
      <c r="BL243" s="17" t="s">
        <v>286</v>
      </c>
      <c r="BM243" s="142" t="s">
        <v>3652</v>
      </c>
    </row>
    <row r="244" spans="2:47" s="1" customFormat="1" ht="12">
      <c r="B244" s="32"/>
      <c r="D244" s="144" t="s">
        <v>190</v>
      </c>
      <c r="F244" s="145" t="s">
        <v>3653</v>
      </c>
      <c r="I244" s="146"/>
      <c r="L244" s="32"/>
      <c r="M244" s="195"/>
      <c r="N244" s="192"/>
      <c r="O244" s="192"/>
      <c r="P244" s="192"/>
      <c r="Q244" s="192"/>
      <c r="R244" s="192"/>
      <c r="S244" s="192"/>
      <c r="T244" s="196"/>
      <c r="AT244" s="17" t="s">
        <v>190</v>
      </c>
      <c r="AU244" s="17" t="s">
        <v>82</v>
      </c>
    </row>
    <row r="245" spans="2:12" s="1" customFormat="1" ht="7" customHeight="1">
      <c r="B245" s="41"/>
      <c r="C245" s="42"/>
      <c r="D245" s="42"/>
      <c r="E245" s="42"/>
      <c r="F245" s="42"/>
      <c r="G245" s="42"/>
      <c r="H245" s="42"/>
      <c r="I245" s="42"/>
      <c r="J245" s="42"/>
      <c r="K245" s="42"/>
      <c r="L245" s="32"/>
    </row>
  </sheetData>
  <sheetProtection algorithmName="SHA-512" hashValue="2p9/j9nJuCtJI+DMEio6H38Hba33UR/lBlkpDq03GfNKdGkhlQ111CNZkbVaWp3i+8La+nZKjXWPKw+pBavFaA==" saltValue="oBhO7qbKJaMmq8+v4qQ4UQ==" spinCount="100000" sheet="1" objects="1" scenarios="1" formatColumns="0" formatRows="0" autoFilter="0"/>
  <autoFilter ref="C99:K244"/>
  <mergeCells count="15">
    <mergeCell ref="E86:H86"/>
    <mergeCell ref="E90:H90"/>
    <mergeCell ref="E88:H88"/>
    <mergeCell ref="E92:H92"/>
    <mergeCell ref="L2:V2"/>
    <mergeCell ref="E31:H31"/>
    <mergeCell ref="E52:H52"/>
    <mergeCell ref="E56:H56"/>
    <mergeCell ref="E54:H54"/>
    <mergeCell ref="E58:H58"/>
    <mergeCell ref="E7:H7"/>
    <mergeCell ref="E11:H11"/>
    <mergeCell ref="E9:H9"/>
    <mergeCell ref="E13:H13"/>
    <mergeCell ref="E22:H22"/>
  </mergeCells>
  <hyperlinks>
    <hyperlink ref="F104" r:id="rId1" display="https://podminky.urs.cz/item/CS_URS_2024_01/612135101"/>
    <hyperlink ref="F107" r:id="rId2" display="https://podminky.urs.cz/item/CS_URS_2024_01/974032153"/>
    <hyperlink ref="F109" r:id="rId3" display="https://podminky.urs.cz/item/CS_URS_2024_01/974032154"/>
    <hyperlink ref="F111" r:id="rId4" display="https://podminky.urs.cz/item/CS_URS_2024_01/974032164"/>
    <hyperlink ref="F114" r:id="rId5" display="https://podminky.urs.cz/item/CS_URS_2024_01/997013501"/>
    <hyperlink ref="F116" r:id="rId6" display="https://podminky.urs.cz/item/CS_URS_2024_01/997013509"/>
    <hyperlink ref="F119" r:id="rId7" display="https://podminky.urs.cz/item/CS_URS_2024_01/997013869"/>
    <hyperlink ref="F123" r:id="rId8" display="https://podminky.urs.cz/item/CS_URS_2024_01/721174041"/>
    <hyperlink ref="F125" r:id="rId9" display="https://podminky.urs.cz/item/CS_URS_2024_01/721174042"/>
    <hyperlink ref="F127" r:id="rId10" display="https://podminky.urs.cz/item/CS_URS_2024_01/721174043"/>
    <hyperlink ref="F129" r:id="rId11" display="https://podminky.urs.cz/item/CS_URS_2024_01/721174044"/>
    <hyperlink ref="F131" r:id="rId12" display="https://podminky.urs.cz/item/CS_URS_2024_01/721174045"/>
    <hyperlink ref="F133" r:id="rId13" display="https://podminky.urs.cz/item/CS_URS_2024_01/721175212"/>
    <hyperlink ref="F135" r:id="rId14" display="https://podminky.urs.cz/item/CS_URS_2024_01/721194103"/>
    <hyperlink ref="F137" r:id="rId15" display="https://podminky.urs.cz/item/CS_URS_2024_01/721194104"/>
    <hyperlink ref="F139" r:id="rId16" display="https://podminky.urs.cz/item/CS_URS_2024_01/721194105"/>
    <hyperlink ref="F141" r:id="rId17" display="https://podminky.urs.cz/item/CS_URS_2024_01/721194109"/>
    <hyperlink ref="F143" r:id="rId18" display="https://podminky.urs.cz/item/CS_URS_2024_01/721226511"/>
    <hyperlink ref="F145" r:id="rId19" display="https://podminky.urs.cz/item/CS_URS_2024_01/721239114"/>
    <hyperlink ref="F148" r:id="rId20" display="https://podminky.urs.cz/item/CS_URS_2024_01/721273153"/>
    <hyperlink ref="F150" r:id="rId21" display="https://podminky.urs.cz/item/CS_URS_2024_01/721274121"/>
    <hyperlink ref="F152" r:id="rId22" display="https://podminky.urs.cz/item/CS_URS_2024_01/721274123"/>
    <hyperlink ref="F154" r:id="rId23" display="https://podminky.urs.cz/item/CS_URS_2024_01/721290111"/>
    <hyperlink ref="F160" r:id="rId24" display="https://podminky.urs.cz/item/CS_URS_2024_01/998721101"/>
    <hyperlink ref="F163" r:id="rId25" display="https://podminky.urs.cz/item/CS_URS_2024_01/722130233"/>
    <hyperlink ref="F165" r:id="rId26" display="https://podminky.urs.cz/item/CS_URS_2024_01/722175002"/>
    <hyperlink ref="F167" r:id="rId27" display="https://podminky.urs.cz/item/CS_URS_2024_01/722175003"/>
    <hyperlink ref="F170" r:id="rId28" display="https://podminky.urs.cz/item/CS_URS_2024_01/722181231"/>
    <hyperlink ref="F172" r:id="rId29" display="https://podminky.urs.cz/item/CS_URS_2024_01/722181245"/>
    <hyperlink ref="F174" r:id="rId30" display="https://podminky.urs.cz/item/CS_URS_2024_01/722190401"/>
    <hyperlink ref="F176" r:id="rId31" display="https://podminky.urs.cz/item/CS_URS_2024_01/722220111"/>
    <hyperlink ref="F178" r:id="rId32" display="https://podminky.urs.cz/item/CS_URS_2024_01/722250133"/>
    <hyperlink ref="F180" r:id="rId33" display="https://podminky.urs.cz/item/CS_URS_2024_01/722290226"/>
    <hyperlink ref="F182" r:id="rId34" display="https://podminky.urs.cz/item/CS_URS_2024_01/722290234"/>
    <hyperlink ref="F188" r:id="rId35" display="https://podminky.urs.cz/item/CS_URS_2024_01/998722101"/>
    <hyperlink ref="F191" r:id="rId36" display="https://podminky.urs.cz/item/CS_URS_2024_01/725112022"/>
    <hyperlink ref="F193" r:id="rId37" display="https://podminky.urs.cz/item/CS_URS_2024_01/725211616"/>
    <hyperlink ref="F195" r:id="rId38" display="https://podminky.urs.cz/item/CS_URS_2024_01/725291652"/>
    <hyperlink ref="F198" r:id="rId39" display="https://podminky.urs.cz/item/CS_URS_2024_01/725291653"/>
    <hyperlink ref="F201" r:id="rId40" display="https://podminky.urs.cz/item/CS_URS_2024_01/725291654"/>
    <hyperlink ref="F204" r:id="rId41" display="https://podminky.urs.cz/item/CS_URS_2024_01/725291664"/>
    <hyperlink ref="F207" r:id="rId42" display="https://podminky.urs.cz/item/CS_URS_2024_01/725291666"/>
    <hyperlink ref="F210" r:id="rId43" display="https://podminky.urs.cz/item/CS_URS_2024_01/725311121"/>
    <hyperlink ref="F212" r:id="rId44" display="https://podminky.urs.cz/item/CS_URS_2024_01/725339111"/>
    <hyperlink ref="F215" r:id="rId45" display="https://podminky.urs.cz/item/CS_URS_2024_01/725813111"/>
    <hyperlink ref="F217" r:id="rId46" display="https://podminky.urs.cz/item/CS_URS_2024_01/725813112"/>
    <hyperlink ref="F219" r:id="rId47" display="https://podminky.urs.cz/item/CS_URS_2024_01/725821312"/>
    <hyperlink ref="F221" r:id="rId48" display="https://podminky.urs.cz/item/CS_URS_2024_01/725821325"/>
    <hyperlink ref="F223" r:id="rId49" display="https://podminky.urs.cz/item/CS_URS_2024_01/725822611"/>
    <hyperlink ref="F225" r:id="rId50" display="https://podminky.urs.cz/item/CS_URS_2024_01/725851305"/>
    <hyperlink ref="F227" r:id="rId51" display="https://podminky.urs.cz/item/CS_URS_2024_01/725851325"/>
    <hyperlink ref="F229" r:id="rId52" display="https://podminky.urs.cz/item/CS_URS_2024_01/725861102"/>
    <hyperlink ref="F231" r:id="rId53" display="https://podminky.urs.cz/item/CS_URS_2024_01/725862103"/>
    <hyperlink ref="F233" r:id="rId54" display="https://podminky.urs.cz/item/CS_URS_2024_01/725980123"/>
    <hyperlink ref="F235" r:id="rId55" display="https://podminky.urs.cz/item/CS_URS_2024_01/998725101"/>
    <hyperlink ref="F238" r:id="rId56" display="https://podminky.urs.cz/item/CS_URS_2024_01/726111031"/>
    <hyperlink ref="F240" r:id="rId57" display="https://podminky.urs.cz/item/CS_URS_2024_01/726191001"/>
    <hyperlink ref="F242" r:id="rId58" display="https://podminky.urs.cz/item/CS_URS_2024_01/726191002"/>
    <hyperlink ref="F244" r:id="rId59" display="https://podminky.urs.cz/item/CS_URS_2024_01/998726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262"/>
  <sheetViews>
    <sheetView showGridLines="0" tabSelected="1" workbookViewId="0" topLeftCell="A250">
      <selection activeCell="H258" sqref="H258"/>
    </sheetView>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100</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ht="12.05" customHeight="1" hidden="1">
      <c r="B8" s="20"/>
      <c r="D8" s="27" t="s">
        <v>154</v>
      </c>
      <c r="L8" s="20"/>
    </row>
    <row r="9" spans="2:12" s="1" customFormat="1" ht="16.5" customHeight="1" hidden="1">
      <c r="B9" s="32"/>
      <c r="E9" s="250" t="s">
        <v>446</v>
      </c>
      <c r="F9" s="249"/>
      <c r="G9" s="249"/>
      <c r="H9" s="249"/>
      <c r="L9" s="32"/>
    </row>
    <row r="10" spans="2:12" s="1" customFormat="1" ht="12.05" customHeight="1" hidden="1">
      <c r="B10" s="32"/>
      <c r="D10" s="27" t="s">
        <v>447</v>
      </c>
      <c r="L10" s="32"/>
    </row>
    <row r="11" spans="2:12" s="1" customFormat="1" ht="16.5" customHeight="1" hidden="1">
      <c r="B11" s="32"/>
      <c r="E11" s="207" t="s">
        <v>3708</v>
      </c>
      <c r="F11" s="249"/>
      <c r="G11" s="249"/>
      <c r="H11" s="249"/>
      <c r="L11" s="32"/>
    </row>
    <row r="12" spans="2:12" s="1" customFormat="1" ht="12" hidden="1">
      <c r="B12" s="32"/>
      <c r="L12" s="32"/>
    </row>
    <row r="13" spans="2:12" s="1" customFormat="1" ht="12.05" customHeight="1" hidden="1">
      <c r="B13" s="32"/>
      <c r="D13" s="27" t="s">
        <v>18</v>
      </c>
      <c r="F13" s="25" t="s">
        <v>19</v>
      </c>
      <c r="I13" s="27" t="s">
        <v>20</v>
      </c>
      <c r="J13" s="25" t="s">
        <v>19</v>
      </c>
      <c r="L13" s="32"/>
    </row>
    <row r="14" spans="2:12" s="1" customFormat="1" ht="12.05" customHeight="1" hidden="1">
      <c r="B14" s="32"/>
      <c r="D14" s="27" t="s">
        <v>21</v>
      </c>
      <c r="F14" s="25" t="s">
        <v>22</v>
      </c>
      <c r="I14" s="27" t="s">
        <v>23</v>
      </c>
      <c r="J14" s="49" t="str">
        <f>'Rekapitulace stavby'!AN8</f>
        <v>12. 4. 2024</v>
      </c>
      <c r="L14" s="32"/>
    </row>
    <row r="15" spans="2:12" s="1" customFormat="1" ht="10.75" customHeight="1" hidden="1">
      <c r="B15" s="32"/>
      <c r="L15" s="32"/>
    </row>
    <row r="16" spans="2:12" s="1" customFormat="1" ht="12.05" customHeight="1" hidden="1">
      <c r="B16" s="32"/>
      <c r="D16" s="27" t="s">
        <v>25</v>
      </c>
      <c r="I16" s="27" t="s">
        <v>26</v>
      </c>
      <c r="J16" s="25" t="s">
        <v>19</v>
      </c>
      <c r="L16" s="32"/>
    </row>
    <row r="17" spans="2:12" s="1" customFormat="1" ht="18" customHeight="1" hidden="1">
      <c r="B17" s="32"/>
      <c r="E17" s="25" t="s">
        <v>27</v>
      </c>
      <c r="I17" s="27" t="s">
        <v>28</v>
      </c>
      <c r="J17" s="25" t="s">
        <v>19</v>
      </c>
      <c r="L17" s="32"/>
    </row>
    <row r="18" spans="2:12" s="1" customFormat="1" ht="7" customHeight="1" hidden="1">
      <c r="B18" s="32"/>
      <c r="L18" s="32"/>
    </row>
    <row r="19" spans="2:12" s="1" customFormat="1" ht="12.05" customHeight="1" hidden="1">
      <c r="B19" s="32"/>
      <c r="D19" s="27" t="s">
        <v>29</v>
      </c>
      <c r="I19" s="27" t="s">
        <v>26</v>
      </c>
      <c r="J19" s="28" t="str">
        <f>'Rekapitulace stavby'!AN13</f>
        <v>Vyplň údaj</v>
      </c>
      <c r="L19" s="32"/>
    </row>
    <row r="20" spans="2:12" s="1" customFormat="1" ht="18" customHeight="1" hidden="1">
      <c r="B20" s="32"/>
      <c r="E20" s="252" t="str">
        <f>'Rekapitulace stavby'!E14</f>
        <v>Vyplň údaj</v>
      </c>
      <c r="F20" s="240"/>
      <c r="G20" s="240"/>
      <c r="H20" s="240"/>
      <c r="I20" s="27" t="s">
        <v>28</v>
      </c>
      <c r="J20" s="28" t="str">
        <f>'Rekapitulace stavby'!AN14</f>
        <v>Vyplň údaj</v>
      </c>
      <c r="L20" s="32"/>
    </row>
    <row r="21" spans="2:12" s="1" customFormat="1" ht="7" customHeight="1" hidden="1">
      <c r="B21" s="32"/>
      <c r="L21" s="32"/>
    </row>
    <row r="22" spans="2:12" s="1" customFormat="1" ht="12.05" customHeight="1" hidden="1">
      <c r="B22" s="32"/>
      <c r="D22" s="27" t="s">
        <v>31</v>
      </c>
      <c r="I22" s="27" t="s">
        <v>26</v>
      </c>
      <c r="J22" s="25" t="s">
        <v>19</v>
      </c>
      <c r="L22" s="32"/>
    </row>
    <row r="23" spans="2:12" s="1" customFormat="1" ht="18" customHeight="1" hidden="1">
      <c r="B23" s="32"/>
      <c r="E23" s="25" t="s">
        <v>32</v>
      </c>
      <c r="I23" s="27" t="s">
        <v>28</v>
      </c>
      <c r="J23" s="25" t="s">
        <v>19</v>
      </c>
      <c r="L23" s="32"/>
    </row>
    <row r="24" spans="2:12" s="1" customFormat="1" ht="7" customHeight="1" hidden="1">
      <c r="B24" s="32"/>
      <c r="L24" s="32"/>
    </row>
    <row r="25" spans="2:12" s="1" customFormat="1" ht="12.05" customHeight="1" hidden="1">
      <c r="B25" s="32"/>
      <c r="D25" s="27" t="s">
        <v>34</v>
      </c>
      <c r="I25" s="27" t="s">
        <v>26</v>
      </c>
      <c r="J25" s="25" t="str">
        <f>IF('Rekapitulace stavby'!AN19="","",'Rekapitulace stavby'!AN19)</f>
        <v/>
      </c>
      <c r="L25" s="32"/>
    </row>
    <row r="26" spans="2:12" s="1" customFormat="1" ht="18" customHeight="1" hidden="1">
      <c r="B26" s="32"/>
      <c r="E26" s="25" t="str">
        <f>IF('Rekapitulace stavby'!E20="","",'Rekapitulace stavby'!E20)</f>
        <v>Arnošt Gerhart</v>
      </c>
      <c r="I26" s="27" t="s">
        <v>28</v>
      </c>
      <c r="J26" s="25" t="str">
        <f>IF('Rekapitulace stavby'!AN20="","",'Rekapitulace stavby'!AN20)</f>
        <v/>
      </c>
      <c r="L26" s="32"/>
    </row>
    <row r="27" spans="2:12" s="1" customFormat="1" ht="7" customHeight="1" hidden="1">
      <c r="B27" s="32"/>
      <c r="L27" s="32"/>
    </row>
    <row r="28" spans="2:12" s="1" customFormat="1" ht="12.05" customHeight="1" hidden="1">
      <c r="B28" s="32"/>
      <c r="D28" s="27" t="s">
        <v>36</v>
      </c>
      <c r="L28" s="32"/>
    </row>
    <row r="29" spans="2:12" s="7" customFormat="1" ht="16.5" customHeight="1" hidden="1">
      <c r="B29" s="91"/>
      <c r="E29" s="245" t="s">
        <v>19</v>
      </c>
      <c r="F29" s="245"/>
      <c r="G29" s="245"/>
      <c r="H29" s="245"/>
      <c r="L29" s="91"/>
    </row>
    <row r="30" spans="2:12" s="1" customFormat="1" ht="7" customHeight="1" hidden="1">
      <c r="B30" s="32"/>
      <c r="L30" s="32"/>
    </row>
    <row r="31" spans="2:12" s="1" customFormat="1" ht="7" customHeight="1" hidden="1">
      <c r="B31" s="32"/>
      <c r="D31" s="50"/>
      <c r="E31" s="50"/>
      <c r="F31" s="50"/>
      <c r="G31" s="50"/>
      <c r="H31" s="50"/>
      <c r="I31" s="50"/>
      <c r="J31" s="50"/>
      <c r="K31" s="50"/>
      <c r="L31" s="32"/>
    </row>
    <row r="32" spans="2:12" s="1" customFormat="1" ht="25.4" customHeight="1" hidden="1">
      <c r="B32" s="32"/>
      <c r="D32" s="92" t="s">
        <v>38</v>
      </c>
      <c r="J32" s="63">
        <f>ROUND(J95,2)</f>
        <v>0</v>
      </c>
      <c r="L32" s="32"/>
    </row>
    <row r="33" spans="2:12" s="1" customFormat="1" ht="7" customHeight="1" hidden="1">
      <c r="B33" s="32"/>
      <c r="D33" s="50"/>
      <c r="E33" s="50"/>
      <c r="F33" s="50"/>
      <c r="G33" s="50"/>
      <c r="H33" s="50"/>
      <c r="I33" s="50"/>
      <c r="J33" s="50"/>
      <c r="K33" s="50"/>
      <c r="L33" s="32"/>
    </row>
    <row r="34" spans="2:12" s="1" customFormat="1" ht="14.4" customHeight="1" hidden="1">
      <c r="B34" s="32"/>
      <c r="F34" s="35" t="s">
        <v>40</v>
      </c>
      <c r="I34" s="35" t="s">
        <v>39</v>
      </c>
      <c r="J34" s="35" t="s">
        <v>41</v>
      </c>
      <c r="L34" s="32"/>
    </row>
    <row r="35" spans="2:12" s="1" customFormat="1" ht="14.4" customHeight="1" hidden="1">
      <c r="B35" s="32"/>
      <c r="D35" s="52" t="s">
        <v>42</v>
      </c>
      <c r="E35" s="27" t="s">
        <v>43</v>
      </c>
      <c r="F35" s="83">
        <f>ROUND((SUM(BE95:BE261)),2)</f>
        <v>0</v>
      </c>
      <c r="I35" s="93">
        <v>0.21</v>
      </c>
      <c r="J35" s="83">
        <f>ROUND(((SUM(BE95:BE261))*I35),2)</f>
        <v>0</v>
      </c>
      <c r="L35" s="32"/>
    </row>
    <row r="36" spans="2:12" s="1" customFormat="1" ht="14.4" customHeight="1" hidden="1">
      <c r="B36" s="32"/>
      <c r="E36" s="27" t="s">
        <v>44</v>
      </c>
      <c r="F36" s="83">
        <f>ROUND((SUM(BF95:BF261)),2)</f>
        <v>0</v>
      </c>
      <c r="I36" s="93">
        <v>0.15</v>
      </c>
      <c r="J36" s="83">
        <f>ROUND(((SUM(BF95:BF261))*I36),2)</f>
        <v>0</v>
      </c>
      <c r="L36" s="32"/>
    </row>
    <row r="37" spans="2:12" s="1" customFormat="1" ht="14.4" customHeight="1" hidden="1">
      <c r="B37" s="32"/>
      <c r="E37" s="27" t="s">
        <v>45</v>
      </c>
      <c r="F37" s="83">
        <f>ROUND((SUM(BG95:BG261)),2)</f>
        <v>0</v>
      </c>
      <c r="I37" s="93">
        <v>0.21</v>
      </c>
      <c r="J37" s="83">
        <f>0</f>
        <v>0</v>
      </c>
      <c r="L37" s="32"/>
    </row>
    <row r="38" spans="2:12" s="1" customFormat="1" ht="14.4" customHeight="1" hidden="1">
      <c r="B38" s="32"/>
      <c r="E38" s="27" t="s">
        <v>46</v>
      </c>
      <c r="F38" s="83">
        <f>ROUND((SUM(BH95:BH261)),2)</f>
        <v>0</v>
      </c>
      <c r="I38" s="93">
        <v>0.15</v>
      </c>
      <c r="J38" s="83">
        <f>0</f>
        <v>0</v>
      </c>
      <c r="L38" s="32"/>
    </row>
    <row r="39" spans="2:12" s="1" customFormat="1" ht="14.4" customHeight="1" hidden="1">
      <c r="B39" s="32"/>
      <c r="E39" s="27" t="s">
        <v>47</v>
      </c>
      <c r="F39" s="83">
        <f>ROUND((SUM(BI95:BI261)),2)</f>
        <v>0</v>
      </c>
      <c r="I39" s="93">
        <v>0</v>
      </c>
      <c r="J39" s="83">
        <f>0</f>
        <v>0</v>
      </c>
      <c r="L39" s="32"/>
    </row>
    <row r="40" spans="2:12" s="1" customFormat="1" ht="7" customHeight="1" hidden="1">
      <c r="B40" s="32"/>
      <c r="L40" s="32"/>
    </row>
    <row r="41" spans="2:12" s="1" customFormat="1" ht="25.4" customHeight="1" hidden="1">
      <c r="B41" s="32"/>
      <c r="C41" s="94"/>
      <c r="D41" s="95" t="s">
        <v>48</v>
      </c>
      <c r="E41" s="54"/>
      <c r="F41" s="54"/>
      <c r="G41" s="96" t="s">
        <v>49</v>
      </c>
      <c r="H41" s="97" t="s">
        <v>50</v>
      </c>
      <c r="I41" s="54"/>
      <c r="J41" s="98">
        <f>SUM(J32:J39)</f>
        <v>0</v>
      </c>
      <c r="K41" s="99"/>
      <c r="L41" s="32"/>
    </row>
    <row r="42" spans="2:12" s="1" customFormat="1" ht="14.4" customHeight="1" hidden="1">
      <c r="B42" s="41"/>
      <c r="C42" s="42"/>
      <c r="D42" s="42"/>
      <c r="E42" s="42"/>
      <c r="F42" s="42"/>
      <c r="G42" s="42"/>
      <c r="H42" s="42"/>
      <c r="I42" s="42"/>
      <c r="J42" s="42"/>
      <c r="K42" s="42"/>
      <c r="L42" s="32"/>
    </row>
    <row r="43" ht="12" hidden="1"/>
    <row r="44" ht="12" hidden="1"/>
    <row r="45" ht="12" hidden="1"/>
    <row r="46" spans="2:12" s="1" customFormat="1" ht="7" customHeight="1">
      <c r="B46" s="43"/>
      <c r="C46" s="44"/>
      <c r="D46" s="44"/>
      <c r="E46" s="44"/>
      <c r="F46" s="44"/>
      <c r="G46" s="44"/>
      <c r="H46" s="44"/>
      <c r="I46" s="44"/>
      <c r="J46" s="44"/>
      <c r="K46" s="44"/>
      <c r="L46" s="32"/>
    </row>
    <row r="47" spans="2:12" s="1" customFormat="1" ht="25" customHeight="1">
      <c r="B47" s="32"/>
      <c r="C47" s="21" t="s">
        <v>156</v>
      </c>
      <c r="L47" s="32"/>
    </row>
    <row r="48" spans="2:12" s="1" customFormat="1" ht="7" customHeight="1">
      <c r="B48" s="32"/>
      <c r="L48" s="32"/>
    </row>
    <row r="49" spans="2:12" s="1" customFormat="1" ht="12.05" customHeight="1">
      <c r="B49" s="32"/>
      <c r="C49" s="27" t="s">
        <v>16</v>
      </c>
      <c r="L49" s="32"/>
    </row>
    <row r="50" spans="2:12" s="1" customFormat="1" ht="16.5" customHeight="1">
      <c r="B50" s="32"/>
      <c r="E50" s="250" t="str">
        <f>E7</f>
        <v>Stavební úpravy, přístavba a nástavba č.p.1994, ul.Dobenínská, Náchod</v>
      </c>
      <c r="F50" s="251"/>
      <c r="G50" s="251"/>
      <c r="H50" s="251"/>
      <c r="L50" s="32"/>
    </row>
    <row r="51" spans="2:12" ht="12.05" customHeight="1">
      <c r="B51" s="20"/>
      <c r="C51" s="27" t="s">
        <v>154</v>
      </c>
      <c r="L51" s="20"/>
    </row>
    <row r="52" spans="2:12" s="1" customFormat="1" ht="16.5" customHeight="1">
      <c r="B52" s="32"/>
      <c r="E52" s="250" t="s">
        <v>446</v>
      </c>
      <c r="F52" s="249"/>
      <c r="G52" s="249"/>
      <c r="H52" s="249"/>
      <c r="L52" s="32"/>
    </row>
    <row r="53" spans="2:12" s="1" customFormat="1" ht="12.05" customHeight="1">
      <c r="B53" s="32"/>
      <c r="C53" s="27" t="s">
        <v>447</v>
      </c>
      <c r="L53" s="32"/>
    </row>
    <row r="54" spans="2:12" s="1" customFormat="1" ht="16.5" customHeight="1">
      <c r="B54" s="32"/>
      <c r="E54" s="207" t="str">
        <f>E11</f>
        <v>01c - SO 01.03  Elektroinstalace</v>
      </c>
      <c r="F54" s="249"/>
      <c r="G54" s="249"/>
      <c r="H54" s="249"/>
      <c r="L54" s="32"/>
    </row>
    <row r="55" spans="2:12" s="1" customFormat="1" ht="7" customHeight="1">
      <c r="B55" s="32"/>
      <c r="L55" s="32"/>
    </row>
    <row r="56" spans="2:12" s="1" customFormat="1" ht="12.05" customHeight="1">
      <c r="B56" s="32"/>
      <c r="C56" s="27" t="s">
        <v>21</v>
      </c>
      <c r="F56" s="25" t="str">
        <f>F14</f>
        <v>Náchod</v>
      </c>
      <c r="I56" s="27" t="s">
        <v>23</v>
      </c>
      <c r="J56" s="49" t="str">
        <f>IF(J14="","",J14)</f>
        <v>12. 4. 2024</v>
      </c>
      <c r="L56" s="32"/>
    </row>
    <row r="57" spans="2:12" s="1" customFormat="1" ht="7" customHeight="1">
      <c r="B57" s="32"/>
      <c r="L57" s="32"/>
    </row>
    <row r="58" spans="2:12" s="1" customFormat="1" ht="25.65" customHeight="1">
      <c r="B58" s="32"/>
      <c r="C58" s="27" t="s">
        <v>25</v>
      </c>
      <c r="F58" s="25" t="str">
        <f>E17</f>
        <v>Oblastní charita Náchod, Mlýnská 189, Náchod</v>
      </c>
      <c r="I58" s="27" t="s">
        <v>31</v>
      </c>
      <c r="J58" s="30" t="str">
        <f>E23</f>
        <v>Libor Klubal DiS., Náchod</v>
      </c>
      <c r="L58" s="32"/>
    </row>
    <row r="59" spans="2:12" s="1" customFormat="1" ht="15.15" customHeight="1">
      <c r="B59" s="32"/>
      <c r="C59" s="27" t="s">
        <v>29</v>
      </c>
      <c r="F59" s="25" t="str">
        <f>IF(E20="","",E20)</f>
        <v>Vyplň údaj</v>
      </c>
      <c r="I59" s="27" t="s">
        <v>34</v>
      </c>
      <c r="J59" s="30" t="str">
        <f>E26</f>
        <v>Arnošt Gerhart</v>
      </c>
      <c r="L59" s="32"/>
    </row>
    <row r="60" spans="2:12" s="1" customFormat="1" ht="10.25" customHeight="1">
      <c r="B60" s="32"/>
      <c r="L60" s="32"/>
    </row>
    <row r="61" spans="2:12" s="1" customFormat="1" ht="29.3" customHeight="1">
      <c r="B61" s="32"/>
      <c r="C61" s="100" t="s">
        <v>157</v>
      </c>
      <c r="D61" s="94"/>
      <c r="E61" s="94"/>
      <c r="F61" s="94"/>
      <c r="G61" s="94"/>
      <c r="H61" s="94"/>
      <c r="I61" s="94"/>
      <c r="J61" s="101" t="s">
        <v>158</v>
      </c>
      <c r="K61" s="94"/>
      <c r="L61" s="32"/>
    </row>
    <row r="62" spans="2:12" s="1" customFormat="1" ht="10.25" customHeight="1">
      <c r="B62" s="32"/>
      <c r="L62" s="32"/>
    </row>
    <row r="63" spans="2:47" s="1" customFormat="1" ht="22.8" customHeight="1">
      <c r="B63" s="32"/>
      <c r="C63" s="102" t="s">
        <v>70</v>
      </c>
      <c r="J63" s="63">
        <f>J95</f>
        <v>0</v>
      </c>
      <c r="L63" s="32"/>
      <c r="AU63" s="17" t="s">
        <v>159</v>
      </c>
    </row>
    <row r="64" spans="2:12" s="8" customFormat="1" ht="25" customHeight="1">
      <c r="B64" s="103"/>
      <c r="D64" s="104" t="s">
        <v>3709</v>
      </c>
      <c r="E64" s="105"/>
      <c r="F64" s="105"/>
      <c r="G64" s="105"/>
      <c r="H64" s="105"/>
      <c r="I64" s="105"/>
      <c r="J64" s="106">
        <f>J96</f>
        <v>0</v>
      </c>
      <c r="L64" s="103"/>
    </row>
    <row r="65" spans="2:12" s="8" customFormat="1" ht="25" customHeight="1">
      <c r="B65" s="103"/>
      <c r="D65" s="104" t="s">
        <v>3710</v>
      </c>
      <c r="E65" s="105"/>
      <c r="F65" s="105"/>
      <c r="G65" s="105"/>
      <c r="H65" s="105"/>
      <c r="I65" s="105"/>
      <c r="J65" s="106">
        <f>J101</f>
        <v>0</v>
      </c>
      <c r="L65" s="103"/>
    </row>
    <row r="66" spans="2:12" s="8" customFormat="1" ht="25" customHeight="1">
      <c r="B66" s="103"/>
      <c r="D66" s="104" t="s">
        <v>3711</v>
      </c>
      <c r="E66" s="105"/>
      <c r="F66" s="105"/>
      <c r="G66" s="105"/>
      <c r="H66" s="105"/>
      <c r="I66" s="105"/>
      <c r="J66" s="106">
        <f>J107</f>
        <v>0</v>
      </c>
      <c r="L66" s="103"/>
    </row>
    <row r="67" spans="2:12" s="8" customFormat="1" ht="25" customHeight="1">
      <c r="B67" s="103"/>
      <c r="D67" s="104" t="s">
        <v>3712</v>
      </c>
      <c r="E67" s="105"/>
      <c r="F67" s="105"/>
      <c r="G67" s="105"/>
      <c r="H67" s="105"/>
      <c r="I67" s="105"/>
      <c r="J67" s="106">
        <f>J140</f>
        <v>0</v>
      </c>
      <c r="L67" s="103"/>
    </row>
    <row r="68" spans="2:12" s="8" customFormat="1" ht="25" customHeight="1">
      <c r="B68" s="103"/>
      <c r="D68" s="104" t="s">
        <v>3713</v>
      </c>
      <c r="E68" s="105"/>
      <c r="F68" s="105"/>
      <c r="G68" s="105"/>
      <c r="H68" s="105"/>
      <c r="I68" s="105"/>
      <c r="J68" s="106">
        <f>J158</f>
        <v>0</v>
      </c>
      <c r="L68" s="103"/>
    </row>
    <row r="69" spans="2:12" s="8" customFormat="1" ht="25" customHeight="1">
      <c r="B69" s="103"/>
      <c r="D69" s="104" t="s">
        <v>3714</v>
      </c>
      <c r="E69" s="105"/>
      <c r="F69" s="105"/>
      <c r="G69" s="105"/>
      <c r="H69" s="105"/>
      <c r="I69" s="105"/>
      <c r="J69" s="106">
        <f>J170</f>
        <v>0</v>
      </c>
      <c r="L69" s="103"/>
    </row>
    <row r="70" spans="2:12" s="8" customFormat="1" ht="25" customHeight="1">
      <c r="B70" s="103"/>
      <c r="D70" s="104" t="s">
        <v>3715</v>
      </c>
      <c r="E70" s="105"/>
      <c r="F70" s="105"/>
      <c r="G70" s="105"/>
      <c r="H70" s="105"/>
      <c r="I70" s="105"/>
      <c r="J70" s="106">
        <f>J220</f>
        <v>0</v>
      </c>
      <c r="L70" s="103"/>
    </row>
    <row r="71" spans="2:12" s="8" customFormat="1" ht="25" customHeight="1">
      <c r="B71" s="103"/>
      <c r="D71" s="104" t="s">
        <v>3716</v>
      </c>
      <c r="E71" s="105"/>
      <c r="F71" s="105"/>
      <c r="G71" s="105"/>
      <c r="H71" s="105"/>
      <c r="I71" s="105"/>
      <c r="J71" s="106">
        <f>J239</f>
        <v>0</v>
      </c>
      <c r="L71" s="103"/>
    </row>
    <row r="72" spans="2:12" s="8" customFormat="1" ht="25" customHeight="1">
      <c r="B72" s="103"/>
      <c r="D72" s="104" t="s">
        <v>3717</v>
      </c>
      <c r="E72" s="105"/>
      <c r="F72" s="105"/>
      <c r="G72" s="105"/>
      <c r="H72" s="105"/>
      <c r="I72" s="105"/>
      <c r="J72" s="106">
        <f>J247</f>
        <v>0</v>
      </c>
      <c r="L72" s="103"/>
    </row>
    <row r="73" spans="2:12" s="8" customFormat="1" ht="25" customHeight="1">
      <c r="B73" s="103"/>
      <c r="D73" s="104" t="s">
        <v>3718</v>
      </c>
      <c r="E73" s="105"/>
      <c r="F73" s="105"/>
      <c r="G73" s="105"/>
      <c r="H73" s="105"/>
      <c r="I73" s="105"/>
      <c r="J73" s="106">
        <f>J249</f>
        <v>0</v>
      </c>
      <c r="L73" s="103"/>
    </row>
    <row r="74" spans="2:12" s="1" customFormat="1" ht="21.75" customHeight="1">
      <c r="B74" s="32"/>
      <c r="L74" s="32"/>
    </row>
    <row r="75" spans="2:12" s="1" customFormat="1" ht="7" customHeight="1">
      <c r="B75" s="41"/>
      <c r="C75" s="42"/>
      <c r="D75" s="42"/>
      <c r="E75" s="42"/>
      <c r="F75" s="42"/>
      <c r="G75" s="42"/>
      <c r="H75" s="42"/>
      <c r="I75" s="42"/>
      <c r="J75" s="42"/>
      <c r="K75" s="42"/>
      <c r="L75" s="32"/>
    </row>
    <row r="79" spans="2:12" s="1" customFormat="1" ht="7" customHeight="1">
      <c r="B79" s="43"/>
      <c r="C79" s="44"/>
      <c r="D79" s="44"/>
      <c r="E79" s="44"/>
      <c r="F79" s="44"/>
      <c r="G79" s="44"/>
      <c r="H79" s="44"/>
      <c r="I79" s="44"/>
      <c r="J79" s="44"/>
      <c r="K79" s="44"/>
      <c r="L79" s="32"/>
    </row>
    <row r="80" spans="2:12" s="1" customFormat="1" ht="25" customHeight="1">
      <c r="B80" s="32"/>
      <c r="C80" s="21" t="s">
        <v>166</v>
      </c>
      <c r="L80" s="32"/>
    </row>
    <row r="81" spans="2:12" s="1" customFormat="1" ht="7" customHeight="1">
      <c r="B81" s="32"/>
      <c r="L81" s="32"/>
    </row>
    <row r="82" spans="2:12" s="1" customFormat="1" ht="12.05" customHeight="1">
      <c r="B82" s="32"/>
      <c r="C82" s="27" t="s">
        <v>16</v>
      </c>
      <c r="L82" s="32"/>
    </row>
    <row r="83" spans="2:12" s="1" customFormat="1" ht="16.5" customHeight="1">
      <c r="B83" s="32"/>
      <c r="E83" s="250" t="str">
        <f>E7</f>
        <v>Stavební úpravy, přístavba a nástavba č.p.1994, ul.Dobenínská, Náchod</v>
      </c>
      <c r="F83" s="251"/>
      <c r="G83" s="251"/>
      <c r="H83" s="251"/>
      <c r="L83" s="32"/>
    </row>
    <row r="84" spans="2:12" ht="12.05" customHeight="1">
      <c r="B84" s="20"/>
      <c r="C84" s="27" t="s">
        <v>154</v>
      </c>
      <c r="L84" s="20"/>
    </row>
    <row r="85" spans="2:12" s="1" customFormat="1" ht="16.5" customHeight="1">
      <c r="B85" s="32"/>
      <c r="E85" s="250" t="s">
        <v>446</v>
      </c>
      <c r="F85" s="249"/>
      <c r="G85" s="249"/>
      <c r="H85" s="249"/>
      <c r="L85" s="32"/>
    </row>
    <row r="86" spans="2:12" s="1" customFormat="1" ht="12.05" customHeight="1">
      <c r="B86" s="32"/>
      <c r="C86" s="27" t="s">
        <v>447</v>
      </c>
      <c r="L86" s="32"/>
    </row>
    <row r="87" spans="2:12" s="1" customFormat="1" ht="16.5" customHeight="1">
      <c r="B87" s="32"/>
      <c r="E87" s="207" t="str">
        <f>E11</f>
        <v>01c - SO 01.03  Elektroinstalace</v>
      </c>
      <c r="F87" s="249"/>
      <c r="G87" s="249"/>
      <c r="H87" s="249"/>
      <c r="L87" s="32"/>
    </row>
    <row r="88" spans="2:12" s="1" customFormat="1" ht="7" customHeight="1">
      <c r="B88" s="32"/>
      <c r="L88" s="32"/>
    </row>
    <row r="89" spans="2:12" s="1" customFormat="1" ht="12.05" customHeight="1">
      <c r="B89" s="32"/>
      <c r="C89" s="27" t="s">
        <v>21</v>
      </c>
      <c r="F89" s="25" t="str">
        <f>F14</f>
        <v>Náchod</v>
      </c>
      <c r="I89" s="27" t="s">
        <v>23</v>
      </c>
      <c r="J89" s="49" t="str">
        <f>IF(J14="","",J14)</f>
        <v>12. 4. 2024</v>
      </c>
      <c r="L89" s="32"/>
    </row>
    <row r="90" spans="2:12" s="1" customFormat="1" ht="7" customHeight="1">
      <c r="B90" s="32"/>
      <c r="L90" s="32"/>
    </row>
    <row r="91" spans="2:12" s="1" customFormat="1" ht="25.65" customHeight="1">
      <c r="B91" s="32"/>
      <c r="C91" s="27" t="s">
        <v>25</v>
      </c>
      <c r="F91" s="25" t="str">
        <f>E17</f>
        <v>Oblastní charita Náchod, Mlýnská 189, Náchod</v>
      </c>
      <c r="I91" s="27" t="s">
        <v>31</v>
      </c>
      <c r="J91" s="30" t="str">
        <f>E23</f>
        <v>Libor Klubal DiS., Náchod</v>
      </c>
      <c r="L91" s="32"/>
    </row>
    <row r="92" spans="2:12" s="1" customFormat="1" ht="15.15" customHeight="1">
      <c r="B92" s="32"/>
      <c r="C92" s="27" t="s">
        <v>29</v>
      </c>
      <c r="F92" s="25" t="str">
        <f>IF(E20="","",E20)</f>
        <v>Vyplň údaj</v>
      </c>
      <c r="I92" s="27" t="s">
        <v>34</v>
      </c>
      <c r="J92" s="30" t="str">
        <f>E26</f>
        <v>Arnošt Gerhart</v>
      </c>
      <c r="L92" s="32"/>
    </row>
    <row r="93" spans="2:12" s="1" customFormat="1" ht="10.25" customHeight="1">
      <c r="B93" s="32"/>
      <c r="L93" s="32"/>
    </row>
    <row r="94" spans="2:20" s="10" customFormat="1" ht="29.3" customHeight="1">
      <c r="B94" s="111"/>
      <c r="C94" s="112" t="s">
        <v>167</v>
      </c>
      <c r="D94" s="113" t="s">
        <v>57</v>
      </c>
      <c r="E94" s="113" t="s">
        <v>53</v>
      </c>
      <c r="F94" s="113" t="s">
        <v>54</v>
      </c>
      <c r="G94" s="113" t="s">
        <v>168</v>
      </c>
      <c r="H94" s="113" t="s">
        <v>169</v>
      </c>
      <c r="I94" s="113" t="s">
        <v>170</v>
      </c>
      <c r="J94" s="113" t="s">
        <v>158</v>
      </c>
      <c r="K94" s="114" t="s">
        <v>171</v>
      </c>
      <c r="L94" s="111"/>
      <c r="M94" s="56" t="s">
        <v>19</v>
      </c>
      <c r="N94" s="57" t="s">
        <v>42</v>
      </c>
      <c r="O94" s="57" t="s">
        <v>172</v>
      </c>
      <c r="P94" s="57" t="s">
        <v>173</v>
      </c>
      <c r="Q94" s="57" t="s">
        <v>174</v>
      </c>
      <c r="R94" s="57" t="s">
        <v>175</v>
      </c>
      <c r="S94" s="57" t="s">
        <v>176</v>
      </c>
      <c r="T94" s="58" t="s">
        <v>177</v>
      </c>
    </row>
    <row r="95" spans="2:63" s="1" customFormat="1" ht="22.8" customHeight="1">
      <c r="B95" s="32"/>
      <c r="C95" s="61" t="s">
        <v>178</v>
      </c>
      <c r="J95" s="115">
        <f>BK95</f>
        <v>0</v>
      </c>
      <c r="L95" s="32"/>
      <c r="M95" s="59"/>
      <c r="N95" s="50"/>
      <c r="O95" s="50"/>
      <c r="P95" s="116">
        <f>P96+P101+P107+P140+P158+P170+P220+P239+P247+P249</f>
        <v>0</v>
      </c>
      <c r="Q95" s="50"/>
      <c r="R95" s="116">
        <f>R96+R101+R107+R140+R158+R170+R220+R239+R247+R249</f>
        <v>0</v>
      </c>
      <c r="S95" s="50"/>
      <c r="T95" s="117">
        <f>T96+T101+T107+T140+T158+T170+T220+T239+T247+T249</f>
        <v>0</v>
      </c>
      <c r="AT95" s="17" t="s">
        <v>71</v>
      </c>
      <c r="AU95" s="17" t="s">
        <v>159</v>
      </c>
      <c r="BK95" s="118">
        <f>BK96+BK101+BK107+BK140+BK158+BK170+BK220+BK239+BK247+BK249</f>
        <v>0</v>
      </c>
    </row>
    <row r="96" spans="2:63" s="11" customFormat="1" ht="25.9" customHeight="1">
      <c r="B96" s="119"/>
      <c r="D96" s="120" t="s">
        <v>71</v>
      </c>
      <c r="E96" s="121" t="s">
        <v>3719</v>
      </c>
      <c r="F96" s="121" t="s">
        <v>3720</v>
      </c>
      <c r="I96" s="122"/>
      <c r="J96" s="123">
        <f>BK96</f>
        <v>0</v>
      </c>
      <c r="L96" s="119"/>
      <c r="M96" s="124"/>
      <c r="P96" s="125">
        <f>SUM(P97:P100)</f>
        <v>0</v>
      </c>
      <c r="R96" s="125">
        <f>SUM(R97:R100)</f>
        <v>0</v>
      </c>
      <c r="T96" s="126">
        <f>SUM(T97:T100)</f>
        <v>0</v>
      </c>
      <c r="AR96" s="120" t="s">
        <v>80</v>
      </c>
      <c r="AT96" s="127" t="s">
        <v>71</v>
      </c>
      <c r="AU96" s="127" t="s">
        <v>72</v>
      </c>
      <c r="AY96" s="120" t="s">
        <v>181</v>
      </c>
      <c r="BK96" s="128">
        <f>SUM(BK97:BK100)</f>
        <v>0</v>
      </c>
    </row>
    <row r="97" spans="2:65" s="1" customFormat="1" ht="16.5" customHeight="1">
      <c r="B97" s="32"/>
      <c r="C97" s="131" t="s">
        <v>80</v>
      </c>
      <c r="D97" s="131" t="s">
        <v>183</v>
      </c>
      <c r="E97" s="132" t="s">
        <v>3721</v>
      </c>
      <c r="F97" s="133" t="s">
        <v>3722</v>
      </c>
      <c r="G97" s="134" t="s">
        <v>3723</v>
      </c>
      <c r="H97" s="135">
        <v>117</v>
      </c>
      <c r="I97" s="136"/>
      <c r="J97" s="137">
        <f>ROUND(I97*H97,2)</f>
        <v>0</v>
      </c>
      <c r="K97" s="133" t="s">
        <v>19</v>
      </c>
      <c r="L97" s="32"/>
      <c r="M97" s="138" t="s">
        <v>19</v>
      </c>
      <c r="N97" s="139" t="s">
        <v>43</v>
      </c>
      <c r="P97" s="140">
        <f>O97*H97</f>
        <v>0</v>
      </c>
      <c r="Q97" s="140">
        <v>0</v>
      </c>
      <c r="R97" s="140">
        <f>Q97*H97</f>
        <v>0</v>
      </c>
      <c r="S97" s="140">
        <v>0</v>
      </c>
      <c r="T97" s="141">
        <f>S97*H97</f>
        <v>0</v>
      </c>
      <c r="AR97" s="142" t="s">
        <v>941</v>
      </c>
      <c r="AT97" s="142" t="s">
        <v>183</v>
      </c>
      <c r="AU97" s="142" t="s">
        <v>80</v>
      </c>
      <c r="AY97" s="17" t="s">
        <v>181</v>
      </c>
      <c r="BE97" s="143">
        <f>IF(N97="základní",J97,0)</f>
        <v>0</v>
      </c>
      <c r="BF97" s="143">
        <f>IF(N97="snížená",J97,0)</f>
        <v>0</v>
      </c>
      <c r="BG97" s="143">
        <f>IF(N97="zákl. přenesená",J97,0)</f>
        <v>0</v>
      </c>
      <c r="BH97" s="143">
        <f>IF(N97="sníž. přenesená",J97,0)</f>
        <v>0</v>
      </c>
      <c r="BI97" s="143">
        <f>IF(N97="nulová",J97,0)</f>
        <v>0</v>
      </c>
      <c r="BJ97" s="17" t="s">
        <v>80</v>
      </c>
      <c r="BK97" s="143">
        <f>ROUND(I97*H97,2)</f>
        <v>0</v>
      </c>
      <c r="BL97" s="17" t="s">
        <v>941</v>
      </c>
      <c r="BM97" s="142" t="s">
        <v>3724</v>
      </c>
    </row>
    <row r="98" spans="2:65" s="1" customFormat="1" ht="16.5" customHeight="1">
      <c r="B98" s="32"/>
      <c r="C98" s="131" t="s">
        <v>82</v>
      </c>
      <c r="D98" s="131" t="s">
        <v>183</v>
      </c>
      <c r="E98" s="132" t="s">
        <v>3725</v>
      </c>
      <c r="F98" s="133" t="s">
        <v>3726</v>
      </c>
      <c r="G98" s="134" t="s">
        <v>3723</v>
      </c>
      <c r="H98" s="135">
        <v>959</v>
      </c>
      <c r="I98" s="136"/>
      <c r="J98" s="137">
        <f>ROUND(I98*H98,2)</f>
        <v>0</v>
      </c>
      <c r="K98" s="133" t="s">
        <v>19</v>
      </c>
      <c r="L98" s="32"/>
      <c r="M98" s="138" t="s">
        <v>19</v>
      </c>
      <c r="N98" s="139" t="s">
        <v>43</v>
      </c>
      <c r="P98" s="140">
        <f>O98*H98</f>
        <v>0</v>
      </c>
      <c r="Q98" s="140">
        <v>0</v>
      </c>
      <c r="R98" s="140">
        <f>Q98*H98</f>
        <v>0</v>
      </c>
      <c r="S98" s="140">
        <v>0</v>
      </c>
      <c r="T98" s="141">
        <f>S98*H98</f>
        <v>0</v>
      </c>
      <c r="AR98" s="142" t="s">
        <v>941</v>
      </c>
      <c r="AT98" s="142" t="s">
        <v>183</v>
      </c>
      <c r="AU98" s="142" t="s">
        <v>80</v>
      </c>
      <c r="AY98" s="17" t="s">
        <v>181</v>
      </c>
      <c r="BE98" s="143">
        <f>IF(N98="základní",J98,0)</f>
        <v>0</v>
      </c>
      <c r="BF98" s="143">
        <f>IF(N98="snížená",J98,0)</f>
        <v>0</v>
      </c>
      <c r="BG98" s="143">
        <f>IF(N98="zákl. přenesená",J98,0)</f>
        <v>0</v>
      </c>
      <c r="BH98" s="143">
        <f>IF(N98="sníž. přenesená",J98,0)</f>
        <v>0</v>
      </c>
      <c r="BI98" s="143">
        <f>IF(N98="nulová",J98,0)</f>
        <v>0</v>
      </c>
      <c r="BJ98" s="17" t="s">
        <v>80</v>
      </c>
      <c r="BK98" s="143">
        <f>ROUND(I98*H98,2)</f>
        <v>0</v>
      </c>
      <c r="BL98" s="17" t="s">
        <v>941</v>
      </c>
      <c r="BM98" s="142" t="s">
        <v>3727</v>
      </c>
    </row>
    <row r="99" spans="2:65" s="1" customFormat="1" ht="16.5" customHeight="1">
      <c r="B99" s="32"/>
      <c r="C99" s="131" t="s">
        <v>94</v>
      </c>
      <c r="D99" s="131" t="s">
        <v>183</v>
      </c>
      <c r="E99" s="132" t="s">
        <v>3728</v>
      </c>
      <c r="F99" s="133" t="s">
        <v>3729</v>
      </c>
      <c r="G99" s="134" t="s">
        <v>3730</v>
      </c>
      <c r="H99" s="197"/>
      <c r="I99" s="136"/>
      <c r="J99" s="137">
        <f>ROUND(I99*H99,2)</f>
        <v>0</v>
      </c>
      <c r="K99" s="133" t="s">
        <v>19</v>
      </c>
      <c r="L99" s="32"/>
      <c r="M99" s="138" t="s">
        <v>19</v>
      </c>
      <c r="N99" s="139" t="s">
        <v>43</v>
      </c>
      <c r="P99" s="140">
        <f>O99*H99</f>
        <v>0</v>
      </c>
      <c r="Q99" s="140">
        <v>0</v>
      </c>
      <c r="R99" s="140">
        <f>Q99*H99</f>
        <v>0</v>
      </c>
      <c r="S99" s="140">
        <v>0</v>
      </c>
      <c r="T99" s="141">
        <f>S99*H99</f>
        <v>0</v>
      </c>
      <c r="AR99" s="142" t="s">
        <v>941</v>
      </c>
      <c r="AT99" s="142" t="s">
        <v>183</v>
      </c>
      <c r="AU99" s="142" t="s">
        <v>80</v>
      </c>
      <c r="AY99" s="17" t="s">
        <v>181</v>
      </c>
      <c r="BE99" s="143">
        <f>IF(N99="základní",J99,0)</f>
        <v>0</v>
      </c>
      <c r="BF99" s="143">
        <f>IF(N99="snížená",J99,0)</f>
        <v>0</v>
      </c>
      <c r="BG99" s="143">
        <f>IF(N99="zákl. přenesená",J99,0)</f>
        <v>0</v>
      </c>
      <c r="BH99" s="143">
        <f>IF(N99="sníž. přenesená",J99,0)</f>
        <v>0</v>
      </c>
      <c r="BI99" s="143">
        <f>IF(N99="nulová",J99,0)</f>
        <v>0</v>
      </c>
      <c r="BJ99" s="17" t="s">
        <v>80</v>
      </c>
      <c r="BK99" s="143">
        <f>ROUND(I99*H99,2)</f>
        <v>0</v>
      </c>
      <c r="BL99" s="17" t="s">
        <v>941</v>
      </c>
      <c r="BM99" s="142" t="s">
        <v>3731</v>
      </c>
    </row>
    <row r="100" spans="2:65" s="1" customFormat="1" ht="16.5" customHeight="1">
      <c r="B100" s="32"/>
      <c r="C100" s="131" t="s">
        <v>188</v>
      </c>
      <c r="D100" s="131" t="s">
        <v>183</v>
      </c>
      <c r="E100" s="132" t="s">
        <v>3732</v>
      </c>
      <c r="F100" s="133" t="s">
        <v>3733</v>
      </c>
      <c r="G100" s="134" t="s">
        <v>3730</v>
      </c>
      <c r="H100" s="197"/>
      <c r="I100" s="136"/>
      <c r="J100" s="137">
        <f>ROUND(I100*H100,2)</f>
        <v>0</v>
      </c>
      <c r="K100" s="133" t="s">
        <v>19</v>
      </c>
      <c r="L100" s="32"/>
      <c r="M100" s="138" t="s">
        <v>19</v>
      </c>
      <c r="N100" s="139" t="s">
        <v>43</v>
      </c>
      <c r="P100" s="140">
        <f>O100*H100</f>
        <v>0</v>
      </c>
      <c r="Q100" s="140">
        <v>0</v>
      </c>
      <c r="R100" s="140">
        <f>Q100*H100</f>
        <v>0</v>
      </c>
      <c r="S100" s="140">
        <v>0</v>
      </c>
      <c r="T100" s="141">
        <f>S100*H100</f>
        <v>0</v>
      </c>
      <c r="AR100" s="142" t="s">
        <v>941</v>
      </c>
      <c r="AT100" s="142" t="s">
        <v>183</v>
      </c>
      <c r="AU100" s="142" t="s">
        <v>80</v>
      </c>
      <c r="AY100" s="17" t="s">
        <v>181</v>
      </c>
      <c r="BE100" s="143">
        <f>IF(N100="základní",J100,0)</f>
        <v>0</v>
      </c>
      <c r="BF100" s="143">
        <f>IF(N100="snížená",J100,0)</f>
        <v>0</v>
      </c>
      <c r="BG100" s="143">
        <f>IF(N100="zákl. přenesená",J100,0)</f>
        <v>0</v>
      </c>
      <c r="BH100" s="143">
        <f>IF(N100="sníž. přenesená",J100,0)</f>
        <v>0</v>
      </c>
      <c r="BI100" s="143">
        <f>IF(N100="nulová",J100,0)</f>
        <v>0</v>
      </c>
      <c r="BJ100" s="17" t="s">
        <v>80</v>
      </c>
      <c r="BK100" s="143">
        <f>ROUND(I100*H100,2)</f>
        <v>0</v>
      </c>
      <c r="BL100" s="17" t="s">
        <v>941</v>
      </c>
      <c r="BM100" s="142" t="s">
        <v>3734</v>
      </c>
    </row>
    <row r="101" spans="2:63" s="11" customFormat="1" ht="25.9" customHeight="1">
      <c r="B101" s="119"/>
      <c r="D101" s="120" t="s">
        <v>71</v>
      </c>
      <c r="E101" s="121" t="s">
        <v>3735</v>
      </c>
      <c r="F101" s="121" t="s">
        <v>3736</v>
      </c>
      <c r="I101" s="122"/>
      <c r="J101" s="123">
        <f>BK101</f>
        <v>0</v>
      </c>
      <c r="L101" s="119"/>
      <c r="M101" s="124"/>
      <c r="P101" s="125">
        <f>SUM(P102:P106)</f>
        <v>0</v>
      </c>
      <c r="R101" s="125">
        <f>SUM(R102:R106)</f>
        <v>0</v>
      </c>
      <c r="T101" s="126">
        <f>SUM(T102:T106)</f>
        <v>0</v>
      </c>
      <c r="AR101" s="120" t="s">
        <v>80</v>
      </c>
      <c r="AT101" s="127" t="s">
        <v>71</v>
      </c>
      <c r="AU101" s="127" t="s">
        <v>72</v>
      </c>
      <c r="AY101" s="120" t="s">
        <v>181</v>
      </c>
      <c r="BK101" s="128">
        <f>SUM(BK102:BK106)</f>
        <v>0</v>
      </c>
    </row>
    <row r="102" spans="2:65" s="1" customFormat="1" ht="16.5" customHeight="1">
      <c r="B102" s="32"/>
      <c r="C102" s="131" t="s">
        <v>211</v>
      </c>
      <c r="D102" s="131" t="s">
        <v>183</v>
      </c>
      <c r="E102" s="132" t="s">
        <v>3737</v>
      </c>
      <c r="F102" s="133" t="s">
        <v>3738</v>
      </c>
      <c r="G102" s="134" t="s">
        <v>305</v>
      </c>
      <c r="H102" s="135">
        <v>28</v>
      </c>
      <c r="I102" s="136"/>
      <c r="J102" s="137">
        <f>ROUND(I102*H102,2)</f>
        <v>0</v>
      </c>
      <c r="K102" s="133" t="s">
        <v>19</v>
      </c>
      <c r="L102" s="32"/>
      <c r="M102" s="138" t="s">
        <v>19</v>
      </c>
      <c r="N102" s="139" t="s">
        <v>43</v>
      </c>
      <c r="P102" s="140">
        <f>O102*H102</f>
        <v>0</v>
      </c>
      <c r="Q102" s="140">
        <v>0</v>
      </c>
      <c r="R102" s="140">
        <f>Q102*H102</f>
        <v>0</v>
      </c>
      <c r="S102" s="140">
        <v>0</v>
      </c>
      <c r="T102" s="141">
        <f>S102*H102</f>
        <v>0</v>
      </c>
      <c r="AR102" s="142" t="s">
        <v>941</v>
      </c>
      <c r="AT102" s="142" t="s">
        <v>183</v>
      </c>
      <c r="AU102" s="142" t="s">
        <v>80</v>
      </c>
      <c r="AY102" s="17" t="s">
        <v>181</v>
      </c>
      <c r="BE102" s="143">
        <f>IF(N102="základní",J102,0)</f>
        <v>0</v>
      </c>
      <c r="BF102" s="143">
        <f>IF(N102="snížená",J102,0)</f>
        <v>0</v>
      </c>
      <c r="BG102" s="143">
        <f>IF(N102="zákl. přenesená",J102,0)</f>
        <v>0</v>
      </c>
      <c r="BH102" s="143">
        <f>IF(N102="sníž. přenesená",J102,0)</f>
        <v>0</v>
      </c>
      <c r="BI102" s="143">
        <f>IF(N102="nulová",J102,0)</f>
        <v>0</v>
      </c>
      <c r="BJ102" s="17" t="s">
        <v>80</v>
      </c>
      <c r="BK102" s="143">
        <f>ROUND(I102*H102,2)</f>
        <v>0</v>
      </c>
      <c r="BL102" s="17" t="s">
        <v>941</v>
      </c>
      <c r="BM102" s="142" t="s">
        <v>3739</v>
      </c>
    </row>
    <row r="103" spans="2:65" s="1" customFormat="1" ht="21.75" customHeight="1">
      <c r="B103" s="32"/>
      <c r="C103" s="131" t="s">
        <v>218</v>
      </c>
      <c r="D103" s="131" t="s">
        <v>183</v>
      </c>
      <c r="E103" s="132" t="s">
        <v>3740</v>
      </c>
      <c r="F103" s="133" t="s">
        <v>3741</v>
      </c>
      <c r="G103" s="134" t="s">
        <v>305</v>
      </c>
      <c r="H103" s="135">
        <v>42</v>
      </c>
      <c r="I103" s="136"/>
      <c r="J103" s="137">
        <f>ROUND(I103*H103,2)</f>
        <v>0</v>
      </c>
      <c r="K103" s="133" t="s">
        <v>19</v>
      </c>
      <c r="L103" s="32"/>
      <c r="M103" s="138" t="s">
        <v>19</v>
      </c>
      <c r="N103" s="139" t="s">
        <v>43</v>
      </c>
      <c r="P103" s="140">
        <f>O103*H103</f>
        <v>0</v>
      </c>
      <c r="Q103" s="140">
        <v>0</v>
      </c>
      <c r="R103" s="140">
        <f>Q103*H103</f>
        <v>0</v>
      </c>
      <c r="S103" s="140">
        <v>0</v>
      </c>
      <c r="T103" s="141">
        <f>S103*H103</f>
        <v>0</v>
      </c>
      <c r="AR103" s="142" t="s">
        <v>941</v>
      </c>
      <c r="AT103" s="142" t="s">
        <v>183</v>
      </c>
      <c r="AU103" s="142" t="s">
        <v>80</v>
      </c>
      <c r="AY103" s="17" t="s">
        <v>181</v>
      </c>
      <c r="BE103" s="143">
        <f>IF(N103="základní",J103,0)</f>
        <v>0</v>
      </c>
      <c r="BF103" s="143">
        <f>IF(N103="snížená",J103,0)</f>
        <v>0</v>
      </c>
      <c r="BG103" s="143">
        <f>IF(N103="zákl. přenesená",J103,0)</f>
        <v>0</v>
      </c>
      <c r="BH103" s="143">
        <f>IF(N103="sníž. přenesená",J103,0)</f>
        <v>0</v>
      </c>
      <c r="BI103" s="143">
        <f>IF(N103="nulová",J103,0)</f>
        <v>0</v>
      </c>
      <c r="BJ103" s="17" t="s">
        <v>80</v>
      </c>
      <c r="BK103" s="143">
        <f>ROUND(I103*H103,2)</f>
        <v>0</v>
      </c>
      <c r="BL103" s="17" t="s">
        <v>941</v>
      </c>
      <c r="BM103" s="142" t="s">
        <v>3742</v>
      </c>
    </row>
    <row r="104" spans="2:65" s="1" customFormat="1" ht="16.5" customHeight="1">
      <c r="B104" s="32"/>
      <c r="C104" s="131" t="s">
        <v>222</v>
      </c>
      <c r="D104" s="131" t="s">
        <v>183</v>
      </c>
      <c r="E104" s="132" t="s">
        <v>3743</v>
      </c>
      <c r="F104" s="133" t="s">
        <v>3744</v>
      </c>
      <c r="G104" s="134" t="s">
        <v>225</v>
      </c>
      <c r="H104" s="135">
        <v>2.1</v>
      </c>
      <c r="I104" s="136"/>
      <c r="J104" s="137">
        <f>ROUND(I104*H104,2)</f>
        <v>0</v>
      </c>
      <c r="K104" s="133" t="s">
        <v>19</v>
      </c>
      <c r="L104" s="32"/>
      <c r="M104" s="138" t="s">
        <v>19</v>
      </c>
      <c r="N104" s="139" t="s">
        <v>43</v>
      </c>
      <c r="P104" s="140">
        <f>O104*H104</f>
        <v>0</v>
      </c>
      <c r="Q104" s="140">
        <v>0</v>
      </c>
      <c r="R104" s="140">
        <f>Q104*H104</f>
        <v>0</v>
      </c>
      <c r="S104" s="140">
        <v>0</v>
      </c>
      <c r="T104" s="141">
        <f>S104*H104</f>
        <v>0</v>
      </c>
      <c r="AR104" s="142" t="s">
        <v>941</v>
      </c>
      <c r="AT104" s="142" t="s">
        <v>183</v>
      </c>
      <c r="AU104" s="142" t="s">
        <v>80</v>
      </c>
      <c r="AY104" s="17" t="s">
        <v>181</v>
      </c>
      <c r="BE104" s="143">
        <f>IF(N104="základní",J104,0)</f>
        <v>0</v>
      </c>
      <c r="BF104" s="143">
        <f>IF(N104="snížená",J104,0)</f>
        <v>0</v>
      </c>
      <c r="BG104" s="143">
        <f>IF(N104="zákl. přenesená",J104,0)</f>
        <v>0</v>
      </c>
      <c r="BH104" s="143">
        <f>IF(N104="sníž. přenesená",J104,0)</f>
        <v>0</v>
      </c>
      <c r="BI104" s="143">
        <f>IF(N104="nulová",J104,0)</f>
        <v>0</v>
      </c>
      <c r="BJ104" s="17" t="s">
        <v>80</v>
      </c>
      <c r="BK104" s="143">
        <f>ROUND(I104*H104,2)</f>
        <v>0</v>
      </c>
      <c r="BL104" s="17" t="s">
        <v>941</v>
      </c>
      <c r="BM104" s="142" t="s">
        <v>3745</v>
      </c>
    </row>
    <row r="105" spans="2:65" s="1" customFormat="1" ht="16.5" customHeight="1">
      <c r="B105" s="32"/>
      <c r="C105" s="131" t="s">
        <v>229</v>
      </c>
      <c r="D105" s="131" t="s">
        <v>183</v>
      </c>
      <c r="E105" s="132" t="s">
        <v>80</v>
      </c>
      <c r="F105" s="133" t="s">
        <v>3746</v>
      </c>
      <c r="G105" s="134" t="s">
        <v>3730</v>
      </c>
      <c r="H105" s="197"/>
      <c r="I105" s="136"/>
      <c r="J105" s="137">
        <f>ROUND(I105*H105,2)</f>
        <v>0</v>
      </c>
      <c r="K105" s="133" t="s">
        <v>19</v>
      </c>
      <c r="L105" s="32"/>
      <c r="M105" s="138" t="s">
        <v>19</v>
      </c>
      <c r="N105" s="139" t="s">
        <v>43</v>
      </c>
      <c r="P105" s="140">
        <f>O105*H105</f>
        <v>0</v>
      </c>
      <c r="Q105" s="140">
        <v>0</v>
      </c>
      <c r="R105" s="140">
        <f>Q105*H105</f>
        <v>0</v>
      </c>
      <c r="S105" s="140">
        <v>0</v>
      </c>
      <c r="T105" s="141">
        <f>S105*H105</f>
        <v>0</v>
      </c>
      <c r="AR105" s="142" t="s">
        <v>941</v>
      </c>
      <c r="AT105" s="142" t="s">
        <v>183</v>
      </c>
      <c r="AU105" s="142" t="s">
        <v>80</v>
      </c>
      <c r="AY105" s="17" t="s">
        <v>181</v>
      </c>
      <c r="BE105" s="143">
        <f>IF(N105="základní",J105,0)</f>
        <v>0</v>
      </c>
      <c r="BF105" s="143">
        <f>IF(N105="snížená",J105,0)</f>
        <v>0</v>
      </c>
      <c r="BG105" s="143">
        <f>IF(N105="zákl. přenesená",J105,0)</f>
        <v>0</v>
      </c>
      <c r="BH105" s="143">
        <f>IF(N105="sníž. přenesená",J105,0)</f>
        <v>0</v>
      </c>
      <c r="BI105" s="143">
        <f>IF(N105="nulová",J105,0)</f>
        <v>0</v>
      </c>
      <c r="BJ105" s="17" t="s">
        <v>80</v>
      </c>
      <c r="BK105" s="143">
        <f>ROUND(I105*H105,2)</f>
        <v>0</v>
      </c>
      <c r="BL105" s="17" t="s">
        <v>941</v>
      </c>
      <c r="BM105" s="142" t="s">
        <v>3747</v>
      </c>
    </row>
    <row r="106" spans="2:65" s="1" customFormat="1" ht="16.5" customHeight="1">
      <c r="B106" s="32"/>
      <c r="C106" s="131" t="s">
        <v>236</v>
      </c>
      <c r="D106" s="131" t="s">
        <v>183</v>
      </c>
      <c r="E106" s="132" t="s">
        <v>82</v>
      </c>
      <c r="F106" s="133" t="s">
        <v>3746</v>
      </c>
      <c r="G106" s="134" t="s">
        <v>3730</v>
      </c>
      <c r="H106" s="197"/>
      <c r="I106" s="136"/>
      <c r="J106" s="137">
        <f>ROUND(I106*H106,2)</f>
        <v>0</v>
      </c>
      <c r="K106" s="133" t="s">
        <v>19</v>
      </c>
      <c r="L106" s="32"/>
      <c r="M106" s="138" t="s">
        <v>19</v>
      </c>
      <c r="N106" s="139" t="s">
        <v>43</v>
      </c>
      <c r="P106" s="140">
        <f>O106*H106</f>
        <v>0</v>
      </c>
      <c r="Q106" s="140">
        <v>0</v>
      </c>
      <c r="R106" s="140">
        <f>Q106*H106</f>
        <v>0</v>
      </c>
      <c r="S106" s="140">
        <v>0</v>
      </c>
      <c r="T106" s="141">
        <f>S106*H106</f>
        <v>0</v>
      </c>
      <c r="AR106" s="142" t="s">
        <v>941</v>
      </c>
      <c r="AT106" s="142" t="s">
        <v>183</v>
      </c>
      <c r="AU106" s="142" t="s">
        <v>80</v>
      </c>
      <c r="AY106" s="17" t="s">
        <v>181</v>
      </c>
      <c r="BE106" s="143">
        <f>IF(N106="základní",J106,0)</f>
        <v>0</v>
      </c>
      <c r="BF106" s="143">
        <f>IF(N106="snížená",J106,0)</f>
        <v>0</v>
      </c>
      <c r="BG106" s="143">
        <f>IF(N106="zákl. přenesená",J106,0)</f>
        <v>0</v>
      </c>
      <c r="BH106" s="143">
        <f>IF(N106="sníž. přenesená",J106,0)</f>
        <v>0</v>
      </c>
      <c r="BI106" s="143">
        <f>IF(N106="nulová",J106,0)</f>
        <v>0</v>
      </c>
      <c r="BJ106" s="17" t="s">
        <v>80</v>
      </c>
      <c r="BK106" s="143">
        <f>ROUND(I106*H106,2)</f>
        <v>0</v>
      </c>
      <c r="BL106" s="17" t="s">
        <v>941</v>
      </c>
      <c r="BM106" s="142" t="s">
        <v>3748</v>
      </c>
    </row>
    <row r="107" spans="2:63" s="11" customFormat="1" ht="25.9" customHeight="1">
      <c r="B107" s="119"/>
      <c r="D107" s="120" t="s">
        <v>71</v>
      </c>
      <c r="E107" s="121" t="s">
        <v>3749</v>
      </c>
      <c r="F107" s="121" t="s">
        <v>3750</v>
      </c>
      <c r="I107" s="122"/>
      <c r="J107" s="123">
        <f>BK107</f>
        <v>0</v>
      </c>
      <c r="L107" s="119"/>
      <c r="M107" s="124"/>
      <c r="P107" s="125">
        <f>SUM(P108:P139)</f>
        <v>0</v>
      </c>
      <c r="R107" s="125">
        <f>SUM(R108:R139)</f>
        <v>0</v>
      </c>
      <c r="T107" s="126">
        <f>SUM(T108:T139)</f>
        <v>0</v>
      </c>
      <c r="AR107" s="120" t="s">
        <v>80</v>
      </c>
      <c r="AT107" s="127" t="s">
        <v>71</v>
      </c>
      <c r="AU107" s="127" t="s">
        <v>72</v>
      </c>
      <c r="AY107" s="120" t="s">
        <v>181</v>
      </c>
      <c r="BK107" s="128">
        <f>SUM(BK108:BK139)</f>
        <v>0</v>
      </c>
    </row>
    <row r="108" spans="2:65" s="1" customFormat="1" ht="16.5" customHeight="1">
      <c r="B108" s="32"/>
      <c r="C108" s="131" t="s">
        <v>322</v>
      </c>
      <c r="D108" s="131" t="s">
        <v>183</v>
      </c>
      <c r="E108" s="132" t="s">
        <v>3751</v>
      </c>
      <c r="F108" s="133" t="s">
        <v>3752</v>
      </c>
      <c r="G108" s="134" t="s">
        <v>3753</v>
      </c>
      <c r="H108" s="135">
        <v>1</v>
      </c>
      <c r="I108" s="136"/>
      <c r="J108" s="137">
        <f aca="true" t="shared" si="0" ref="J108:J139">ROUND(I108*H108,2)</f>
        <v>0</v>
      </c>
      <c r="K108" s="133" t="s">
        <v>19</v>
      </c>
      <c r="L108" s="32"/>
      <c r="M108" s="138" t="s">
        <v>19</v>
      </c>
      <c r="N108" s="139" t="s">
        <v>43</v>
      </c>
      <c r="P108" s="140">
        <f aca="true" t="shared" si="1" ref="P108:P139">O108*H108</f>
        <v>0</v>
      </c>
      <c r="Q108" s="140">
        <v>0</v>
      </c>
      <c r="R108" s="140">
        <f aca="true" t="shared" si="2" ref="R108:R139">Q108*H108</f>
        <v>0</v>
      </c>
      <c r="S108" s="140">
        <v>0</v>
      </c>
      <c r="T108" s="141">
        <f aca="true" t="shared" si="3" ref="T108:T139">S108*H108</f>
        <v>0</v>
      </c>
      <c r="AR108" s="142" t="s">
        <v>941</v>
      </c>
      <c r="AT108" s="142" t="s">
        <v>183</v>
      </c>
      <c r="AU108" s="142" t="s">
        <v>80</v>
      </c>
      <c r="AY108" s="17" t="s">
        <v>181</v>
      </c>
      <c r="BE108" s="143">
        <f aca="true" t="shared" si="4" ref="BE108:BE139">IF(N108="základní",J108,0)</f>
        <v>0</v>
      </c>
      <c r="BF108" s="143">
        <f aca="true" t="shared" si="5" ref="BF108:BF139">IF(N108="snížená",J108,0)</f>
        <v>0</v>
      </c>
      <c r="BG108" s="143">
        <f aca="true" t="shared" si="6" ref="BG108:BG139">IF(N108="zákl. přenesená",J108,0)</f>
        <v>0</v>
      </c>
      <c r="BH108" s="143">
        <f aca="true" t="shared" si="7" ref="BH108:BH139">IF(N108="sníž. přenesená",J108,0)</f>
        <v>0</v>
      </c>
      <c r="BI108" s="143">
        <f aca="true" t="shared" si="8" ref="BI108:BI139">IF(N108="nulová",J108,0)</f>
        <v>0</v>
      </c>
      <c r="BJ108" s="17" t="s">
        <v>80</v>
      </c>
      <c r="BK108" s="143">
        <f aca="true" t="shared" si="9" ref="BK108:BK139">ROUND(I108*H108,2)</f>
        <v>0</v>
      </c>
      <c r="BL108" s="17" t="s">
        <v>941</v>
      </c>
      <c r="BM108" s="142" t="s">
        <v>3754</v>
      </c>
    </row>
    <row r="109" spans="2:65" s="1" customFormat="1" ht="16.5" customHeight="1">
      <c r="B109" s="32"/>
      <c r="C109" s="131" t="s">
        <v>327</v>
      </c>
      <c r="D109" s="131" t="s">
        <v>183</v>
      </c>
      <c r="E109" s="132" t="s">
        <v>3755</v>
      </c>
      <c r="F109" s="133" t="s">
        <v>3756</v>
      </c>
      <c r="G109" s="134" t="s">
        <v>3753</v>
      </c>
      <c r="H109" s="135">
        <v>8</v>
      </c>
      <c r="I109" s="136"/>
      <c r="J109" s="137">
        <f t="shared" si="0"/>
        <v>0</v>
      </c>
      <c r="K109" s="133" t="s">
        <v>19</v>
      </c>
      <c r="L109" s="32"/>
      <c r="M109" s="138" t="s">
        <v>19</v>
      </c>
      <c r="N109" s="139" t="s">
        <v>43</v>
      </c>
      <c r="P109" s="140">
        <f t="shared" si="1"/>
        <v>0</v>
      </c>
      <c r="Q109" s="140">
        <v>0</v>
      </c>
      <c r="R109" s="140">
        <f t="shared" si="2"/>
        <v>0</v>
      </c>
      <c r="S109" s="140">
        <v>0</v>
      </c>
      <c r="T109" s="141">
        <f t="shared" si="3"/>
        <v>0</v>
      </c>
      <c r="AR109" s="142" t="s">
        <v>941</v>
      </c>
      <c r="AT109" s="142" t="s">
        <v>183</v>
      </c>
      <c r="AU109" s="142" t="s">
        <v>80</v>
      </c>
      <c r="AY109" s="17" t="s">
        <v>181</v>
      </c>
      <c r="BE109" s="143">
        <f t="shared" si="4"/>
        <v>0</v>
      </c>
      <c r="BF109" s="143">
        <f t="shared" si="5"/>
        <v>0</v>
      </c>
      <c r="BG109" s="143">
        <f t="shared" si="6"/>
        <v>0</v>
      </c>
      <c r="BH109" s="143">
        <f t="shared" si="7"/>
        <v>0</v>
      </c>
      <c r="BI109" s="143">
        <f t="shared" si="8"/>
        <v>0</v>
      </c>
      <c r="BJ109" s="17" t="s">
        <v>80</v>
      </c>
      <c r="BK109" s="143">
        <f t="shared" si="9"/>
        <v>0</v>
      </c>
      <c r="BL109" s="17" t="s">
        <v>941</v>
      </c>
      <c r="BM109" s="142" t="s">
        <v>3757</v>
      </c>
    </row>
    <row r="110" spans="2:65" s="1" customFormat="1" ht="16.5" customHeight="1">
      <c r="B110" s="32"/>
      <c r="C110" s="131" t="s">
        <v>333</v>
      </c>
      <c r="D110" s="131" t="s">
        <v>183</v>
      </c>
      <c r="E110" s="132" t="s">
        <v>3758</v>
      </c>
      <c r="F110" s="133" t="s">
        <v>3759</v>
      </c>
      <c r="G110" s="134" t="s">
        <v>3753</v>
      </c>
      <c r="H110" s="135">
        <v>2</v>
      </c>
      <c r="I110" s="136"/>
      <c r="J110" s="137">
        <f t="shared" si="0"/>
        <v>0</v>
      </c>
      <c r="K110" s="133" t="s">
        <v>19</v>
      </c>
      <c r="L110" s="32"/>
      <c r="M110" s="138" t="s">
        <v>19</v>
      </c>
      <c r="N110" s="139" t="s">
        <v>43</v>
      </c>
      <c r="P110" s="140">
        <f t="shared" si="1"/>
        <v>0</v>
      </c>
      <c r="Q110" s="140">
        <v>0</v>
      </c>
      <c r="R110" s="140">
        <f t="shared" si="2"/>
        <v>0</v>
      </c>
      <c r="S110" s="140">
        <v>0</v>
      </c>
      <c r="T110" s="141">
        <f t="shared" si="3"/>
        <v>0</v>
      </c>
      <c r="AR110" s="142" t="s">
        <v>941</v>
      </c>
      <c r="AT110" s="142" t="s">
        <v>183</v>
      </c>
      <c r="AU110" s="142" t="s">
        <v>80</v>
      </c>
      <c r="AY110" s="17" t="s">
        <v>181</v>
      </c>
      <c r="BE110" s="143">
        <f t="shared" si="4"/>
        <v>0</v>
      </c>
      <c r="BF110" s="143">
        <f t="shared" si="5"/>
        <v>0</v>
      </c>
      <c r="BG110" s="143">
        <f t="shared" si="6"/>
        <v>0</v>
      </c>
      <c r="BH110" s="143">
        <f t="shared" si="7"/>
        <v>0</v>
      </c>
      <c r="BI110" s="143">
        <f t="shared" si="8"/>
        <v>0</v>
      </c>
      <c r="BJ110" s="17" t="s">
        <v>80</v>
      </c>
      <c r="BK110" s="143">
        <f t="shared" si="9"/>
        <v>0</v>
      </c>
      <c r="BL110" s="17" t="s">
        <v>941</v>
      </c>
      <c r="BM110" s="142" t="s">
        <v>3760</v>
      </c>
    </row>
    <row r="111" spans="2:65" s="1" customFormat="1" ht="16.5" customHeight="1">
      <c r="B111" s="32"/>
      <c r="C111" s="131" t="s">
        <v>341</v>
      </c>
      <c r="D111" s="131" t="s">
        <v>183</v>
      </c>
      <c r="E111" s="132" t="s">
        <v>3761</v>
      </c>
      <c r="F111" s="133" t="s">
        <v>3762</v>
      </c>
      <c r="G111" s="134" t="s">
        <v>3753</v>
      </c>
      <c r="H111" s="135">
        <v>2</v>
      </c>
      <c r="I111" s="136"/>
      <c r="J111" s="137">
        <f t="shared" si="0"/>
        <v>0</v>
      </c>
      <c r="K111" s="133" t="s">
        <v>19</v>
      </c>
      <c r="L111" s="32"/>
      <c r="M111" s="138" t="s">
        <v>19</v>
      </c>
      <c r="N111" s="139" t="s">
        <v>43</v>
      </c>
      <c r="P111" s="140">
        <f t="shared" si="1"/>
        <v>0</v>
      </c>
      <c r="Q111" s="140">
        <v>0</v>
      </c>
      <c r="R111" s="140">
        <f t="shared" si="2"/>
        <v>0</v>
      </c>
      <c r="S111" s="140">
        <v>0</v>
      </c>
      <c r="T111" s="141">
        <f t="shared" si="3"/>
        <v>0</v>
      </c>
      <c r="AR111" s="142" t="s">
        <v>941</v>
      </c>
      <c r="AT111" s="142" t="s">
        <v>183</v>
      </c>
      <c r="AU111" s="142" t="s">
        <v>80</v>
      </c>
      <c r="AY111" s="17" t="s">
        <v>181</v>
      </c>
      <c r="BE111" s="143">
        <f t="shared" si="4"/>
        <v>0</v>
      </c>
      <c r="BF111" s="143">
        <f t="shared" si="5"/>
        <v>0</v>
      </c>
      <c r="BG111" s="143">
        <f t="shared" si="6"/>
        <v>0</v>
      </c>
      <c r="BH111" s="143">
        <f t="shared" si="7"/>
        <v>0</v>
      </c>
      <c r="BI111" s="143">
        <f t="shared" si="8"/>
        <v>0</v>
      </c>
      <c r="BJ111" s="17" t="s">
        <v>80</v>
      </c>
      <c r="BK111" s="143">
        <f t="shared" si="9"/>
        <v>0</v>
      </c>
      <c r="BL111" s="17" t="s">
        <v>941</v>
      </c>
      <c r="BM111" s="142" t="s">
        <v>3763</v>
      </c>
    </row>
    <row r="112" spans="2:65" s="1" customFormat="1" ht="16.5" customHeight="1">
      <c r="B112" s="32"/>
      <c r="C112" s="131" t="s">
        <v>349</v>
      </c>
      <c r="D112" s="131" t="s">
        <v>183</v>
      </c>
      <c r="E112" s="132" t="s">
        <v>3764</v>
      </c>
      <c r="F112" s="133" t="s">
        <v>3765</v>
      </c>
      <c r="G112" s="134" t="s">
        <v>3753</v>
      </c>
      <c r="H112" s="135">
        <v>2</v>
      </c>
      <c r="I112" s="136"/>
      <c r="J112" s="137">
        <f t="shared" si="0"/>
        <v>0</v>
      </c>
      <c r="K112" s="133" t="s">
        <v>19</v>
      </c>
      <c r="L112" s="32"/>
      <c r="M112" s="138" t="s">
        <v>19</v>
      </c>
      <c r="N112" s="139" t="s">
        <v>43</v>
      </c>
      <c r="P112" s="140">
        <f t="shared" si="1"/>
        <v>0</v>
      </c>
      <c r="Q112" s="140">
        <v>0</v>
      </c>
      <c r="R112" s="140">
        <f t="shared" si="2"/>
        <v>0</v>
      </c>
      <c r="S112" s="140">
        <v>0</v>
      </c>
      <c r="T112" s="141">
        <f t="shared" si="3"/>
        <v>0</v>
      </c>
      <c r="AR112" s="142" t="s">
        <v>941</v>
      </c>
      <c r="AT112" s="142" t="s">
        <v>183</v>
      </c>
      <c r="AU112" s="142" t="s">
        <v>80</v>
      </c>
      <c r="AY112" s="17" t="s">
        <v>181</v>
      </c>
      <c r="BE112" s="143">
        <f t="shared" si="4"/>
        <v>0</v>
      </c>
      <c r="BF112" s="143">
        <f t="shared" si="5"/>
        <v>0</v>
      </c>
      <c r="BG112" s="143">
        <f t="shared" si="6"/>
        <v>0</v>
      </c>
      <c r="BH112" s="143">
        <f t="shared" si="7"/>
        <v>0</v>
      </c>
      <c r="BI112" s="143">
        <f t="shared" si="8"/>
        <v>0</v>
      </c>
      <c r="BJ112" s="17" t="s">
        <v>80</v>
      </c>
      <c r="BK112" s="143">
        <f t="shared" si="9"/>
        <v>0</v>
      </c>
      <c r="BL112" s="17" t="s">
        <v>941</v>
      </c>
      <c r="BM112" s="142" t="s">
        <v>3766</v>
      </c>
    </row>
    <row r="113" spans="2:65" s="1" customFormat="1" ht="16.5" customHeight="1">
      <c r="B113" s="32"/>
      <c r="C113" s="131" t="s">
        <v>363</v>
      </c>
      <c r="D113" s="131" t="s">
        <v>183</v>
      </c>
      <c r="E113" s="132" t="s">
        <v>3767</v>
      </c>
      <c r="F113" s="133" t="s">
        <v>3768</v>
      </c>
      <c r="G113" s="134" t="s">
        <v>3753</v>
      </c>
      <c r="H113" s="135">
        <v>2</v>
      </c>
      <c r="I113" s="136"/>
      <c r="J113" s="137">
        <f t="shared" si="0"/>
        <v>0</v>
      </c>
      <c r="K113" s="133" t="s">
        <v>19</v>
      </c>
      <c r="L113" s="32"/>
      <c r="M113" s="138" t="s">
        <v>19</v>
      </c>
      <c r="N113" s="139" t="s">
        <v>43</v>
      </c>
      <c r="P113" s="140">
        <f t="shared" si="1"/>
        <v>0</v>
      </c>
      <c r="Q113" s="140">
        <v>0</v>
      </c>
      <c r="R113" s="140">
        <f t="shared" si="2"/>
        <v>0</v>
      </c>
      <c r="S113" s="140">
        <v>0</v>
      </c>
      <c r="T113" s="141">
        <f t="shared" si="3"/>
        <v>0</v>
      </c>
      <c r="AR113" s="142" t="s">
        <v>941</v>
      </c>
      <c r="AT113" s="142" t="s">
        <v>183</v>
      </c>
      <c r="AU113" s="142" t="s">
        <v>80</v>
      </c>
      <c r="AY113" s="17" t="s">
        <v>181</v>
      </c>
      <c r="BE113" s="143">
        <f t="shared" si="4"/>
        <v>0</v>
      </c>
      <c r="BF113" s="143">
        <f t="shared" si="5"/>
        <v>0</v>
      </c>
      <c r="BG113" s="143">
        <f t="shared" si="6"/>
        <v>0</v>
      </c>
      <c r="BH113" s="143">
        <f t="shared" si="7"/>
        <v>0</v>
      </c>
      <c r="BI113" s="143">
        <f t="shared" si="8"/>
        <v>0</v>
      </c>
      <c r="BJ113" s="17" t="s">
        <v>80</v>
      </c>
      <c r="BK113" s="143">
        <f t="shared" si="9"/>
        <v>0</v>
      </c>
      <c r="BL113" s="17" t="s">
        <v>941</v>
      </c>
      <c r="BM113" s="142" t="s">
        <v>3769</v>
      </c>
    </row>
    <row r="114" spans="2:65" s="1" customFormat="1" ht="16.5" customHeight="1">
      <c r="B114" s="32"/>
      <c r="C114" s="131" t="s">
        <v>370</v>
      </c>
      <c r="D114" s="131" t="s">
        <v>183</v>
      </c>
      <c r="E114" s="132" t="s">
        <v>3770</v>
      </c>
      <c r="F114" s="133" t="s">
        <v>3771</v>
      </c>
      <c r="G114" s="134" t="s">
        <v>3753</v>
      </c>
      <c r="H114" s="135">
        <v>2</v>
      </c>
      <c r="I114" s="136"/>
      <c r="J114" s="137">
        <f t="shared" si="0"/>
        <v>0</v>
      </c>
      <c r="K114" s="133" t="s">
        <v>19</v>
      </c>
      <c r="L114" s="32"/>
      <c r="M114" s="138" t="s">
        <v>19</v>
      </c>
      <c r="N114" s="139" t="s">
        <v>43</v>
      </c>
      <c r="P114" s="140">
        <f t="shared" si="1"/>
        <v>0</v>
      </c>
      <c r="Q114" s="140">
        <v>0</v>
      </c>
      <c r="R114" s="140">
        <f t="shared" si="2"/>
        <v>0</v>
      </c>
      <c r="S114" s="140">
        <v>0</v>
      </c>
      <c r="T114" s="141">
        <f t="shared" si="3"/>
        <v>0</v>
      </c>
      <c r="AR114" s="142" t="s">
        <v>941</v>
      </c>
      <c r="AT114" s="142" t="s">
        <v>183</v>
      </c>
      <c r="AU114" s="142" t="s">
        <v>80</v>
      </c>
      <c r="AY114" s="17" t="s">
        <v>181</v>
      </c>
      <c r="BE114" s="143">
        <f t="shared" si="4"/>
        <v>0</v>
      </c>
      <c r="BF114" s="143">
        <f t="shared" si="5"/>
        <v>0</v>
      </c>
      <c r="BG114" s="143">
        <f t="shared" si="6"/>
        <v>0</v>
      </c>
      <c r="BH114" s="143">
        <f t="shared" si="7"/>
        <v>0</v>
      </c>
      <c r="BI114" s="143">
        <f t="shared" si="8"/>
        <v>0</v>
      </c>
      <c r="BJ114" s="17" t="s">
        <v>80</v>
      </c>
      <c r="BK114" s="143">
        <f t="shared" si="9"/>
        <v>0</v>
      </c>
      <c r="BL114" s="17" t="s">
        <v>941</v>
      </c>
      <c r="BM114" s="142" t="s">
        <v>3772</v>
      </c>
    </row>
    <row r="115" spans="2:65" s="1" customFormat="1" ht="16.5" customHeight="1">
      <c r="B115" s="32"/>
      <c r="C115" s="131" t="s">
        <v>377</v>
      </c>
      <c r="D115" s="131" t="s">
        <v>183</v>
      </c>
      <c r="E115" s="132" t="s">
        <v>3773</v>
      </c>
      <c r="F115" s="133" t="s">
        <v>3774</v>
      </c>
      <c r="G115" s="134" t="s">
        <v>3753</v>
      </c>
      <c r="H115" s="135">
        <v>1</v>
      </c>
      <c r="I115" s="136"/>
      <c r="J115" s="137">
        <f t="shared" si="0"/>
        <v>0</v>
      </c>
      <c r="K115" s="133" t="s">
        <v>19</v>
      </c>
      <c r="L115" s="32"/>
      <c r="M115" s="138" t="s">
        <v>19</v>
      </c>
      <c r="N115" s="139" t="s">
        <v>43</v>
      </c>
      <c r="P115" s="140">
        <f t="shared" si="1"/>
        <v>0</v>
      </c>
      <c r="Q115" s="140">
        <v>0</v>
      </c>
      <c r="R115" s="140">
        <f t="shared" si="2"/>
        <v>0</v>
      </c>
      <c r="S115" s="140">
        <v>0</v>
      </c>
      <c r="T115" s="141">
        <f t="shared" si="3"/>
        <v>0</v>
      </c>
      <c r="AR115" s="142" t="s">
        <v>941</v>
      </c>
      <c r="AT115" s="142" t="s">
        <v>183</v>
      </c>
      <c r="AU115" s="142" t="s">
        <v>80</v>
      </c>
      <c r="AY115" s="17" t="s">
        <v>181</v>
      </c>
      <c r="BE115" s="143">
        <f t="shared" si="4"/>
        <v>0</v>
      </c>
      <c r="BF115" s="143">
        <f t="shared" si="5"/>
        <v>0</v>
      </c>
      <c r="BG115" s="143">
        <f t="shared" si="6"/>
        <v>0</v>
      </c>
      <c r="BH115" s="143">
        <f t="shared" si="7"/>
        <v>0</v>
      </c>
      <c r="BI115" s="143">
        <f t="shared" si="8"/>
        <v>0</v>
      </c>
      <c r="BJ115" s="17" t="s">
        <v>80</v>
      </c>
      <c r="BK115" s="143">
        <f t="shared" si="9"/>
        <v>0</v>
      </c>
      <c r="BL115" s="17" t="s">
        <v>941</v>
      </c>
      <c r="BM115" s="142" t="s">
        <v>3775</v>
      </c>
    </row>
    <row r="116" spans="2:65" s="1" customFormat="1" ht="16.5" customHeight="1">
      <c r="B116" s="32"/>
      <c r="C116" s="131" t="s">
        <v>382</v>
      </c>
      <c r="D116" s="131" t="s">
        <v>183</v>
      </c>
      <c r="E116" s="132" t="s">
        <v>3776</v>
      </c>
      <c r="F116" s="133" t="s">
        <v>3777</v>
      </c>
      <c r="G116" s="134" t="s">
        <v>3753</v>
      </c>
      <c r="H116" s="135">
        <v>3</v>
      </c>
      <c r="I116" s="136"/>
      <c r="J116" s="137">
        <f t="shared" si="0"/>
        <v>0</v>
      </c>
      <c r="K116" s="133" t="s">
        <v>19</v>
      </c>
      <c r="L116" s="32"/>
      <c r="M116" s="138" t="s">
        <v>19</v>
      </c>
      <c r="N116" s="139" t="s">
        <v>43</v>
      </c>
      <c r="P116" s="140">
        <f t="shared" si="1"/>
        <v>0</v>
      </c>
      <c r="Q116" s="140">
        <v>0</v>
      </c>
      <c r="R116" s="140">
        <f t="shared" si="2"/>
        <v>0</v>
      </c>
      <c r="S116" s="140">
        <v>0</v>
      </c>
      <c r="T116" s="141">
        <f t="shared" si="3"/>
        <v>0</v>
      </c>
      <c r="AR116" s="142" t="s">
        <v>941</v>
      </c>
      <c r="AT116" s="142" t="s">
        <v>183</v>
      </c>
      <c r="AU116" s="142" t="s">
        <v>80</v>
      </c>
      <c r="AY116" s="17" t="s">
        <v>181</v>
      </c>
      <c r="BE116" s="143">
        <f t="shared" si="4"/>
        <v>0</v>
      </c>
      <c r="BF116" s="143">
        <f t="shared" si="5"/>
        <v>0</v>
      </c>
      <c r="BG116" s="143">
        <f t="shared" si="6"/>
        <v>0</v>
      </c>
      <c r="BH116" s="143">
        <f t="shared" si="7"/>
        <v>0</v>
      </c>
      <c r="BI116" s="143">
        <f t="shared" si="8"/>
        <v>0</v>
      </c>
      <c r="BJ116" s="17" t="s">
        <v>80</v>
      </c>
      <c r="BK116" s="143">
        <f t="shared" si="9"/>
        <v>0</v>
      </c>
      <c r="BL116" s="17" t="s">
        <v>941</v>
      </c>
      <c r="BM116" s="142" t="s">
        <v>3778</v>
      </c>
    </row>
    <row r="117" spans="2:65" s="1" customFormat="1" ht="16.5" customHeight="1">
      <c r="B117" s="32"/>
      <c r="C117" s="131" t="s">
        <v>388</v>
      </c>
      <c r="D117" s="131" t="s">
        <v>183</v>
      </c>
      <c r="E117" s="132" t="s">
        <v>3779</v>
      </c>
      <c r="F117" s="133" t="s">
        <v>3780</v>
      </c>
      <c r="G117" s="134" t="s">
        <v>3753</v>
      </c>
      <c r="H117" s="135">
        <v>14</v>
      </c>
      <c r="I117" s="136"/>
      <c r="J117" s="137">
        <f t="shared" si="0"/>
        <v>0</v>
      </c>
      <c r="K117" s="133" t="s">
        <v>19</v>
      </c>
      <c r="L117" s="32"/>
      <c r="M117" s="138" t="s">
        <v>19</v>
      </c>
      <c r="N117" s="139" t="s">
        <v>43</v>
      </c>
      <c r="P117" s="140">
        <f t="shared" si="1"/>
        <v>0</v>
      </c>
      <c r="Q117" s="140">
        <v>0</v>
      </c>
      <c r="R117" s="140">
        <f t="shared" si="2"/>
        <v>0</v>
      </c>
      <c r="S117" s="140">
        <v>0</v>
      </c>
      <c r="T117" s="141">
        <f t="shared" si="3"/>
        <v>0</v>
      </c>
      <c r="AR117" s="142" t="s">
        <v>941</v>
      </c>
      <c r="AT117" s="142" t="s">
        <v>183</v>
      </c>
      <c r="AU117" s="142" t="s">
        <v>80</v>
      </c>
      <c r="AY117" s="17" t="s">
        <v>181</v>
      </c>
      <c r="BE117" s="143">
        <f t="shared" si="4"/>
        <v>0</v>
      </c>
      <c r="BF117" s="143">
        <f t="shared" si="5"/>
        <v>0</v>
      </c>
      <c r="BG117" s="143">
        <f t="shared" si="6"/>
        <v>0</v>
      </c>
      <c r="BH117" s="143">
        <f t="shared" si="7"/>
        <v>0</v>
      </c>
      <c r="BI117" s="143">
        <f t="shared" si="8"/>
        <v>0</v>
      </c>
      <c r="BJ117" s="17" t="s">
        <v>80</v>
      </c>
      <c r="BK117" s="143">
        <f t="shared" si="9"/>
        <v>0</v>
      </c>
      <c r="BL117" s="17" t="s">
        <v>941</v>
      </c>
      <c r="BM117" s="142" t="s">
        <v>3781</v>
      </c>
    </row>
    <row r="118" spans="2:65" s="1" customFormat="1" ht="16.5" customHeight="1">
      <c r="B118" s="32"/>
      <c r="C118" s="131" t="s">
        <v>394</v>
      </c>
      <c r="D118" s="131" t="s">
        <v>183</v>
      </c>
      <c r="E118" s="132" t="s">
        <v>3782</v>
      </c>
      <c r="F118" s="133" t="s">
        <v>3783</v>
      </c>
      <c r="G118" s="134" t="s">
        <v>3753</v>
      </c>
      <c r="H118" s="135">
        <v>37</v>
      </c>
      <c r="I118" s="136"/>
      <c r="J118" s="137">
        <f t="shared" si="0"/>
        <v>0</v>
      </c>
      <c r="K118" s="133" t="s">
        <v>19</v>
      </c>
      <c r="L118" s="32"/>
      <c r="M118" s="138" t="s">
        <v>19</v>
      </c>
      <c r="N118" s="139" t="s">
        <v>43</v>
      </c>
      <c r="P118" s="140">
        <f t="shared" si="1"/>
        <v>0</v>
      </c>
      <c r="Q118" s="140">
        <v>0</v>
      </c>
      <c r="R118" s="140">
        <f t="shared" si="2"/>
        <v>0</v>
      </c>
      <c r="S118" s="140">
        <v>0</v>
      </c>
      <c r="T118" s="141">
        <f t="shared" si="3"/>
        <v>0</v>
      </c>
      <c r="AR118" s="142" t="s">
        <v>941</v>
      </c>
      <c r="AT118" s="142" t="s">
        <v>183</v>
      </c>
      <c r="AU118" s="142" t="s">
        <v>80</v>
      </c>
      <c r="AY118" s="17" t="s">
        <v>181</v>
      </c>
      <c r="BE118" s="143">
        <f t="shared" si="4"/>
        <v>0</v>
      </c>
      <c r="BF118" s="143">
        <f t="shared" si="5"/>
        <v>0</v>
      </c>
      <c r="BG118" s="143">
        <f t="shared" si="6"/>
        <v>0</v>
      </c>
      <c r="BH118" s="143">
        <f t="shared" si="7"/>
        <v>0</v>
      </c>
      <c r="BI118" s="143">
        <f t="shared" si="8"/>
        <v>0</v>
      </c>
      <c r="BJ118" s="17" t="s">
        <v>80</v>
      </c>
      <c r="BK118" s="143">
        <f t="shared" si="9"/>
        <v>0</v>
      </c>
      <c r="BL118" s="17" t="s">
        <v>941</v>
      </c>
      <c r="BM118" s="142" t="s">
        <v>3784</v>
      </c>
    </row>
    <row r="119" spans="2:65" s="1" customFormat="1" ht="16.5" customHeight="1">
      <c r="B119" s="32"/>
      <c r="C119" s="131" t="s">
        <v>400</v>
      </c>
      <c r="D119" s="131" t="s">
        <v>183</v>
      </c>
      <c r="E119" s="132" t="s">
        <v>3785</v>
      </c>
      <c r="F119" s="133" t="s">
        <v>3786</v>
      </c>
      <c r="G119" s="134" t="s">
        <v>3753</v>
      </c>
      <c r="H119" s="135">
        <v>2</v>
      </c>
      <c r="I119" s="136"/>
      <c r="J119" s="137">
        <f t="shared" si="0"/>
        <v>0</v>
      </c>
      <c r="K119" s="133" t="s">
        <v>19</v>
      </c>
      <c r="L119" s="32"/>
      <c r="M119" s="138" t="s">
        <v>19</v>
      </c>
      <c r="N119" s="139" t="s">
        <v>43</v>
      </c>
      <c r="P119" s="140">
        <f t="shared" si="1"/>
        <v>0</v>
      </c>
      <c r="Q119" s="140">
        <v>0</v>
      </c>
      <c r="R119" s="140">
        <f t="shared" si="2"/>
        <v>0</v>
      </c>
      <c r="S119" s="140">
        <v>0</v>
      </c>
      <c r="T119" s="141">
        <f t="shared" si="3"/>
        <v>0</v>
      </c>
      <c r="AR119" s="142" t="s">
        <v>941</v>
      </c>
      <c r="AT119" s="142" t="s">
        <v>183</v>
      </c>
      <c r="AU119" s="142" t="s">
        <v>80</v>
      </c>
      <c r="AY119" s="17" t="s">
        <v>181</v>
      </c>
      <c r="BE119" s="143">
        <f t="shared" si="4"/>
        <v>0</v>
      </c>
      <c r="BF119" s="143">
        <f t="shared" si="5"/>
        <v>0</v>
      </c>
      <c r="BG119" s="143">
        <f t="shared" si="6"/>
        <v>0</v>
      </c>
      <c r="BH119" s="143">
        <f t="shared" si="7"/>
        <v>0</v>
      </c>
      <c r="BI119" s="143">
        <f t="shared" si="8"/>
        <v>0</v>
      </c>
      <c r="BJ119" s="17" t="s">
        <v>80</v>
      </c>
      <c r="BK119" s="143">
        <f t="shared" si="9"/>
        <v>0</v>
      </c>
      <c r="BL119" s="17" t="s">
        <v>941</v>
      </c>
      <c r="BM119" s="142" t="s">
        <v>3787</v>
      </c>
    </row>
    <row r="120" spans="2:65" s="1" customFormat="1" ht="16.5" customHeight="1">
      <c r="B120" s="32"/>
      <c r="C120" s="131" t="s">
        <v>407</v>
      </c>
      <c r="D120" s="131" t="s">
        <v>183</v>
      </c>
      <c r="E120" s="132" t="s">
        <v>3788</v>
      </c>
      <c r="F120" s="133" t="s">
        <v>3789</v>
      </c>
      <c r="G120" s="134" t="s">
        <v>3753</v>
      </c>
      <c r="H120" s="135">
        <v>2</v>
      </c>
      <c r="I120" s="136"/>
      <c r="J120" s="137">
        <f t="shared" si="0"/>
        <v>0</v>
      </c>
      <c r="K120" s="133" t="s">
        <v>19</v>
      </c>
      <c r="L120" s="32"/>
      <c r="M120" s="138" t="s">
        <v>19</v>
      </c>
      <c r="N120" s="139" t="s">
        <v>43</v>
      </c>
      <c r="P120" s="140">
        <f t="shared" si="1"/>
        <v>0</v>
      </c>
      <c r="Q120" s="140">
        <v>0</v>
      </c>
      <c r="R120" s="140">
        <f t="shared" si="2"/>
        <v>0</v>
      </c>
      <c r="S120" s="140">
        <v>0</v>
      </c>
      <c r="T120" s="141">
        <f t="shared" si="3"/>
        <v>0</v>
      </c>
      <c r="AR120" s="142" t="s">
        <v>941</v>
      </c>
      <c r="AT120" s="142" t="s">
        <v>183</v>
      </c>
      <c r="AU120" s="142" t="s">
        <v>80</v>
      </c>
      <c r="AY120" s="17" t="s">
        <v>181</v>
      </c>
      <c r="BE120" s="143">
        <f t="shared" si="4"/>
        <v>0</v>
      </c>
      <c r="BF120" s="143">
        <f t="shared" si="5"/>
        <v>0</v>
      </c>
      <c r="BG120" s="143">
        <f t="shared" si="6"/>
        <v>0</v>
      </c>
      <c r="BH120" s="143">
        <f t="shared" si="7"/>
        <v>0</v>
      </c>
      <c r="BI120" s="143">
        <f t="shared" si="8"/>
        <v>0</v>
      </c>
      <c r="BJ120" s="17" t="s">
        <v>80</v>
      </c>
      <c r="BK120" s="143">
        <f t="shared" si="9"/>
        <v>0</v>
      </c>
      <c r="BL120" s="17" t="s">
        <v>941</v>
      </c>
      <c r="BM120" s="142" t="s">
        <v>3790</v>
      </c>
    </row>
    <row r="121" spans="2:65" s="1" customFormat="1" ht="16.5" customHeight="1">
      <c r="B121" s="32"/>
      <c r="C121" s="131" t="s">
        <v>413</v>
      </c>
      <c r="D121" s="131" t="s">
        <v>183</v>
      </c>
      <c r="E121" s="132" t="s">
        <v>3791</v>
      </c>
      <c r="F121" s="133" t="s">
        <v>3792</v>
      </c>
      <c r="G121" s="134" t="s">
        <v>3753</v>
      </c>
      <c r="H121" s="135">
        <v>2</v>
      </c>
      <c r="I121" s="136"/>
      <c r="J121" s="137">
        <f t="shared" si="0"/>
        <v>0</v>
      </c>
      <c r="K121" s="133" t="s">
        <v>19</v>
      </c>
      <c r="L121" s="32"/>
      <c r="M121" s="138" t="s">
        <v>19</v>
      </c>
      <c r="N121" s="139" t="s">
        <v>43</v>
      </c>
      <c r="P121" s="140">
        <f t="shared" si="1"/>
        <v>0</v>
      </c>
      <c r="Q121" s="140">
        <v>0</v>
      </c>
      <c r="R121" s="140">
        <f t="shared" si="2"/>
        <v>0</v>
      </c>
      <c r="S121" s="140">
        <v>0</v>
      </c>
      <c r="T121" s="141">
        <f t="shared" si="3"/>
        <v>0</v>
      </c>
      <c r="AR121" s="142" t="s">
        <v>941</v>
      </c>
      <c r="AT121" s="142" t="s">
        <v>183</v>
      </c>
      <c r="AU121" s="142" t="s">
        <v>80</v>
      </c>
      <c r="AY121" s="17" t="s">
        <v>181</v>
      </c>
      <c r="BE121" s="143">
        <f t="shared" si="4"/>
        <v>0</v>
      </c>
      <c r="BF121" s="143">
        <f t="shared" si="5"/>
        <v>0</v>
      </c>
      <c r="BG121" s="143">
        <f t="shared" si="6"/>
        <v>0</v>
      </c>
      <c r="BH121" s="143">
        <f t="shared" si="7"/>
        <v>0</v>
      </c>
      <c r="BI121" s="143">
        <f t="shared" si="8"/>
        <v>0</v>
      </c>
      <c r="BJ121" s="17" t="s">
        <v>80</v>
      </c>
      <c r="BK121" s="143">
        <f t="shared" si="9"/>
        <v>0</v>
      </c>
      <c r="BL121" s="17" t="s">
        <v>941</v>
      </c>
      <c r="BM121" s="142" t="s">
        <v>3793</v>
      </c>
    </row>
    <row r="122" spans="2:65" s="1" customFormat="1" ht="16.5" customHeight="1">
      <c r="B122" s="32"/>
      <c r="C122" s="131" t="s">
        <v>419</v>
      </c>
      <c r="D122" s="131" t="s">
        <v>183</v>
      </c>
      <c r="E122" s="132" t="s">
        <v>3794</v>
      </c>
      <c r="F122" s="133" t="s">
        <v>3795</v>
      </c>
      <c r="G122" s="134" t="s">
        <v>3753</v>
      </c>
      <c r="H122" s="135">
        <v>19</v>
      </c>
      <c r="I122" s="136"/>
      <c r="J122" s="137">
        <f t="shared" si="0"/>
        <v>0</v>
      </c>
      <c r="K122" s="133" t="s">
        <v>19</v>
      </c>
      <c r="L122" s="32"/>
      <c r="M122" s="138" t="s">
        <v>19</v>
      </c>
      <c r="N122" s="139" t="s">
        <v>43</v>
      </c>
      <c r="P122" s="140">
        <f t="shared" si="1"/>
        <v>0</v>
      </c>
      <c r="Q122" s="140">
        <v>0</v>
      </c>
      <c r="R122" s="140">
        <f t="shared" si="2"/>
        <v>0</v>
      </c>
      <c r="S122" s="140">
        <v>0</v>
      </c>
      <c r="T122" s="141">
        <f t="shared" si="3"/>
        <v>0</v>
      </c>
      <c r="AR122" s="142" t="s">
        <v>941</v>
      </c>
      <c r="AT122" s="142" t="s">
        <v>183</v>
      </c>
      <c r="AU122" s="142" t="s">
        <v>80</v>
      </c>
      <c r="AY122" s="17" t="s">
        <v>181</v>
      </c>
      <c r="BE122" s="143">
        <f t="shared" si="4"/>
        <v>0</v>
      </c>
      <c r="BF122" s="143">
        <f t="shared" si="5"/>
        <v>0</v>
      </c>
      <c r="BG122" s="143">
        <f t="shared" si="6"/>
        <v>0</v>
      </c>
      <c r="BH122" s="143">
        <f t="shared" si="7"/>
        <v>0</v>
      </c>
      <c r="BI122" s="143">
        <f t="shared" si="8"/>
        <v>0</v>
      </c>
      <c r="BJ122" s="17" t="s">
        <v>80</v>
      </c>
      <c r="BK122" s="143">
        <f t="shared" si="9"/>
        <v>0</v>
      </c>
      <c r="BL122" s="17" t="s">
        <v>941</v>
      </c>
      <c r="BM122" s="142" t="s">
        <v>3796</v>
      </c>
    </row>
    <row r="123" spans="2:65" s="1" customFormat="1" ht="16.5" customHeight="1">
      <c r="B123" s="32"/>
      <c r="C123" s="131" t="s">
        <v>425</v>
      </c>
      <c r="D123" s="131" t="s">
        <v>183</v>
      </c>
      <c r="E123" s="132" t="s">
        <v>3797</v>
      </c>
      <c r="F123" s="133" t="s">
        <v>3798</v>
      </c>
      <c r="G123" s="134" t="s">
        <v>3753</v>
      </c>
      <c r="H123" s="135">
        <v>1</v>
      </c>
      <c r="I123" s="136"/>
      <c r="J123" s="137">
        <f t="shared" si="0"/>
        <v>0</v>
      </c>
      <c r="K123" s="133" t="s">
        <v>19</v>
      </c>
      <c r="L123" s="32"/>
      <c r="M123" s="138" t="s">
        <v>19</v>
      </c>
      <c r="N123" s="139" t="s">
        <v>43</v>
      </c>
      <c r="P123" s="140">
        <f t="shared" si="1"/>
        <v>0</v>
      </c>
      <c r="Q123" s="140">
        <v>0</v>
      </c>
      <c r="R123" s="140">
        <f t="shared" si="2"/>
        <v>0</v>
      </c>
      <c r="S123" s="140">
        <v>0</v>
      </c>
      <c r="T123" s="141">
        <f t="shared" si="3"/>
        <v>0</v>
      </c>
      <c r="AR123" s="142" t="s">
        <v>941</v>
      </c>
      <c r="AT123" s="142" t="s">
        <v>183</v>
      </c>
      <c r="AU123" s="142" t="s">
        <v>80</v>
      </c>
      <c r="AY123" s="17" t="s">
        <v>181</v>
      </c>
      <c r="BE123" s="143">
        <f t="shared" si="4"/>
        <v>0</v>
      </c>
      <c r="BF123" s="143">
        <f t="shared" si="5"/>
        <v>0</v>
      </c>
      <c r="BG123" s="143">
        <f t="shared" si="6"/>
        <v>0</v>
      </c>
      <c r="BH123" s="143">
        <f t="shared" si="7"/>
        <v>0</v>
      </c>
      <c r="BI123" s="143">
        <f t="shared" si="8"/>
        <v>0</v>
      </c>
      <c r="BJ123" s="17" t="s">
        <v>80</v>
      </c>
      <c r="BK123" s="143">
        <f t="shared" si="9"/>
        <v>0</v>
      </c>
      <c r="BL123" s="17" t="s">
        <v>941</v>
      </c>
      <c r="BM123" s="142" t="s">
        <v>3799</v>
      </c>
    </row>
    <row r="124" spans="2:65" s="1" customFormat="1" ht="16.5" customHeight="1">
      <c r="B124" s="32"/>
      <c r="C124" s="131" t="s">
        <v>432</v>
      </c>
      <c r="D124" s="131" t="s">
        <v>183</v>
      </c>
      <c r="E124" s="132" t="s">
        <v>3800</v>
      </c>
      <c r="F124" s="133" t="s">
        <v>3801</v>
      </c>
      <c r="G124" s="134" t="s">
        <v>3753</v>
      </c>
      <c r="H124" s="135">
        <v>1</v>
      </c>
      <c r="I124" s="136"/>
      <c r="J124" s="137">
        <f t="shared" si="0"/>
        <v>0</v>
      </c>
      <c r="K124" s="133" t="s">
        <v>19</v>
      </c>
      <c r="L124" s="32"/>
      <c r="M124" s="138" t="s">
        <v>19</v>
      </c>
      <c r="N124" s="139" t="s">
        <v>43</v>
      </c>
      <c r="P124" s="140">
        <f t="shared" si="1"/>
        <v>0</v>
      </c>
      <c r="Q124" s="140">
        <v>0</v>
      </c>
      <c r="R124" s="140">
        <f t="shared" si="2"/>
        <v>0</v>
      </c>
      <c r="S124" s="140">
        <v>0</v>
      </c>
      <c r="T124" s="141">
        <f t="shared" si="3"/>
        <v>0</v>
      </c>
      <c r="AR124" s="142" t="s">
        <v>941</v>
      </c>
      <c r="AT124" s="142" t="s">
        <v>183</v>
      </c>
      <c r="AU124" s="142" t="s">
        <v>80</v>
      </c>
      <c r="AY124" s="17" t="s">
        <v>181</v>
      </c>
      <c r="BE124" s="143">
        <f t="shared" si="4"/>
        <v>0</v>
      </c>
      <c r="BF124" s="143">
        <f t="shared" si="5"/>
        <v>0</v>
      </c>
      <c r="BG124" s="143">
        <f t="shared" si="6"/>
        <v>0</v>
      </c>
      <c r="BH124" s="143">
        <f t="shared" si="7"/>
        <v>0</v>
      </c>
      <c r="BI124" s="143">
        <f t="shared" si="8"/>
        <v>0</v>
      </c>
      <c r="BJ124" s="17" t="s">
        <v>80</v>
      </c>
      <c r="BK124" s="143">
        <f t="shared" si="9"/>
        <v>0</v>
      </c>
      <c r="BL124" s="17" t="s">
        <v>941</v>
      </c>
      <c r="BM124" s="142" t="s">
        <v>3802</v>
      </c>
    </row>
    <row r="125" spans="2:65" s="1" customFormat="1" ht="16.5" customHeight="1">
      <c r="B125" s="32"/>
      <c r="C125" s="131" t="s">
        <v>437</v>
      </c>
      <c r="D125" s="131" t="s">
        <v>183</v>
      </c>
      <c r="E125" s="132" t="s">
        <v>3803</v>
      </c>
      <c r="F125" s="133" t="s">
        <v>3804</v>
      </c>
      <c r="G125" s="134" t="s">
        <v>3753</v>
      </c>
      <c r="H125" s="135">
        <v>1</v>
      </c>
      <c r="I125" s="136"/>
      <c r="J125" s="137">
        <f t="shared" si="0"/>
        <v>0</v>
      </c>
      <c r="K125" s="133" t="s">
        <v>19</v>
      </c>
      <c r="L125" s="32"/>
      <c r="M125" s="138" t="s">
        <v>19</v>
      </c>
      <c r="N125" s="139" t="s">
        <v>43</v>
      </c>
      <c r="P125" s="140">
        <f t="shared" si="1"/>
        <v>0</v>
      </c>
      <c r="Q125" s="140">
        <v>0</v>
      </c>
      <c r="R125" s="140">
        <f t="shared" si="2"/>
        <v>0</v>
      </c>
      <c r="S125" s="140">
        <v>0</v>
      </c>
      <c r="T125" s="141">
        <f t="shared" si="3"/>
        <v>0</v>
      </c>
      <c r="AR125" s="142" t="s">
        <v>941</v>
      </c>
      <c r="AT125" s="142" t="s">
        <v>183</v>
      </c>
      <c r="AU125" s="142" t="s">
        <v>80</v>
      </c>
      <c r="AY125" s="17" t="s">
        <v>181</v>
      </c>
      <c r="BE125" s="143">
        <f t="shared" si="4"/>
        <v>0</v>
      </c>
      <c r="BF125" s="143">
        <f t="shared" si="5"/>
        <v>0</v>
      </c>
      <c r="BG125" s="143">
        <f t="shared" si="6"/>
        <v>0</v>
      </c>
      <c r="BH125" s="143">
        <f t="shared" si="7"/>
        <v>0</v>
      </c>
      <c r="BI125" s="143">
        <f t="shared" si="8"/>
        <v>0</v>
      </c>
      <c r="BJ125" s="17" t="s">
        <v>80</v>
      </c>
      <c r="BK125" s="143">
        <f t="shared" si="9"/>
        <v>0</v>
      </c>
      <c r="BL125" s="17" t="s">
        <v>941</v>
      </c>
      <c r="BM125" s="142" t="s">
        <v>3805</v>
      </c>
    </row>
    <row r="126" spans="2:65" s="1" customFormat="1" ht="16.5" customHeight="1">
      <c r="B126" s="32"/>
      <c r="C126" s="131" t="s">
        <v>744</v>
      </c>
      <c r="D126" s="131" t="s">
        <v>183</v>
      </c>
      <c r="E126" s="132" t="s">
        <v>3806</v>
      </c>
      <c r="F126" s="133" t="s">
        <v>3807</v>
      </c>
      <c r="G126" s="134" t="s">
        <v>3753</v>
      </c>
      <c r="H126" s="135">
        <v>4</v>
      </c>
      <c r="I126" s="136"/>
      <c r="J126" s="137">
        <f t="shared" si="0"/>
        <v>0</v>
      </c>
      <c r="K126" s="133" t="s">
        <v>19</v>
      </c>
      <c r="L126" s="32"/>
      <c r="M126" s="138" t="s">
        <v>19</v>
      </c>
      <c r="N126" s="139" t="s">
        <v>43</v>
      </c>
      <c r="P126" s="140">
        <f t="shared" si="1"/>
        <v>0</v>
      </c>
      <c r="Q126" s="140">
        <v>0</v>
      </c>
      <c r="R126" s="140">
        <f t="shared" si="2"/>
        <v>0</v>
      </c>
      <c r="S126" s="140">
        <v>0</v>
      </c>
      <c r="T126" s="141">
        <f t="shared" si="3"/>
        <v>0</v>
      </c>
      <c r="AR126" s="142" t="s">
        <v>941</v>
      </c>
      <c r="AT126" s="142" t="s">
        <v>183</v>
      </c>
      <c r="AU126" s="142" t="s">
        <v>80</v>
      </c>
      <c r="AY126" s="17" t="s">
        <v>181</v>
      </c>
      <c r="BE126" s="143">
        <f t="shared" si="4"/>
        <v>0</v>
      </c>
      <c r="BF126" s="143">
        <f t="shared" si="5"/>
        <v>0</v>
      </c>
      <c r="BG126" s="143">
        <f t="shared" si="6"/>
        <v>0</v>
      </c>
      <c r="BH126" s="143">
        <f t="shared" si="7"/>
        <v>0</v>
      </c>
      <c r="BI126" s="143">
        <f t="shared" si="8"/>
        <v>0</v>
      </c>
      <c r="BJ126" s="17" t="s">
        <v>80</v>
      </c>
      <c r="BK126" s="143">
        <f t="shared" si="9"/>
        <v>0</v>
      </c>
      <c r="BL126" s="17" t="s">
        <v>941</v>
      </c>
      <c r="BM126" s="142" t="s">
        <v>3808</v>
      </c>
    </row>
    <row r="127" spans="2:65" s="1" customFormat="1" ht="16.5" customHeight="1">
      <c r="B127" s="32"/>
      <c r="C127" s="131" t="s">
        <v>750</v>
      </c>
      <c r="D127" s="131" t="s">
        <v>183</v>
      </c>
      <c r="E127" s="132" t="s">
        <v>3809</v>
      </c>
      <c r="F127" s="133" t="s">
        <v>3810</v>
      </c>
      <c r="G127" s="134" t="s">
        <v>3753</v>
      </c>
      <c r="H127" s="135">
        <v>12</v>
      </c>
      <c r="I127" s="136"/>
      <c r="J127" s="137">
        <f t="shared" si="0"/>
        <v>0</v>
      </c>
      <c r="K127" s="133" t="s">
        <v>19</v>
      </c>
      <c r="L127" s="32"/>
      <c r="M127" s="138" t="s">
        <v>19</v>
      </c>
      <c r="N127" s="139" t="s">
        <v>43</v>
      </c>
      <c r="P127" s="140">
        <f t="shared" si="1"/>
        <v>0</v>
      </c>
      <c r="Q127" s="140">
        <v>0</v>
      </c>
      <c r="R127" s="140">
        <f t="shared" si="2"/>
        <v>0</v>
      </c>
      <c r="S127" s="140">
        <v>0</v>
      </c>
      <c r="T127" s="141">
        <f t="shared" si="3"/>
        <v>0</v>
      </c>
      <c r="AR127" s="142" t="s">
        <v>941</v>
      </c>
      <c r="AT127" s="142" t="s">
        <v>183</v>
      </c>
      <c r="AU127" s="142" t="s">
        <v>80</v>
      </c>
      <c r="AY127" s="17" t="s">
        <v>181</v>
      </c>
      <c r="BE127" s="143">
        <f t="shared" si="4"/>
        <v>0</v>
      </c>
      <c r="BF127" s="143">
        <f t="shared" si="5"/>
        <v>0</v>
      </c>
      <c r="BG127" s="143">
        <f t="shared" si="6"/>
        <v>0</v>
      </c>
      <c r="BH127" s="143">
        <f t="shared" si="7"/>
        <v>0</v>
      </c>
      <c r="BI127" s="143">
        <f t="shared" si="8"/>
        <v>0</v>
      </c>
      <c r="BJ127" s="17" t="s">
        <v>80</v>
      </c>
      <c r="BK127" s="143">
        <f t="shared" si="9"/>
        <v>0</v>
      </c>
      <c r="BL127" s="17" t="s">
        <v>941</v>
      </c>
      <c r="BM127" s="142" t="s">
        <v>3811</v>
      </c>
    </row>
    <row r="128" spans="2:65" s="1" customFormat="1" ht="16.5" customHeight="1">
      <c r="B128" s="32"/>
      <c r="C128" s="131" t="s">
        <v>757</v>
      </c>
      <c r="D128" s="131" t="s">
        <v>183</v>
      </c>
      <c r="E128" s="132" t="s">
        <v>3812</v>
      </c>
      <c r="F128" s="133" t="s">
        <v>3813</v>
      </c>
      <c r="G128" s="134" t="s">
        <v>3753</v>
      </c>
      <c r="H128" s="135">
        <v>9</v>
      </c>
      <c r="I128" s="136"/>
      <c r="J128" s="137">
        <f t="shared" si="0"/>
        <v>0</v>
      </c>
      <c r="K128" s="133" t="s">
        <v>19</v>
      </c>
      <c r="L128" s="32"/>
      <c r="M128" s="138" t="s">
        <v>19</v>
      </c>
      <c r="N128" s="139" t="s">
        <v>43</v>
      </c>
      <c r="P128" s="140">
        <f t="shared" si="1"/>
        <v>0</v>
      </c>
      <c r="Q128" s="140">
        <v>0</v>
      </c>
      <c r="R128" s="140">
        <f t="shared" si="2"/>
        <v>0</v>
      </c>
      <c r="S128" s="140">
        <v>0</v>
      </c>
      <c r="T128" s="141">
        <f t="shared" si="3"/>
        <v>0</v>
      </c>
      <c r="AR128" s="142" t="s">
        <v>941</v>
      </c>
      <c r="AT128" s="142" t="s">
        <v>183</v>
      </c>
      <c r="AU128" s="142" t="s">
        <v>80</v>
      </c>
      <c r="AY128" s="17" t="s">
        <v>181</v>
      </c>
      <c r="BE128" s="143">
        <f t="shared" si="4"/>
        <v>0</v>
      </c>
      <c r="BF128" s="143">
        <f t="shared" si="5"/>
        <v>0</v>
      </c>
      <c r="BG128" s="143">
        <f t="shared" si="6"/>
        <v>0</v>
      </c>
      <c r="BH128" s="143">
        <f t="shared" si="7"/>
        <v>0</v>
      </c>
      <c r="BI128" s="143">
        <f t="shared" si="8"/>
        <v>0</v>
      </c>
      <c r="BJ128" s="17" t="s">
        <v>80</v>
      </c>
      <c r="BK128" s="143">
        <f t="shared" si="9"/>
        <v>0</v>
      </c>
      <c r="BL128" s="17" t="s">
        <v>941</v>
      </c>
      <c r="BM128" s="142" t="s">
        <v>3814</v>
      </c>
    </row>
    <row r="129" spans="2:65" s="1" customFormat="1" ht="16.5" customHeight="1">
      <c r="B129" s="32"/>
      <c r="C129" s="131" t="s">
        <v>764</v>
      </c>
      <c r="D129" s="131" t="s">
        <v>183</v>
      </c>
      <c r="E129" s="132" t="s">
        <v>3815</v>
      </c>
      <c r="F129" s="133" t="s">
        <v>3816</v>
      </c>
      <c r="G129" s="134" t="s">
        <v>3753</v>
      </c>
      <c r="H129" s="135">
        <v>1</v>
      </c>
      <c r="I129" s="136"/>
      <c r="J129" s="137">
        <f t="shared" si="0"/>
        <v>0</v>
      </c>
      <c r="K129" s="133" t="s">
        <v>19</v>
      </c>
      <c r="L129" s="32"/>
      <c r="M129" s="138" t="s">
        <v>19</v>
      </c>
      <c r="N129" s="139" t="s">
        <v>43</v>
      </c>
      <c r="P129" s="140">
        <f t="shared" si="1"/>
        <v>0</v>
      </c>
      <c r="Q129" s="140">
        <v>0</v>
      </c>
      <c r="R129" s="140">
        <f t="shared" si="2"/>
        <v>0</v>
      </c>
      <c r="S129" s="140">
        <v>0</v>
      </c>
      <c r="T129" s="141">
        <f t="shared" si="3"/>
        <v>0</v>
      </c>
      <c r="AR129" s="142" t="s">
        <v>941</v>
      </c>
      <c r="AT129" s="142" t="s">
        <v>183</v>
      </c>
      <c r="AU129" s="142" t="s">
        <v>80</v>
      </c>
      <c r="AY129" s="17" t="s">
        <v>181</v>
      </c>
      <c r="BE129" s="143">
        <f t="shared" si="4"/>
        <v>0</v>
      </c>
      <c r="BF129" s="143">
        <f t="shared" si="5"/>
        <v>0</v>
      </c>
      <c r="BG129" s="143">
        <f t="shared" si="6"/>
        <v>0</v>
      </c>
      <c r="BH129" s="143">
        <f t="shared" si="7"/>
        <v>0</v>
      </c>
      <c r="BI129" s="143">
        <f t="shared" si="8"/>
        <v>0</v>
      </c>
      <c r="BJ129" s="17" t="s">
        <v>80</v>
      </c>
      <c r="BK129" s="143">
        <f t="shared" si="9"/>
        <v>0</v>
      </c>
      <c r="BL129" s="17" t="s">
        <v>941</v>
      </c>
      <c r="BM129" s="142" t="s">
        <v>3817</v>
      </c>
    </row>
    <row r="130" spans="2:65" s="1" customFormat="1" ht="16.5" customHeight="1">
      <c r="B130" s="32"/>
      <c r="C130" s="131" t="s">
        <v>770</v>
      </c>
      <c r="D130" s="131" t="s">
        <v>183</v>
      </c>
      <c r="E130" s="132" t="s">
        <v>3818</v>
      </c>
      <c r="F130" s="133" t="s">
        <v>3819</v>
      </c>
      <c r="G130" s="134" t="s">
        <v>3753</v>
      </c>
      <c r="H130" s="135">
        <v>1</v>
      </c>
      <c r="I130" s="136"/>
      <c r="J130" s="137">
        <f t="shared" si="0"/>
        <v>0</v>
      </c>
      <c r="K130" s="133" t="s">
        <v>19</v>
      </c>
      <c r="L130" s="32"/>
      <c r="M130" s="138" t="s">
        <v>19</v>
      </c>
      <c r="N130" s="139" t="s">
        <v>43</v>
      </c>
      <c r="P130" s="140">
        <f t="shared" si="1"/>
        <v>0</v>
      </c>
      <c r="Q130" s="140">
        <v>0</v>
      </c>
      <c r="R130" s="140">
        <f t="shared" si="2"/>
        <v>0</v>
      </c>
      <c r="S130" s="140">
        <v>0</v>
      </c>
      <c r="T130" s="141">
        <f t="shared" si="3"/>
        <v>0</v>
      </c>
      <c r="AR130" s="142" t="s">
        <v>941</v>
      </c>
      <c r="AT130" s="142" t="s">
        <v>183</v>
      </c>
      <c r="AU130" s="142" t="s">
        <v>80</v>
      </c>
      <c r="AY130" s="17" t="s">
        <v>181</v>
      </c>
      <c r="BE130" s="143">
        <f t="shared" si="4"/>
        <v>0</v>
      </c>
      <c r="BF130" s="143">
        <f t="shared" si="5"/>
        <v>0</v>
      </c>
      <c r="BG130" s="143">
        <f t="shared" si="6"/>
        <v>0</v>
      </c>
      <c r="BH130" s="143">
        <f t="shared" si="7"/>
        <v>0</v>
      </c>
      <c r="BI130" s="143">
        <f t="shared" si="8"/>
        <v>0</v>
      </c>
      <c r="BJ130" s="17" t="s">
        <v>80</v>
      </c>
      <c r="BK130" s="143">
        <f t="shared" si="9"/>
        <v>0</v>
      </c>
      <c r="BL130" s="17" t="s">
        <v>941</v>
      </c>
      <c r="BM130" s="142" t="s">
        <v>3820</v>
      </c>
    </row>
    <row r="131" spans="2:65" s="1" customFormat="1" ht="16.5" customHeight="1">
      <c r="B131" s="32"/>
      <c r="C131" s="131" t="s">
        <v>776</v>
      </c>
      <c r="D131" s="131" t="s">
        <v>183</v>
      </c>
      <c r="E131" s="132" t="s">
        <v>3821</v>
      </c>
      <c r="F131" s="133" t="s">
        <v>3822</v>
      </c>
      <c r="G131" s="134" t="s">
        <v>3753</v>
      </c>
      <c r="H131" s="135">
        <v>1</v>
      </c>
      <c r="I131" s="136"/>
      <c r="J131" s="137">
        <f t="shared" si="0"/>
        <v>0</v>
      </c>
      <c r="K131" s="133" t="s">
        <v>19</v>
      </c>
      <c r="L131" s="32"/>
      <c r="M131" s="138" t="s">
        <v>19</v>
      </c>
      <c r="N131" s="139" t="s">
        <v>43</v>
      </c>
      <c r="P131" s="140">
        <f t="shared" si="1"/>
        <v>0</v>
      </c>
      <c r="Q131" s="140">
        <v>0</v>
      </c>
      <c r="R131" s="140">
        <f t="shared" si="2"/>
        <v>0</v>
      </c>
      <c r="S131" s="140">
        <v>0</v>
      </c>
      <c r="T131" s="141">
        <f t="shared" si="3"/>
        <v>0</v>
      </c>
      <c r="AR131" s="142" t="s">
        <v>941</v>
      </c>
      <c r="AT131" s="142" t="s">
        <v>183</v>
      </c>
      <c r="AU131" s="142" t="s">
        <v>80</v>
      </c>
      <c r="AY131" s="17" t="s">
        <v>181</v>
      </c>
      <c r="BE131" s="143">
        <f t="shared" si="4"/>
        <v>0</v>
      </c>
      <c r="BF131" s="143">
        <f t="shared" si="5"/>
        <v>0</v>
      </c>
      <c r="BG131" s="143">
        <f t="shared" si="6"/>
        <v>0</v>
      </c>
      <c r="BH131" s="143">
        <f t="shared" si="7"/>
        <v>0</v>
      </c>
      <c r="BI131" s="143">
        <f t="shared" si="8"/>
        <v>0</v>
      </c>
      <c r="BJ131" s="17" t="s">
        <v>80</v>
      </c>
      <c r="BK131" s="143">
        <f t="shared" si="9"/>
        <v>0</v>
      </c>
      <c r="BL131" s="17" t="s">
        <v>941</v>
      </c>
      <c r="BM131" s="142" t="s">
        <v>3823</v>
      </c>
    </row>
    <row r="132" spans="2:65" s="1" customFormat="1" ht="16.5" customHeight="1">
      <c r="B132" s="32"/>
      <c r="C132" s="131" t="s">
        <v>781</v>
      </c>
      <c r="D132" s="131" t="s">
        <v>183</v>
      </c>
      <c r="E132" s="132" t="s">
        <v>3824</v>
      </c>
      <c r="F132" s="133" t="s">
        <v>3825</v>
      </c>
      <c r="G132" s="134" t="s">
        <v>3753</v>
      </c>
      <c r="H132" s="135">
        <v>2</v>
      </c>
      <c r="I132" s="136"/>
      <c r="J132" s="137">
        <f t="shared" si="0"/>
        <v>0</v>
      </c>
      <c r="K132" s="133" t="s">
        <v>19</v>
      </c>
      <c r="L132" s="32"/>
      <c r="M132" s="138" t="s">
        <v>19</v>
      </c>
      <c r="N132" s="139" t="s">
        <v>43</v>
      </c>
      <c r="P132" s="140">
        <f t="shared" si="1"/>
        <v>0</v>
      </c>
      <c r="Q132" s="140">
        <v>0</v>
      </c>
      <c r="R132" s="140">
        <f t="shared" si="2"/>
        <v>0</v>
      </c>
      <c r="S132" s="140">
        <v>0</v>
      </c>
      <c r="T132" s="141">
        <f t="shared" si="3"/>
        <v>0</v>
      </c>
      <c r="AR132" s="142" t="s">
        <v>941</v>
      </c>
      <c r="AT132" s="142" t="s">
        <v>183</v>
      </c>
      <c r="AU132" s="142" t="s">
        <v>80</v>
      </c>
      <c r="AY132" s="17" t="s">
        <v>181</v>
      </c>
      <c r="BE132" s="143">
        <f t="shared" si="4"/>
        <v>0</v>
      </c>
      <c r="BF132" s="143">
        <f t="shared" si="5"/>
        <v>0</v>
      </c>
      <c r="BG132" s="143">
        <f t="shared" si="6"/>
        <v>0</v>
      </c>
      <c r="BH132" s="143">
        <f t="shared" si="7"/>
        <v>0</v>
      </c>
      <c r="BI132" s="143">
        <f t="shared" si="8"/>
        <v>0</v>
      </c>
      <c r="BJ132" s="17" t="s">
        <v>80</v>
      </c>
      <c r="BK132" s="143">
        <f t="shared" si="9"/>
        <v>0</v>
      </c>
      <c r="BL132" s="17" t="s">
        <v>941</v>
      </c>
      <c r="BM132" s="142" t="s">
        <v>3826</v>
      </c>
    </row>
    <row r="133" spans="2:65" s="1" customFormat="1" ht="16.5" customHeight="1">
      <c r="B133" s="32"/>
      <c r="C133" s="131" t="s">
        <v>788</v>
      </c>
      <c r="D133" s="131" t="s">
        <v>183</v>
      </c>
      <c r="E133" s="132" t="s">
        <v>3827</v>
      </c>
      <c r="F133" s="133" t="s">
        <v>3828</v>
      </c>
      <c r="G133" s="134" t="s">
        <v>3753</v>
      </c>
      <c r="H133" s="135">
        <v>1</v>
      </c>
      <c r="I133" s="136"/>
      <c r="J133" s="137">
        <f t="shared" si="0"/>
        <v>0</v>
      </c>
      <c r="K133" s="133" t="s">
        <v>19</v>
      </c>
      <c r="L133" s="32"/>
      <c r="M133" s="138" t="s">
        <v>19</v>
      </c>
      <c r="N133" s="139" t="s">
        <v>43</v>
      </c>
      <c r="P133" s="140">
        <f t="shared" si="1"/>
        <v>0</v>
      </c>
      <c r="Q133" s="140">
        <v>0</v>
      </c>
      <c r="R133" s="140">
        <f t="shared" si="2"/>
        <v>0</v>
      </c>
      <c r="S133" s="140">
        <v>0</v>
      </c>
      <c r="T133" s="141">
        <f t="shared" si="3"/>
        <v>0</v>
      </c>
      <c r="AR133" s="142" t="s">
        <v>941</v>
      </c>
      <c r="AT133" s="142" t="s">
        <v>183</v>
      </c>
      <c r="AU133" s="142" t="s">
        <v>80</v>
      </c>
      <c r="AY133" s="17" t="s">
        <v>181</v>
      </c>
      <c r="BE133" s="143">
        <f t="shared" si="4"/>
        <v>0</v>
      </c>
      <c r="BF133" s="143">
        <f t="shared" si="5"/>
        <v>0</v>
      </c>
      <c r="BG133" s="143">
        <f t="shared" si="6"/>
        <v>0</v>
      </c>
      <c r="BH133" s="143">
        <f t="shared" si="7"/>
        <v>0</v>
      </c>
      <c r="BI133" s="143">
        <f t="shared" si="8"/>
        <v>0</v>
      </c>
      <c r="BJ133" s="17" t="s">
        <v>80</v>
      </c>
      <c r="BK133" s="143">
        <f t="shared" si="9"/>
        <v>0</v>
      </c>
      <c r="BL133" s="17" t="s">
        <v>941</v>
      </c>
      <c r="BM133" s="142" t="s">
        <v>3829</v>
      </c>
    </row>
    <row r="134" spans="2:65" s="1" customFormat="1" ht="16.5" customHeight="1">
      <c r="B134" s="32"/>
      <c r="C134" s="131" t="s">
        <v>794</v>
      </c>
      <c r="D134" s="131" t="s">
        <v>183</v>
      </c>
      <c r="E134" s="132" t="s">
        <v>3830</v>
      </c>
      <c r="F134" s="133" t="s">
        <v>3831</v>
      </c>
      <c r="G134" s="134" t="s">
        <v>3753</v>
      </c>
      <c r="H134" s="135">
        <v>1</v>
      </c>
      <c r="I134" s="136"/>
      <c r="J134" s="137">
        <f t="shared" si="0"/>
        <v>0</v>
      </c>
      <c r="K134" s="133" t="s">
        <v>19</v>
      </c>
      <c r="L134" s="32"/>
      <c r="M134" s="138" t="s">
        <v>19</v>
      </c>
      <c r="N134" s="139" t="s">
        <v>43</v>
      </c>
      <c r="P134" s="140">
        <f t="shared" si="1"/>
        <v>0</v>
      </c>
      <c r="Q134" s="140">
        <v>0</v>
      </c>
      <c r="R134" s="140">
        <f t="shared" si="2"/>
        <v>0</v>
      </c>
      <c r="S134" s="140">
        <v>0</v>
      </c>
      <c r="T134" s="141">
        <f t="shared" si="3"/>
        <v>0</v>
      </c>
      <c r="AR134" s="142" t="s">
        <v>941</v>
      </c>
      <c r="AT134" s="142" t="s">
        <v>183</v>
      </c>
      <c r="AU134" s="142" t="s">
        <v>80</v>
      </c>
      <c r="AY134" s="17" t="s">
        <v>181</v>
      </c>
      <c r="BE134" s="143">
        <f t="shared" si="4"/>
        <v>0</v>
      </c>
      <c r="BF134" s="143">
        <f t="shared" si="5"/>
        <v>0</v>
      </c>
      <c r="BG134" s="143">
        <f t="shared" si="6"/>
        <v>0</v>
      </c>
      <c r="BH134" s="143">
        <f t="shared" si="7"/>
        <v>0</v>
      </c>
      <c r="BI134" s="143">
        <f t="shared" si="8"/>
        <v>0</v>
      </c>
      <c r="BJ134" s="17" t="s">
        <v>80</v>
      </c>
      <c r="BK134" s="143">
        <f t="shared" si="9"/>
        <v>0</v>
      </c>
      <c r="BL134" s="17" t="s">
        <v>941</v>
      </c>
      <c r="BM134" s="142" t="s">
        <v>3832</v>
      </c>
    </row>
    <row r="135" spans="2:65" s="1" customFormat="1" ht="16.5" customHeight="1">
      <c r="B135" s="32"/>
      <c r="C135" s="131" t="s">
        <v>802</v>
      </c>
      <c r="D135" s="131" t="s">
        <v>183</v>
      </c>
      <c r="E135" s="132" t="s">
        <v>3833</v>
      </c>
      <c r="F135" s="133" t="s">
        <v>3834</v>
      </c>
      <c r="G135" s="134" t="s">
        <v>3753</v>
      </c>
      <c r="H135" s="135">
        <v>1</v>
      </c>
      <c r="I135" s="136"/>
      <c r="J135" s="137">
        <f t="shared" si="0"/>
        <v>0</v>
      </c>
      <c r="K135" s="133" t="s">
        <v>19</v>
      </c>
      <c r="L135" s="32"/>
      <c r="M135" s="138" t="s">
        <v>19</v>
      </c>
      <c r="N135" s="139" t="s">
        <v>43</v>
      </c>
      <c r="P135" s="140">
        <f t="shared" si="1"/>
        <v>0</v>
      </c>
      <c r="Q135" s="140">
        <v>0</v>
      </c>
      <c r="R135" s="140">
        <f t="shared" si="2"/>
        <v>0</v>
      </c>
      <c r="S135" s="140">
        <v>0</v>
      </c>
      <c r="T135" s="141">
        <f t="shared" si="3"/>
        <v>0</v>
      </c>
      <c r="AR135" s="142" t="s">
        <v>941</v>
      </c>
      <c r="AT135" s="142" t="s">
        <v>183</v>
      </c>
      <c r="AU135" s="142" t="s">
        <v>80</v>
      </c>
      <c r="AY135" s="17" t="s">
        <v>181</v>
      </c>
      <c r="BE135" s="143">
        <f t="shared" si="4"/>
        <v>0</v>
      </c>
      <c r="BF135" s="143">
        <f t="shared" si="5"/>
        <v>0</v>
      </c>
      <c r="BG135" s="143">
        <f t="shared" si="6"/>
        <v>0</v>
      </c>
      <c r="BH135" s="143">
        <f t="shared" si="7"/>
        <v>0</v>
      </c>
      <c r="BI135" s="143">
        <f t="shared" si="8"/>
        <v>0</v>
      </c>
      <c r="BJ135" s="17" t="s">
        <v>80</v>
      </c>
      <c r="BK135" s="143">
        <f t="shared" si="9"/>
        <v>0</v>
      </c>
      <c r="BL135" s="17" t="s">
        <v>941</v>
      </c>
      <c r="BM135" s="142" t="s">
        <v>3835</v>
      </c>
    </row>
    <row r="136" spans="2:65" s="1" customFormat="1" ht="16.5" customHeight="1">
      <c r="B136" s="32"/>
      <c r="C136" s="131" t="s">
        <v>808</v>
      </c>
      <c r="D136" s="131" t="s">
        <v>183</v>
      </c>
      <c r="E136" s="132" t="s">
        <v>3836</v>
      </c>
      <c r="F136" s="133" t="s">
        <v>3837</v>
      </c>
      <c r="G136" s="134" t="s">
        <v>3753</v>
      </c>
      <c r="H136" s="135">
        <v>1</v>
      </c>
      <c r="I136" s="136"/>
      <c r="J136" s="137">
        <f t="shared" si="0"/>
        <v>0</v>
      </c>
      <c r="K136" s="133" t="s">
        <v>19</v>
      </c>
      <c r="L136" s="32"/>
      <c r="M136" s="138" t="s">
        <v>19</v>
      </c>
      <c r="N136" s="139" t="s">
        <v>43</v>
      </c>
      <c r="P136" s="140">
        <f t="shared" si="1"/>
        <v>0</v>
      </c>
      <c r="Q136" s="140">
        <v>0</v>
      </c>
      <c r="R136" s="140">
        <f t="shared" si="2"/>
        <v>0</v>
      </c>
      <c r="S136" s="140">
        <v>0</v>
      </c>
      <c r="T136" s="141">
        <f t="shared" si="3"/>
        <v>0</v>
      </c>
      <c r="AR136" s="142" t="s">
        <v>941</v>
      </c>
      <c r="AT136" s="142" t="s">
        <v>183</v>
      </c>
      <c r="AU136" s="142" t="s">
        <v>80</v>
      </c>
      <c r="AY136" s="17" t="s">
        <v>181</v>
      </c>
      <c r="BE136" s="143">
        <f t="shared" si="4"/>
        <v>0</v>
      </c>
      <c r="BF136" s="143">
        <f t="shared" si="5"/>
        <v>0</v>
      </c>
      <c r="BG136" s="143">
        <f t="shared" si="6"/>
        <v>0</v>
      </c>
      <c r="BH136" s="143">
        <f t="shared" si="7"/>
        <v>0</v>
      </c>
      <c r="BI136" s="143">
        <f t="shared" si="8"/>
        <v>0</v>
      </c>
      <c r="BJ136" s="17" t="s">
        <v>80</v>
      </c>
      <c r="BK136" s="143">
        <f t="shared" si="9"/>
        <v>0</v>
      </c>
      <c r="BL136" s="17" t="s">
        <v>941</v>
      </c>
      <c r="BM136" s="142" t="s">
        <v>3838</v>
      </c>
    </row>
    <row r="137" spans="2:65" s="1" customFormat="1" ht="16.5" customHeight="1">
      <c r="B137" s="32"/>
      <c r="C137" s="131" t="s">
        <v>813</v>
      </c>
      <c r="D137" s="131" t="s">
        <v>183</v>
      </c>
      <c r="E137" s="132" t="s">
        <v>3839</v>
      </c>
      <c r="F137" s="133" t="s">
        <v>3840</v>
      </c>
      <c r="G137" s="134" t="s">
        <v>3753</v>
      </c>
      <c r="H137" s="135">
        <v>3</v>
      </c>
      <c r="I137" s="136"/>
      <c r="J137" s="137">
        <f t="shared" si="0"/>
        <v>0</v>
      </c>
      <c r="K137" s="133" t="s">
        <v>19</v>
      </c>
      <c r="L137" s="32"/>
      <c r="M137" s="138" t="s">
        <v>19</v>
      </c>
      <c r="N137" s="139" t="s">
        <v>43</v>
      </c>
      <c r="P137" s="140">
        <f t="shared" si="1"/>
        <v>0</v>
      </c>
      <c r="Q137" s="140">
        <v>0</v>
      </c>
      <c r="R137" s="140">
        <f t="shared" si="2"/>
        <v>0</v>
      </c>
      <c r="S137" s="140">
        <v>0</v>
      </c>
      <c r="T137" s="141">
        <f t="shared" si="3"/>
        <v>0</v>
      </c>
      <c r="AR137" s="142" t="s">
        <v>941</v>
      </c>
      <c r="AT137" s="142" t="s">
        <v>183</v>
      </c>
      <c r="AU137" s="142" t="s">
        <v>80</v>
      </c>
      <c r="AY137" s="17" t="s">
        <v>181</v>
      </c>
      <c r="BE137" s="143">
        <f t="shared" si="4"/>
        <v>0</v>
      </c>
      <c r="BF137" s="143">
        <f t="shared" si="5"/>
        <v>0</v>
      </c>
      <c r="BG137" s="143">
        <f t="shared" si="6"/>
        <v>0</v>
      </c>
      <c r="BH137" s="143">
        <f t="shared" si="7"/>
        <v>0</v>
      </c>
      <c r="BI137" s="143">
        <f t="shared" si="8"/>
        <v>0</v>
      </c>
      <c r="BJ137" s="17" t="s">
        <v>80</v>
      </c>
      <c r="BK137" s="143">
        <f t="shared" si="9"/>
        <v>0</v>
      </c>
      <c r="BL137" s="17" t="s">
        <v>941</v>
      </c>
      <c r="BM137" s="142" t="s">
        <v>3841</v>
      </c>
    </row>
    <row r="138" spans="2:65" s="1" customFormat="1" ht="16.5" customHeight="1">
      <c r="B138" s="32"/>
      <c r="C138" s="131" t="s">
        <v>820</v>
      </c>
      <c r="D138" s="131" t="s">
        <v>183</v>
      </c>
      <c r="E138" s="132" t="s">
        <v>3842</v>
      </c>
      <c r="F138" s="133" t="s">
        <v>3843</v>
      </c>
      <c r="G138" s="134" t="s">
        <v>3753</v>
      </c>
      <c r="H138" s="135">
        <v>8</v>
      </c>
      <c r="I138" s="136"/>
      <c r="J138" s="137">
        <f t="shared" si="0"/>
        <v>0</v>
      </c>
      <c r="K138" s="133" t="s">
        <v>19</v>
      </c>
      <c r="L138" s="32"/>
      <c r="M138" s="138" t="s">
        <v>19</v>
      </c>
      <c r="N138" s="139" t="s">
        <v>43</v>
      </c>
      <c r="P138" s="140">
        <f t="shared" si="1"/>
        <v>0</v>
      </c>
      <c r="Q138" s="140">
        <v>0</v>
      </c>
      <c r="R138" s="140">
        <f t="shared" si="2"/>
        <v>0</v>
      </c>
      <c r="S138" s="140">
        <v>0</v>
      </c>
      <c r="T138" s="141">
        <f t="shared" si="3"/>
        <v>0</v>
      </c>
      <c r="AR138" s="142" t="s">
        <v>941</v>
      </c>
      <c r="AT138" s="142" t="s">
        <v>183</v>
      </c>
      <c r="AU138" s="142" t="s">
        <v>80</v>
      </c>
      <c r="AY138" s="17" t="s">
        <v>181</v>
      </c>
      <c r="BE138" s="143">
        <f t="shared" si="4"/>
        <v>0</v>
      </c>
      <c r="BF138" s="143">
        <f t="shared" si="5"/>
        <v>0</v>
      </c>
      <c r="BG138" s="143">
        <f t="shared" si="6"/>
        <v>0</v>
      </c>
      <c r="BH138" s="143">
        <f t="shared" si="7"/>
        <v>0</v>
      </c>
      <c r="BI138" s="143">
        <f t="shared" si="8"/>
        <v>0</v>
      </c>
      <c r="BJ138" s="17" t="s">
        <v>80</v>
      </c>
      <c r="BK138" s="143">
        <f t="shared" si="9"/>
        <v>0</v>
      </c>
      <c r="BL138" s="17" t="s">
        <v>941</v>
      </c>
      <c r="BM138" s="142" t="s">
        <v>3844</v>
      </c>
    </row>
    <row r="139" spans="2:65" s="1" customFormat="1" ht="16.5" customHeight="1">
      <c r="B139" s="32"/>
      <c r="C139" s="131" t="s">
        <v>825</v>
      </c>
      <c r="D139" s="131" t="s">
        <v>183</v>
      </c>
      <c r="E139" s="132" t="s">
        <v>3845</v>
      </c>
      <c r="F139" s="133" t="s">
        <v>3846</v>
      </c>
      <c r="G139" s="134" t="s">
        <v>3753</v>
      </c>
      <c r="H139" s="135">
        <v>8</v>
      </c>
      <c r="I139" s="136"/>
      <c r="J139" s="137">
        <f t="shared" si="0"/>
        <v>0</v>
      </c>
      <c r="K139" s="133" t="s">
        <v>19</v>
      </c>
      <c r="L139" s="32"/>
      <c r="M139" s="138" t="s">
        <v>19</v>
      </c>
      <c r="N139" s="139" t="s">
        <v>43</v>
      </c>
      <c r="P139" s="140">
        <f t="shared" si="1"/>
        <v>0</v>
      </c>
      <c r="Q139" s="140">
        <v>0</v>
      </c>
      <c r="R139" s="140">
        <f t="shared" si="2"/>
        <v>0</v>
      </c>
      <c r="S139" s="140">
        <v>0</v>
      </c>
      <c r="T139" s="141">
        <f t="shared" si="3"/>
        <v>0</v>
      </c>
      <c r="AR139" s="142" t="s">
        <v>941</v>
      </c>
      <c r="AT139" s="142" t="s">
        <v>183</v>
      </c>
      <c r="AU139" s="142" t="s">
        <v>80</v>
      </c>
      <c r="AY139" s="17" t="s">
        <v>181</v>
      </c>
      <c r="BE139" s="143">
        <f t="shared" si="4"/>
        <v>0</v>
      </c>
      <c r="BF139" s="143">
        <f t="shared" si="5"/>
        <v>0</v>
      </c>
      <c r="BG139" s="143">
        <f t="shared" si="6"/>
        <v>0</v>
      </c>
      <c r="BH139" s="143">
        <f t="shared" si="7"/>
        <v>0</v>
      </c>
      <c r="BI139" s="143">
        <f t="shared" si="8"/>
        <v>0</v>
      </c>
      <c r="BJ139" s="17" t="s">
        <v>80</v>
      </c>
      <c r="BK139" s="143">
        <f t="shared" si="9"/>
        <v>0</v>
      </c>
      <c r="BL139" s="17" t="s">
        <v>941</v>
      </c>
      <c r="BM139" s="142" t="s">
        <v>3847</v>
      </c>
    </row>
    <row r="140" spans="2:63" s="11" customFormat="1" ht="25.9" customHeight="1">
      <c r="B140" s="119"/>
      <c r="D140" s="120" t="s">
        <v>71</v>
      </c>
      <c r="E140" s="121" t="s">
        <v>3848</v>
      </c>
      <c r="F140" s="121" t="s">
        <v>3849</v>
      </c>
      <c r="I140" s="122"/>
      <c r="J140" s="123">
        <f>BK140</f>
        <v>0</v>
      </c>
      <c r="L140" s="119"/>
      <c r="M140" s="124"/>
      <c r="P140" s="125">
        <f>SUM(P141:P157)</f>
        <v>0</v>
      </c>
      <c r="R140" s="125">
        <f>SUM(R141:R157)</f>
        <v>0</v>
      </c>
      <c r="T140" s="126">
        <f>SUM(T141:T157)</f>
        <v>0</v>
      </c>
      <c r="AR140" s="120" t="s">
        <v>80</v>
      </c>
      <c r="AT140" s="127" t="s">
        <v>71</v>
      </c>
      <c r="AU140" s="127" t="s">
        <v>72</v>
      </c>
      <c r="AY140" s="120" t="s">
        <v>181</v>
      </c>
      <c r="BK140" s="128">
        <f>SUM(BK141:BK157)</f>
        <v>0</v>
      </c>
    </row>
    <row r="141" spans="2:65" s="1" customFormat="1" ht="16.5" customHeight="1">
      <c r="B141" s="32"/>
      <c r="C141" s="131" t="s">
        <v>830</v>
      </c>
      <c r="D141" s="131" t="s">
        <v>183</v>
      </c>
      <c r="E141" s="132" t="s">
        <v>3850</v>
      </c>
      <c r="F141" s="133" t="s">
        <v>3851</v>
      </c>
      <c r="G141" s="134" t="s">
        <v>3753</v>
      </c>
      <c r="H141" s="135">
        <v>1</v>
      </c>
      <c r="I141" s="136"/>
      <c r="J141" s="137">
        <f aca="true" t="shared" si="10" ref="J141:J157">ROUND(I141*H141,2)</f>
        <v>0</v>
      </c>
      <c r="K141" s="133" t="s">
        <v>19</v>
      </c>
      <c r="L141" s="32"/>
      <c r="M141" s="138" t="s">
        <v>19</v>
      </c>
      <c r="N141" s="139" t="s">
        <v>43</v>
      </c>
      <c r="P141" s="140">
        <f aca="true" t="shared" si="11" ref="P141:P157">O141*H141</f>
        <v>0</v>
      </c>
      <c r="Q141" s="140">
        <v>0</v>
      </c>
      <c r="R141" s="140">
        <f aca="true" t="shared" si="12" ref="R141:R157">Q141*H141</f>
        <v>0</v>
      </c>
      <c r="S141" s="140">
        <v>0</v>
      </c>
      <c r="T141" s="141">
        <f aca="true" t="shared" si="13" ref="T141:T157">S141*H141</f>
        <v>0</v>
      </c>
      <c r="AR141" s="142" t="s">
        <v>941</v>
      </c>
      <c r="AT141" s="142" t="s">
        <v>183</v>
      </c>
      <c r="AU141" s="142" t="s">
        <v>80</v>
      </c>
      <c r="AY141" s="17" t="s">
        <v>181</v>
      </c>
      <c r="BE141" s="143">
        <f aca="true" t="shared" si="14" ref="BE141:BE157">IF(N141="základní",J141,0)</f>
        <v>0</v>
      </c>
      <c r="BF141" s="143">
        <f aca="true" t="shared" si="15" ref="BF141:BF157">IF(N141="snížená",J141,0)</f>
        <v>0</v>
      </c>
      <c r="BG141" s="143">
        <f aca="true" t="shared" si="16" ref="BG141:BG157">IF(N141="zákl. přenesená",J141,0)</f>
        <v>0</v>
      </c>
      <c r="BH141" s="143">
        <f aca="true" t="shared" si="17" ref="BH141:BH157">IF(N141="sníž. přenesená",J141,0)</f>
        <v>0</v>
      </c>
      <c r="BI141" s="143">
        <f aca="true" t="shared" si="18" ref="BI141:BI157">IF(N141="nulová",J141,0)</f>
        <v>0</v>
      </c>
      <c r="BJ141" s="17" t="s">
        <v>80</v>
      </c>
      <c r="BK141" s="143">
        <f aca="true" t="shared" si="19" ref="BK141:BK157">ROUND(I141*H141,2)</f>
        <v>0</v>
      </c>
      <c r="BL141" s="17" t="s">
        <v>941</v>
      </c>
      <c r="BM141" s="142" t="s">
        <v>3852</v>
      </c>
    </row>
    <row r="142" spans="2:65" s="1" customFormat="1" ht="16.5" customHeight="1">
      <c r="B142" s="32"/>
      <c r="C142" s="131" t="s">
        <v>837</v>
      </c>
      <c r="D142" s="131" t="s">
        <v>183</v>
      </c>
      <c r="E142" s="132" t="s">
        <v>3853</v>
      </c>
      <c r="F142" s="133" t="s">
        <v>3854</v>
      </c>
      <c r="G142" s="134" t="s">
        <v>305</v>
      </c>
      <c r="H142" s="135">
        <v>4</v>
      </c>
      <c r="I142" s="136"/>
      <c r="J142" s="137">
        <f t="shared" si="10"/>
        <v>0</v>
      </c>
      <c r="K142" s="133" t="s">
        <v>19</v>
      </c>
      <c r="L142" s="32"/>
      <c r="M142" s="138" t="s">
        <v>19</v>
      </c>
      <c r="N142" s="139" t="s">
        <v>43</v>
      </c>
      <c r="P142" s="140">
        <f t="shared" si="11"/>
        <v>0</v>
      </c>
      <c r="Q142" s="140">
        <v>0</v>
      </c>
      <c r="R142" s="140">
        <f t="shared" si="12"/>
        <v>0</v>
      </c>
      <c r="S142" s="140">
        <v>0</v>
      </c>
      <c r="T142" s="141">
        <f t="shared" si="13"/>
        <v>0</v>
      </c>
      <c r="AR142" s="142" t="s">
        <v>941</v>
      </c>
      <c r="AT142" s="142" t="s">
        <v>183</v>
      </c>
      <c r="AU142" s="142" t="s">
        <v>80</v>
      </c>
      <c r="AY142" s="17" t="s">
        <v>181</v>
      </c>
      <c r="BE142" s="143">
        <f t="shared" si="14"/>
        <v>0</v>
      </c>
      <c r="BF142" s="143">
        <f t="shared" si="15"/>
        <v>0</v>
      </c>
      <c r="BG142" s="143">
        <f t="shared" si="16"/>
        <v>0</v>
      </c>
      <c r="BH142" s="143">
        <f t="shared" si="17"/>
        <v>0</v>
      </c>
      <c r="BI142" s="143">
        <f t="shared" si="18"/>
        <v>0</v>
      </c>
      <c r="BJ142" s="17" t="s">
        <v>80</v>
      </c>
      <c r="BK142" s="143">
        <f t="shared" si="19"/>
        <v>0</v>
      </c>
      <c r="BL142" s="17" t="s">
        <v>941</v>
      </c>
      <c r="BM142" s="142" t="s">
        <v>3855</v>
      </c>
    </row>
    <row r="143" spans="2:65" s="1" customFormat="1" ht="16.5" customHeight="1">
      <c r="B143" s="32"/>
      <c r="C143" s="131" t="s">
        <v>852</v>
      </c>
      <c r="D143" s="131" t="s">
        <v>183</v>
      </c>
      <c r="E143" s="132" t="s">
        <v>3761</v>
      </c>
      <c r="F143" s="133" t="s">
        <v>3762</v>
      </c>
      <c r="G143" s="134" t="s">
        <v>3753</v>
      </c>
      <c r="H143" s="135">
        <v>2</v>
      </c>
      <c r="I143" s="136"/>
      <c r="J143" s="137">
        <f t="shared" si="10"/>
        <v>0</v>
      </c>
      <c r="K143" s="133" t="s">
        <v>19</v>
      </c>
      <c r="L143" s="32"/>
      <c r="M143" s="138" t="s">
        <v>19</v>
      </c>
      <c r="N143" s="139" t="s">
        <v>43</v>
      </c>
      <c r="P143" s="140">
        <f t="shared" si="11"/>
        <v>0</v>
      </c>
      <c r="Q143" s="140">
        <v>0</v>
      </c>
      <c r="R143" s="140">
        <f t="shared" si="12"/>
        <v>0</v>
      </c>
      <c r="S143" s="140">
        <v>0</v>
      </c>
      <c r="T143" s="141">
        <f t="shared" si="13"/>
        <v>0</v>
      </c>
      <c r="AR143" s="142" t="s">
        <v>941</v>
      </c>
      <c r="AT143" s="142" t="s">
        <v>183</v>
      </c>
      <c r="AU143" s="142" t="s">
        <v>80</v>
      </c>
      <c r="AY143" s="17" t="s">
        <v>181</v>
      </c>
      <c r="BE143" s="143">
        <f t="shared" si="14"/>
        <v>0</v>
      </c>
      <c r="BF143" s="143">
        <f t="shared" si="15"/>
        <v>0</v>
      </c>
      <c r="BG143" s="143">
        <f t="shared" si="16"/>
        <v>0</v>
      </c>
      <c r="BH143" s="143">
        <f t="shared" si="17"/>
        <v>0</v>
      </c>
      <c r="BI143" s="143">
        <f t="shared" si="18"/>
        <v>0</v>
      </c>
      <c r="BJ143" s="17" t="s">
        <v>80</v>
      </c>
      <c r="BK143" s="143">
        <f t="shared" si="19"/>
        <v>0</v>
      </c>
      <c r="BL143" s="17" t="s">
        <v>941</v>
      </c>
      <c r="BM143" s="142" t="s">
        <v>3856</v>
      </c>
    </row>
    <row r="144" spans="2:65" s="1" customFormat="1" ht="16.5" customHeight="1">
      <c r="B144" s="32"/>
      <c r="C144" s="131" t="s">
        <v>860</v>
      </c>
      <c r="D144" s="131" t="s">
        <v>183</v>
      </c>
      <c r="E144" s="132" t="s">
        <v>3764</v>
      </c>
      <c r="F144" s="133" t="s">
        <v>3765</v>
      </c>
      <c r="G144" s="134" t="s">
        <v>3753</v>
      </c>
      <c r="H144" s="135">
        <v>1</v>
      </c>
      <c r="I144" s="136"/>
      <c r="J144" s="137">
        <f t="shared" si="10"/>
        <v>0</v>
      </c>
      <c r="K144" s="133" t="s">
        <v>19</v>
      </c>
      <c r="L144" s="32"/>
      <c r="M144" s="138" t="s">
        <v>19</v>
      </c>
      <c r="N144" s="139" t="s">
        <v>43</v>
      </c>
      <c r="P144" s="140">
        <f t="shared" si="11"/>
        <v>0</v>
      </c>
      <c r="Q144" s="140">
        <v>0</v>
      </c>
      <c r="R144" s="140">
        <f t="shared" si="12"/>
        <v>0</v>
      </c>
      <c r="S144" s="140">
        <v>0</v>
      </c>
      <c r="T144" s="141">
        <f t="shared" si="13"/>
        <v>0</v>
      </c>
      <c r="AR144" s="142" t="s">
        <v>941</v>
      </c>
      <c r="AT144" s="142" t="s">
        <v>183</v>
      </c>
      <c r="AU144" s="142" t="s">
        <v>80</v>
      </c>
      <c r="AY144" s="17" t="s">
        <v>181</v>
      </c>
      <c r="BE144" s="143">
        <f t="shared" si="14"/>
        <v>0</v>
      </c>
      <c r="BF144" s="143">
        <f t="shared" si="15"/>
        <v>0</v>
      </c>
      <c r="BG144" s="143">
        <f t="shared" si="16"/>
        <v>0</v>
      </c>
      <c r="BH144" s="143">
        <f t="shared" si="17"/>
        <v>0</v>
      </c>
      <c r="BI144" s="143">
        <f t="shared" si="18"/>
        <v>0</v>
      </c>
      <c r="BJ144" s="17" t="s">
        <v>80</v>
      </c>
      <c r="BK144" s="143">
        <f t="shared" si="19"/>
        <v>0</v>
      </c>
      <c r="BL144" s="17" t="s">
        <v>941</v>
      </c>
      <c r="BM144" s="142" t="s">
        <v>3857</v>
      </c>
    </row>
    <row r="145" spans="2:65" s="1" customFormat="1" ht="16.5" customHeight="1">
      <c r="B145" s="32"/>
      <c r="C145" s="131" t="s">
        <v>870</v>
      </c>
      <c r="D145" s="131" t="s">
        <v>183</v>
      </c>
      <c r="E145" s="132" t="s">
        <v>3767</v>
      </c>
      <c r="F145" s="133" t="s">
        <v>3768</v>
      </c>
      <c r="G145" s="134" t="s">
        <v>3753</v>
      </c>
      <c r="H145" s="135">
        <v>1</v>
      </c>
      <c r="I145" s="136"/>
      <c r="J145" s="137">
        <f t="shared" si="10"/>
        <v>0</v>
      </c>
      <c r="K145" s="133" t="s">
        <v>19</v>
      </c>
      <c r="L145" s="32"/>
      <c r="M145" s="138" t="s">
        <v>19</v>
      </c>
      <c r="N145" s="139" t="s">
        <v>43</v>
      </c>
      <c r="P145" s="140">
        <f t="shared" si="11"/>
        <v>0</v>
      </c>
      <c r="Q145" s="140">
        <v>0</v>
      </c>
      <c r="R145" s="140">
        <f t="shared" si="12"/>
        <v>0</v>
      </c>
      <c r="S145" s="140">
        <v>0</v>
      </c>
      <c r="T145" s="141">
        <f t="shared" si="13"/>
        <v>0</v>
      </c>
      <c r="AR145" s="142" t="s">
        <v>941</v>
      </c>
      <c r="AT145" s="142" t="s">
        <v>183</v>
      </c>
      <c r="AU145" s="142" t="s">
        <v>80</v>
      </c>
      <c r="AY145" s="17" t="s">
        <v>181</v>
      </c>
      <c r="BE145" s="143">
        <f t="shared" si="14"/>
        <v>0</v>
      </c>
      <c r="BF145" s="143">
        <f t="shared" si="15"/>
        <v>0</v>
      </c>
      <c r="BG145" s="143">
        <f t="shared" si="16"/>
        <v>0</v>
      </c>
      <c r="BH145" s="143">
        <f t="shared" si="17"/>
        <v>0</v>
      </c>
      <c r="BI145" s="143">
        <f t="shared" si="18"/>
        <v>0</v>
      </c>
      <c r="BJ145" s="17" t="s">
        <v>80</v>
      </c>
      <c r="BK145" s="143">
        <f t="shared" si="19"/>
        <v>0</v>
      </c>
      <c r="BL145" s="17" t="s">
        <v>941</v>
      </c>
      <c r="BM145" s="142" t="s">
        <v>3858</v>
      </c>
    </row>
    <row r="146" spans="2:65" s="1" customFormat="1" ht="16.5" customHeight="1">
      <c r="B146" s="32"/>
      <c r="C146" s="131" t="s">
        <v>879</v>
      </c>
      <c r="D146" s="131" t="s">
        <v>183</v>
      </c>
      <c r="E146" s="132" t="s">
        <v>3770</v>
      </c>
      <c r="F146" s="133" t="s">
        <v>3771</v>
      </c>
      <c r="G146" s="134" t="s">
        <v>3753</v>
      </c>
      <c r="H146" s="135">
        <v>1</v>
      </c>
      <c r="I146" s="136"/>
      <c r="J146" s="137">
        <f t="shared" si="10"/>
        <v>0</v>
      </c>
      <c r="K146" s="133" t="s">
        <v>19</v>
      </c>
      <c r="L146" s="32"/>
      <c r="M146" s="138" t="s">
        <v>19</v>
      </c>
      <c r="N146" s="139" t="s">
        <v>43</v>
      </c>
      <c r="P146" s="140">
        <f t="shared" si="11"/>
        <v>0</v>
      </c>
      <c r="Q146" s="140">
        <v>0</v>
      </c>
      <c r="R146" s="140">
        <f t="shared" si="12"/>
        <v>0</v>
      </c>
      <c r="S146" s="140">
        <v>0</v>
      </c>
      <c r="T146" s="141">
        <f t="shared" si="13"/>
        <v>0</v>
      </c>
      <c r="AR146" s="142" t="s">
        <v>941</v>
      </c>
      <c r="AT146" s="142" t="s">
        <v>183</v>
      </c>
      <c r="AU146" s="142" t="s">
        <v>80</v>
      </c>
      <c r="AY146" s="17" t="s">
        <v>181</v>
      </c>
      <c r="BE146" s="143">
        <f t="shared" si="14"/>
        <v>0</v>
      </c>
      <c r="BF146" s="143">
        <f t="shared" si="15"/>
        <v>0</v>
      </c>
      <c r="BG146" s="143">
        <f t="shared" si="16"/>
        <v>0</v>
      </c>
      <c r="BH146" s="143">
        <f t="shared" si="17"/>
        <v>0</v>
      </c>
      <c r="BI146" s="143">
        <f t="shared" si="18"/>
        <v>0</v>
      </c>
      <c r="BJ146" s="17" t="s">
        <v>80</v>
      </c>
      <c r="BK146" s="143">
        <f t="shared" si="19"/>
        <v>0</v>
      </c>
      <c r="BL146" s="17" t="s">
        <v>941</v>
      </c>
      <c r="BM146" s="142" t="s">
        <v>3859</v>
      </c>
    </row>
    <row r="147" spans="2:65" s="1" customFormat="1" ht="16.5" customHeight="1">
      <c r="B147" s="32"/>
      <c r="C147" s="131" t="s">
        <v>890</v>
      </c>
      <c r="D147" s="131" t="s">
        <v>183</v>
      </c>
      <c r="E147" s="132" t="s">
        <v>3860</v>
      </c>
      <c r="F147" s="133" t="s">
        <v>3861</v>
      </c>
      <c r="G147" s="134" t="s">
        <v>3753</v>
      </c>
      <c r="H147" s="135">
        <v>1</v>
      </c>
      <c r="I147" s="136"/>
      <c r="J147" s="137">
        <f t="shared" si="10"/>
        <v>0</v>
      </c>
      <c r="K147" s="133" t="s">
        <v>19</v>
      </c>
      <c r="L147" s="32"/>
      <c r="M147" s="138" t="s">
        <v>19</v>
      </c>
      <c r="N147" s="139" t="s">
        <v>43</v>
      </c>
      <c r="P147" s="140">
        <f t="shared" si="11"/>
        <v>0</v>
      </c>
      <c r="Q147" s="140">
        <v>0</v>
      </c>
      <c r="R147" s="140">
        <f t="shared" si="12"/>
        <v>0</v>
      </c>
      <c r="S147" s="140">
        <v>0</v>
      </c>
      <c r="T147" s="141">
        <f t="shared" si="13"/>
        <v>0</v>
      </c>
      <c r="AR147" s="142" t="s">
        <v>941</v>
      </c>
      <c r="AT147" s="142" t="s">
        <v>183</v>
      </c>
      <c r="AU147" s="142" t="s">
        <v>80</v>
      </c>
      <c r="AY147" s="17" t="s">
        <v>181</v>
      </c>
      <c r="BE147" s="143">
        <f t="shared" si="14"/>
        <v>0</v>
      </c>
      <c r="BF147" s="143">
        <f t="shared" si="15"/>
        <v>0</v>
      </c>
      <c r="BG147" s="143">
        <f t="shared" si="16"/>
        <v>0</v>
      </c>
      <c r="BH147" s="143">
        <f t="shared" si="17"/>
        <v>0</v>
      </c>
      <c r="BI147" s="143">
        <f t="shared" si="18"/>
        <v>0</v>
      </c>
      <c r="BJ147" s="17" t="s">
        <v>80</v>
      </c>
      <c r="BK147" s="143">
        <f t="shared" si="19"/>
        <v>0</v>
      </c>
      <c r="BL147" s="17" t="s">
        <v>941</v>
      </c>
      <c r="BM147" s="142" t="s">
        <v>3862</v>
      </c>
    </row>
    <row r="148" spans="2:65" s="1" customFormat="1" ht="16.5" customHeight="1">
      <c r="B148" s="32"/>
      <c r="C148" s="131" t="s">
        <v>908</v>
      </c>
      <c r="D148" s="131" t="s">
        <v>183</v>
      </c>
      <c r="E148" s="132" t="s">
        <v>3863</v>
      </c>
      <c r="F148" s="133" t="s">
        <v>3864</v>
      </c>
      <c r="G148" s="134" t="s">
        <v>3753</v>
      </c>
      <c r="H148" s="135">
        <v>3</v>
      </c>
      <c r="I148" s="136"/>
      <c r="J148" s="137">
        <f t="shared" si="10"/>
        <v>0</v>
      </c>
      <c r="K148" s="133" t="s">
        <v>19</v>
      </c>
      <c r="L148" s="32"/>
      <c r="M148" s="138" t="s">
        <v>19</v>
      </c>
      <c r="N148" s="139" t="s">
        <v>43</v>
      </c>
      <c r="P148" s="140">
        <f t="shared" si="11"/>
        <v>0</v>
      </c>
      <c r="Q148" s="140">
        <v>0</v>
      </c>
      <c r="R148" s="140">
        <f t="shared" si="12"/>
        <v>0</v>
      </c>
      <c r="S148" s="140">
        <v>0</v>
      </c>
      <c r="T148" s="141">
        <f t="shared" si="13"/>
        <v>0</v>
      </c>
      <c r="AR148" s="142" t="s">
        <v>941</v>
      </c>
      <c r="AT148" s="142" t="s">
        <v>183</v>
      </c>
      <c r="AU148" s="142" t="s">
        <v>80</v>
      </c>
      <c r="AY148" s="17" t="s">
        <v>181</v>
      </c>
      <c r="BE148" s="143">
        <f t="shared" si="14"/>
        <v>0</v>
      </c>
      <c r="BF148" s="143">
        <f t="shared" si="15"/>
        <v>0</v>
      </c>
      <c r="BG148" s="143">
        <f t="shared" si="16"/>
        <v>0</v>
      </c>
      <c r="BH148" s="143">
        <f t="shared" si="17"/>
        <v>0</v>
      </c>
      <c r="BI148" s="143">
        <f t="shared" si="18"/>
        <v>0</v>
      </c>
      <c r="BJ148" s="17" t="s">
        <v>80</v>
      </c>
      <c r="BK148" s="143">
        <f t="shared" si="19"/>
        <v>0</v>
      </c>
      <c r="BL148" s="17" t="s">
        <v>941</v>
      </c>
      <c r="BM148" s="142" t="s">
        <v>3865</v>
      </c>
    </row>
    <row r="149" spans="2:65" s="1" customFormat="1" ht="16.5" customHeight="1">
      <c r="B149" s="32"/>
      <c r="C149" s="131" t="s">
        <v>923</v>
      </c>
      <c r="D149" s="131" t="s">
        <v>183</v>
      </c>
      <c r="E149" s="132" t="s">
        <v>3779</v>
      </c>
      <c r="F149" s="133" t="s">
        <v>3780</v>
      </c>
      <c r="G149" s="134" t="s">
        <v>3753</v>
      </c>
      <c r="H149" s="135">
        <v>3</v>
      </c>
      <c r="I149" s="136"/>
      <c r="J149" s="137">
        <f t="shared" si="10"/>
        <v>0</v>
      </c>
      <c r="K149" s="133" t="s">
        <v>19</v>
      </c>
      <c r="L149" s="32"/>
      <c r="M149" s="138" t="s">
        <v>19</v>
      </c>
      <c r="N149" s="139" t="s">
        <v>43</v>
      </c>
      <c r="P149" s="140">
        <f t="shared" si="11"/>
        <v>0</v>
      </c>
      <c r="Q149" s="140">
        <v>0</v>
      </c>
      <c r="R149" s="140">
        <f t="shared" si="12"/>
        <v>0</v>
      </c>
      <c r="S149" s="140">
        <v>0</v>
      </c>
      <c r="T149" s="141">
        <f t="shared" si="13"/>
        <v>0</v>
      </c>
      <c r="AR149" s="142" t="s">
        <v>941</v>
      </c>
      <c r="AT149" s="142" t="s">
        <v>183</v>
      </c>
      <c r="AU149" s="142" t="s">
        <v>80</v>
      </c>
      <c r="AY149" s="17" t="s">
        <v>181</v>
      </c>
      <c r="BE149" s="143">
        <f t="shared" si="14"/>
        <v>0</v>
      </c>
      <c r="BF149" s="143">
        <f t="shared" si="15"/>
        <v>0</v>
      </c>
      <c r="BG149" s="143">
        <f t="shared" si="16"/>
        <v>0</v>
      </c>
      <c r="BH149" s="143">
        <f t="shared" si="17"/>
        <v>0</v>
      </c>
      <c r="BI149" s="143">
        <f t="shared" si="18"/>
        <v>0</v>
      </c>
      <c r="BJ149" s="17" t="s">
        <v>80</v>
      </c>
      <c r="BK149" s="143">
        <f t="shared" si="19"/>
        <v>0</v>
      </c>
      <c r="BL149" s="17" t="s">
        <v>941</v>
      </c>
      <c r="BM149" s="142" t="s">
        <v>3866</v>
      </c>
    </row>
    <row r="150" spans="2:65" s="1" customFormat="1" ht="16.5" customHeight="1">
      <c r="B150" s="32"/>
      <c r="C150" s="131" t="s">
        <v>928</v>
      </c>
      <c r="D150" s="131" t="s">
        <v>183</v>
      </c>
      <c r="E150" s="132" t="s">
        <v>3782</v>
      </c>
      <c r="F150" s="133" t="s">
        <v>3783</v>
      </c>
      <c r="G150" s="134" t="s">
        <v>3753</v>
      </c>
      <c r="H150" s="135">
        <v>20</v>
      </c>
      <c r="I150" s="136"/>
      <c r="J150" s="137">
        <f t="shared" si="10"/>
        <v>0</v>
      </c>
      <c r="K150" s="133" t="s">
        <v>19</v>
      </c>
      <c r="L150" s="32"/>
      <c r="M150" s="138" t="s">
        <v>19</v>
      </c>
      <c r="N150" s="139" t="s">
        <v>43</v>
      </c>
      <c r="P150" s="140">
        <f t="shared" si="11"/>
        <v>0</v>
      </c>
      <c r="Q150" s="140">
        <v>0</v>
      </c>
      <c r="R150" s="140">
        <f t="shared" si="12"/>
        <v>0</v>
      </c>
      <c r="S150" s="140">
        <v>0</v>
      </c>
      <c r="T150" s="141">
        <f t="shared" si="13"/>
        <v>0</v>
      </c>
      <c r="AR150" s="142" t="s">
        <v>941</v>
      </c>
      <c r="AT150" s="142" t="s">
        <v>183</v>
      </c>
      <c r="AU150" s="142" t="s">
        <v>80</v>
      </c>
      <c r="AY150" s="17" t="s">
        <v>181</v>
      </c>
      <c r="BE150" s="143">
        <f t="shared" si="14"/>
        <v>0</v>
      </c>
      <c r="BF150" s="143">
        <f t="shared" si="15"/>
        <v>0</v>
      </c>
      <c r="BG150" s="143">
        <f t="shared" si="16"/>
        <v>0</v>
      </c>
      <c r="BH150" s="143">
        <f t="shared" si="17"/>
        <v>0</v>
      </c>
      <c r="BI150" s="143">
        <f t="shared" si="18"/>
        <v>0</v>
      </c>
      <c r="BJ150" s="17" t="s">
        <v>80</v>
      </c>
      <c r="BK150" s="143">
        <f t="shared" si="19"/>
        <v>0</v>
      </c>
      <c r="BL150" s="17" t="s">
        <v>941</v>
      </c>
      <c r="BM150" s="142" t="s">
        <v>3867</v>
      </c>
    </row>
    <row r="151" spans="2:65" s="1" customFormat="1" ht="16.5" customHeight="1">
      <c r="B151" s="32"/>
      <c r="C151" s="131" t="s">
        <v>941</v>
      </c>
      <c r="D151" s="131" t="s">
        <v>183</v>
      </c>
      <c r="E151" s="132" t="s">
        <v>3806</v>
      </c>
      <c r="F151" s="133" t="s">
        <v>3807</v>
      </c>
      <c r="G151" s="134" t="s">
        <v>3753</v>
      </c>
      <c r="H151" s="135">
        <v>4</v>
      </c>
      <c r="I151" s="136"/>
      <c r="J151" s="137">
        <f t="shared" si="10"/>
        <v>0</v>
      </c>
      <c r="K151" s="133" t="s">
        <v>19</v>
      </c>
      <c r="L151" s="32"/>
      <c r="M151" s="138" t="s">
        <v>19</v>
      </c>
      <c r="N151" s="139" t="s">
        <v>43</v>
      </c>
      <c r="P151" s="140">
        <f t="shared" si="11"/>
        <v>0</v>
      </c>
      <c r="Q151" s="140">
        <v>0</v>
      </c>
      <c r="R151" s="140">
        <f t="shared" si="12"/>
        <v>0</v>
      </c>
      <c r="S151" s="140">
        <v>0</v>
      </c>
      <c r="T151" s="141">
        <f t="shared" si="13"/>
        <v>0</v>
      </c>
      <c r="AR151" s="142" t="s">
        <v>941</v>
      </c>
      <c r="AT151" s="142" t="s">
        <v>183</v>
      </c>
      <c r="AU151" s="142" t="s">
        <v>80</v>
      </c>
      <c r="AY151" s="17" t="s">
        <v>181</v>
      </c>
      <c r="BE151" s="143">
        <f t="shared" si="14"/>
        <v>0</v>
      </c>
      <c r="BF151" s="143">
        <f t="shared" si="15"/>
        <v>0</v>
      </c>
      <c r="BG151" s="143">
        <f t="shared" si="16"/>
        <v>0</v>
      </c>
      <c r="BH151" s="143">
        <f t="shared" si="17"/>
        <v>0</v>
      </c>
      <c r="BI151" s="143">
        <f t="shared" si="18"/>
        <v>0</v>
      </c>
      <c r="BJ151" s="17" t="s">
        <v>80</v>
      </c>
      <c r="BK151" s="143">
        <f t="shared" si="19"/>
        <v>0</v>
      </c>
      <c r="BL151" s="17" t="s">
        <v>941</v>
      </c>
      <c r="BM151" s="142" t="s">
        <v>3868</v>
      </c>
    </row>
    <row r="152" spans="2:65" s="1" customFormat="1" ht="16.5" customHeight="1">
      <c r="B152" s="32"/>
      <c r="C152" s="131" t="s">
        <v>946</v>
      </c>
      <c r="D152" s="131" t="s">
        <v>183</v>
      </c>
      <c r="E152" s="132" t="s">
        <v>3812</v>
      </c>
      <c r="F152" s="133" t="s">
        <v>3813</v>
      </c>
      <c r="G152" s="134" t="s">
        <v>3753</v>
      </c>
      <c r="H152" s="135">
        <v>3</v>
      </c>
      <c r="I152" s="136"/>
      <c r="J152" s="137">
        <f t="shared" si="10"/>
        <v>0</v>
      </c>
      <c r="K152" s="133" t="s">
        <v>19</v>
      </c>
      <c r="L152" s="32"/>
      <c r="M152" s="138" t="s">
        <v>19</v>
      </c>
      <c r="N152" s="139" t="s">
        <v>43</v>
      </c>
      <c r="P152" s="140">
        <f t="shared" si="11"/>
        <v>0</v>
      </c>
      <c r="Q152" s="140">
        <v>0</v>
      </c>
      <c r="R152" s="140">
        <f t="shared" si="12"/>
        <v>0</v>
      </c>
      <c r="S152" s="140">
        <v>0</v>
      </c>
      <c r="T152" s="141">
        <f t="shared" si="13"/>
        <v>0</v>
      </c>
      <c r="AR152" s="142" t="s">
        <v>941</v>
      </c>
      <c r="AT152" s="142" t="s">
        <v>183</v>
      </c>
      <c r="AU152" s="142" t="s">
        <v>80</v>
      </c>
      <c r="AY152" s="17" t="s">
        <v>181</v>
      </c>
      <c r="BE152" s="143">
        <f t="shared" si="14"/>
        <v>0</v>
      </c>
      <c r="BF152" s="143">
        <f t="shared" si="15"/>
        <v>0</v>
      </c>
      <c r="BG152" s="143">
        <f t="shared" si="16"/>
        <v>0</v>
      </c>
      <c r="BH152" s="143">
        <f t="shared" si="17"/>
        <v>0</v>
      </c>
      <c r="BI152" s="143">
        <f t="shared" si="18"/>
        <v>0</v>
      </c>
      <c r="BJ152" s="17" t="s">
        <v>80</v>
      </c>
      <c r="BK152" s="143">
        <f t="shared" si="19"/>
        <v>0</v>
      </c>
      <c r="BL152" s="17" t="s">
        <v>941</v>
      </c>
      <c r="BM152" s="142" t="s">
        <v>3869</v>
      </c>
    </row>
    <row r="153" spans="2:65" s="1" customFormat="1" ht="16.5" customHeight="1">
      <c r="B153" s="32"/>
      <c r="C153" s="131" t="s">
        <v>952</v>
      </c>
      <c r="D153" s="131" t="s">
        <v>183</v>
      </c>
      <c r="E153" s="132" t="s">
        <v>3815</v>
      </c>
      <c r="F153" s="133" t="s">
        <v>3816</v>
      </c>
      <c r="G153" s="134" t="s">
        <v>3753</v>
      </c>
      <c r="H153" s="135">
        <v>1</v>
      </c>
      <c r="I153" s="136"/>
      <c r="J153" s="137">
        <f t="shared" si="10"/>
        <v>0</v>
      </c>
      <c r="K153" s="133" t="s">
        <v>19</v>
      </c>
      <c r="L153" s="32"/>
      <c r="M153" s="138" t="s">
        <v>19</v>
      </c>
      <c r="N153" s="139" t="s">
        <v>43</v>
      </c>
      <c r="P153" s="140">
        <f t="shared" si="11"/>
        <v>0</v>
      </c>
      <c r="Q153" s="140">
        <v>0</v>
      </c>
      <c r="R153" s="140">
        <f t="shared" si="12"/>
        <v>0</v>
      </c>
      <c r="S153" s="140">
        <v>0</v>
      </c>
      <c r="T153" s="141">
        <f t="shared" si="13"/>
        <v>0</v>
      </c>
      <c r="AR153" s="142" t="s">
        <v>941</v>
      </c>
      <c r="AT153" s="142" t="s">
        <v>183</v>
      </c>
      <c r="AU153" s="142" t="s">
        <v>80</v>
      </c>
      <c r="AY153" s="17" t="s">
        <v>181</v>
      </c>
      <c r="BE153" s="143">
        <f t="shared" si="14"/>
        <v>0</v>
      </c>
      <c r="BF153" s="143">
        <f t="shared" si="15"/>
        <v>0</v>
      </c>
      <c r="BG153" s="143">
        <f t="shared" si="16"/>
        <v>0</v>
      </c>
      <c r="BH153" s="143">
        <f t="shared" si="17"/>
        <v>0</v>
      </c>
      <c r="BI153" s="143">
        <f t="shared" si="18"/>
        <v>0</v>
      </c>
      <c r="BJ153" s="17" t="s">
        <v>80</v>
      </c>
      <c r="BK153" s="143">
        <f t="shared" si="19"/>
        <v>0</v>
      </c>
      <c r="BL153" s="17" t="s">
        <v>941</v>
      </c>
      <c r="BM153" s="142" t="s">
        <v>3870</v>
      </c>
    </row>
    <row r="154" spans="2:65" s="1" customFormat="1" ht="16.5" customHeight="1">
      <c r="B154" s="32"/>
      <c r="C154" s="131" t="s">
        <v>966</v>
      </c>
      <c r="D154" s="131" t="s">
        <v>183</v>
      </c>
      <c r="E154" s="132" t="s">
        <v>3824</v>
      </c>
      <c r="F154" s="133" t="s">
        <v>3825</v>
      </c>
      <c r="G154" s="134" t="s">
        <v>3753</v>
      </c>
      <c r="H154" s="135">
        <v>1</v>
      </c>
      <c r="I154" s="136"/>
      <c r="J154" s="137">
        <f t="shared" si="10"/>
        <v>0</v>
      </c>
      <c r="K154" s="133" t="s">
        <v>19</v>
      </c>
      <c r="L154" s="32"/>
      <c r="M154" s="138" t="s">
        <v>19</v>
      </c>
      <c r="N154" s="139" t="s">
        <v>43</v>
      </c>
      <c r="P154" s="140">
        <f t="shared" si="11"/>
        <v>0</v>
      </c>
      <c r="Q154" s="140">
        <v>0</v>
      </c>
      <c r="R154" s="140">
        <f t="shared" si="12"/>
        <v>0</v>
      </c>
      <c r="S154" s="140">
        <v>0</v>
      </c>
      <c r="T154" s="141">
        <f t="shared" si="13"/>
        <v>0</v>
      </c>
      <c r="AR154" s="142" t="s">
        <v>941</v>
      </c>
      <c r="AT154" s="142" t="s">
        <v>183</v>
      </c>
      <c r="AU154" s="142" t="s">
        <v>80</v>
      </c>
      <c r="AY154" s="17" t="s">
        <v>181</v>
      </c>
      <c r="BE154" s="143">
        <f t="shared" si="14"/>
        <v>0</v>
      </c>
      <c r="BF154" s="143">
        <f t="shared" si="15"/>
        <v>0</v>
      </c>
      <c r="BG154" s="143">
        <f t="shared" si="16"/>
        <v>0</v>
      </c>
      <c r="BH154" s="143">
        <f t="shared" si="17"/>
        <v>0</v>
      </c>
      <c r="BI154" s="143">
        <f t="shared" si="18"/>
        <v>0</v>
      </c>
      <c r="BJ154" s="17" t="s">
        <v>80</v>
      </c>
      <c r="BK154" s="143">
        <f t="shared" si="19"/>
        <v>0</v>
      </c>
      <c r="BL154" s="17" t="s">
        <v>941</v>
      </c>
      <c r="BM154" s="142" t="s">
        <v>3871</v>
      </c>
    </row>
    <row r="155" spans="2:65" s="1" customFormat="1" ht="16.5" customHeight="1">
      <c r="B155" s="32"/>
      <c r="C155" s="131" t="s">
        <v>975</v>
      </c>
      <c r="D155" s="131" t="s">
        <v>183</v>
      </c>
      <c r="E155" s="132" t="s">
        <v>3872</v>
      </c>
      <c r="F155" s="133" t="s">
        <v>3873</v>
      </c>
      <c r="G155" s="134" t="s">
        <v>3753</v>
      </c>
      <c r="H155" s="135">
        <v>2</v>
      </c>
      <c r="I155" s="136"/>
      <c r="J155" s="137">
        <f t="shared" si="10"/>
        <v>0</v>
      </c>
      <c r="K155" s="133" t="s">
        <v>19</v>
      </c>
      <c r="L155" s="32"/>
      <c r="M155" s="138" t="s">
        <v>19</v>
      </c>
      <c r="N155" s="139" t="s">
        <v>43</v>
      </c>
      <c r="P155" s="140">
        <f t="shared" si="11"/>
        <v>0</v>
      </c>
      <c r="Q155" s="140">
        <v>0</v>
      </c>
      <c r="R155" s="140">
        <f t="shared" si="12"/>
        <v>0</v>
      </c>
      <c r="S155" s="140">
        <v>0</v>
      </c>
      <c r="T155" s="141">
        <f t="shared" si="13"/>
        <v>0</v>
      </c>
      <c r="AR155" s="142" t="s">
        <v>941</v>
      </c>
      <c r="AT155" s="142" t="s">
        <v>183</v>
      </c>
      <c r="AU155" s="142" t="s">
        <v>80</v>
      </c>
      <c r="AY155" s="17" t="s">
        <v>181</v>
      </c>
      <c r="BE155" s="143">
        <f t="shared" si="14"/>
        <v>0</v>
      </c>
      <c r="BF155" s="143">
        <f t="shared" si="15"/>
        <v>0</v>
      </c>
      <c r="BG155" s="143">
        <f t="shared" si="16"/>
        <v>0</v>
      </c>
      <c r="BH155" s="143">
        <f t="shared" si="17"/>
        <v>0</v>
      </c>
      <c r="BI155" s="143">
        <f t="shared" si="18"/>
        <v>0</v>
      </c>
      <c r="BJ155" s="17" t="s">
        <v>80</v>
      </c>
      <c r="BK155" s="143">
        <f t="shared" si="19"/>
        <v>0</v>
      </c>
      <c r="BL155" s="17" t="s">
        <v>941</v>
      </c>
      <c r="BM155" s="142" t="s">
        <v>3874</v>
      </c>
    </row>
    <row r="156" spans="2:65" s="1" customFormat="1" ht="16.5" customHeight="1">
      <c r="B156" s="32"/>
      <c r="C156" s="131" t="s">
        <v>980</v>
      </c>
      <c r="D156" s="131" t="s">
        <v>183</v>
      </c>
      <c r="E156" s="132" t="s">
        <v>3842</v>
      </c>
      <c r="F156" s="133" t="s">
        <v>3843</v>
      </c>
      <c r="G156" s="134" t="s">
        <v>3753</v>
      </c>
      <c r="H156" s="135">
        <v>3</v>
      </c>
      <c r="I156" s="136"/>
      <c r="J156" s="137">
        <f t="shared" si="10"/>
        <v>0</v>
      </c>
      <c r="K156" s="133" t="s">
        <v>19</v>
      </c>
      <c r="L156" s="32"/>
      <c r="M156" s="138" t="s">
        <v>19</v>
      </c>
      <c r="N156" s="139" t="s">
        <v>43</v>
      </c>
      <c r="P156" s="140">
        <f t="shared" si="11"/>
        <v>0</v>
      </c>
      <c r="Q156" s="140">
        <v>0</v>
      </c>
      <c r="R156" s="140">
        <f t="shared" si="12"/>
        <v>0</v>
      </c>
      <c r="S156" s="140">
        <v>0</v>
      </c>
      <c r="T156" s="141">
        <f t="shared" si="13"/>
        <v>0</v>
      </c>
      <c r="AR156" s="142" t="s">
        <v>941</v>
      </c>
      <c r="AT156" s="142" t="s">
        <v>183</v>
      </c>
      <c r="AU156" s="142" t="s">
        <v>80</v>
      </c>
      <c r="AY156" s="17" t="s">
        <v>181</v>
      </c>
      <c r="BE156" s="143">
        <f t="shared" si="14"/>
        <v>0</v>
      </c>
      <c r="BF156" s="143">
        <f t="shared" si="15"/>
        <v>0</v>
      </c>
      <c r="BG156" s="143">
        <f t="shared" si="16"/>
        <v>0</v>
      </c>
      <c r="BH156" s="143">
        <f t="shared" si="17"/>
        <v>0</v>
      </c>
      <c r="BI156" s="143">
        <f t="shared" si="18"/>
        <v>0</v>
      </c>
      <c r="BJ156" s="17" t="s">
        <v>80</v>
      </c>
      <c r="BK156" s="143">
        <f t="shared" si="19"/>
        <v>0</v>
      </c>
      <c r="BL156" s="17" t="s">
        <v>941</v>
      </c>
      <c r="BM156" s="142" t="s">
        <v>3875</v>
      </c>
    </row>
    <row r="157" spans="2:65" s="1" customFormat="1" ht="16.5" customHeight="1">
      <c r="B157" s="32"/>
      <c r="C157" s="131" t="s">
        <v>986</v>
      </c>
      <c r="D157" s="131" t="s">
        <v>183</v>
      </c>
      <c r="E157" s="132" t="s">
        <v>3845</v>
      </c>
      <c r="F157" s="133" t="s">
        <v>3846</v>
      </c>
      <c r="G157" s="134" t="s">
        <v>3753</v>
      </c>
      <c r="H157" s="135">
        <v>3</v>
      </c>
      <c r="I157" s="136"/>
      <c r="J157" s="137">
        <f t="shared" si="10"/>
        <v>0</v>
      </c>
      <c r="K157" s="133" t="s">
        <v>19</v>
      </c>
      <c r="L157" s="32"/>
      <c r="M157" s="138" t="s">
        <v>19</v>
      </c>
      <c r="N157" s="139" t="s">
        <v>43</v>
      </c>
      <c r="P157" s="140">
        <f t="shared" si="11"/>
        <v>0</v>
      </c>
      <c r="Q157" s="140">
        <v>0</v>
      </c>
      <c r="R157" s="140">
        <f t="shared" si="12"/>
        <v>0</v>
      </c>
      <c r="S157" s="140">
        <v>0</v>
      </c>
      <c r="T157" s="141">
        <f t="shared" si="13"/>
        <v>0</v>
      </c>
      <c r="AR157" s="142" t="s">
        <v>941</v>
      </c>
      <c r="AT157" s="142" t="s">
        <v>183</v>
      </c>
      <c r="AU157" s="142" t="s">
        <v>80</v>
      </c>
      <c r="AY157" s="17" t="s">
        <v>181</v>
      </c>
      <c r="BE157" s="143">
        <f t="shared" si="14"/>
        <v>0</v>
      </c>
      <c r="BF157" s="143">
        <f t="shared" si="15"/>
        <v>0</v>
      </c>
      <c r="BG157" s="143">
        <f t="shared" si="16"/>
        <v>0</v>
      </c>
      <c r="BH157" s="143">
        <f t="shared" si="17"/>
        <v>0</v>
      </c>
      <c r="BI157" s="143">
        <f t="shared" si="18"/>
        <v>0</v>
      </c>
      <c r="BJ157" s="17" t="s">
        <v>80</v>
      </c>
      <c r="BK157" s="143">
        <f t="shared" si="19"/>
        <v>0</v>
      </c>
      <c r="BL157" s="17" t="s">
        <v>941</v>
      </c>
      <c r="BM157" s="142" t="s">
        <v>3876</v>
      </c>
    </row>
    <row r="158" spans="2:63" s="11" customFormat="1" ht="25.9" customHeight="1">
      <c r="B158" s="119"/>
      <c r="D158" s="120" t="s">
        <v>71</v>
      </c>
      <c r="E158" s="121" t="s">
        <v>3877</v>
      </c>
      <c r="F158" s="121" t="s">
        <v>3878</v>
      </c>
      <c r="I158" s="122"/>
      <c r="J158" s="123">
        <f>BK158</f>
        <v>0</v>
      </c>
      <c r="L158" s="119"/>
      <c r="M158" s="124"/>
      <c r="P158" s="125">
        <f>SUM(P159:P169)</f>
        <v>0</v>
      </c>
      <c r="R158" s="125">
        <f>SUM(R159:R169)</f>
        <v>0</v>
      </c>
      <c r="T158" s="126">
        <f>SUM(T159:T169)</f>
        <v>0</v>
      </c>
      <c r="AR158" s="120" t="s">
        <v>80</v>
      </c>
      <c r="AT158" s="127" t="s">
        <v>71</v>
      </c>
      <c r="AU158" s="127" t="s">
        <v>72</v>
      </c>
      <c r="AY158" s="120" t="s">
        <v>181</v>
      </c>
      <c r="BK158" s="128">
        <f>SUM(BK159:BK169)</f>
        <v>0</v>
      </c>
    </row>
    <row r="159" spans="2:65" s="1" customFormat="1" ht="16.5" customHeight="1">
      <c r="B159" s="32"/>
      <c r="C159" s="131" t="s">
        <v>991</v>
      </c>
      <c r="D159" s="131" t="s">
        <v>183</v>
      </c>
      <c r="E159" s="132" t="s">
        <v>3879</v>
      </c>
      <c r="F159" s="133" t="s">
        <v>3880</v>
      </c>
      <c r="G159" s="134" t="s">
        <v>3753</v>
      </c>
      <c r="H159" s="135">
        <v>1</v>
      </c>
      <c r="I159" s="136"/>
      <c r="J159" s="137">
        <f aca="true" t="shared" si="20" ref="J159:J169">ROUND(I159*H159,2)</f>
        <v>0</v>
      </c>
      <c r="K159" s="133" t="s">
        <v>19</v>
      </c>
      <c r="L159" s="32"/>
      <c r="M159" s="138" t="s">
        <v>19</v>
      </c>
      <c r="N159" s="139" t="s">
        <v>43</v>
      </c>
      <c r="P159" s="140">
        <f aca="true" t="shared" si="21" ref="P159:P169">O159*H159</f>
        <v>0</v>
      </c>
      <c r="Q159" s="140">
        <v>0</v>
      </c>
      <c r="R159" s="140">
        <f aca="true" t="shared" si="22" ref="R159:R169">Q159*H159</f>
        <v>0</v>
      </c>
      <c r="S159" s="140">
        <v>0</v>
      </c>
      <c r="T159" s="141">
        <f aca="true" t="shared" si="23" ref="T159:T169">S159*H159</f>
        <v>0</v>
      </c>
      <c r="AR159" s="142" t="s">
        <v>941</v>
      </c>
      <c r="AT159" s="142" t="s">
        <v>183</v>
      </c>
      <c r="AU159" s="142" t="s">
        <v>80</v>
      </c>
      <c r="AY159" s="17" t="s">
        <v>181</v>
      </c>
      <c r="BE159" s="143">
        <f aca="true" t="shared" si="24" ref="BE159:BE169">IF(N159="základní",J159,0)</f>
        <v>0</v>
      </c>
      <c r="BF159" s="143">
        <f aca="true" t="shared" si="25" ref="BF159:BF169">IF(N159="snížená",J159,0)</f>
        <v>0</v>
      </c>
      <c r="BG159" s="143">
        <f aca="true" t="shared" si="26" ref="BG159:BG169">IF(N159="zákl. přenesená",J159,0)</f>
        <v>0</v>
      </c>
      <c r="BH159" s="143">
        <f aca="true" t="shared" si="27" ref="BH159:BH169">IF(N159="sníž. přenesená",J159,0)</f>
        <v>0</v>
      </c>
      <c r="BI159" s="143">
        <f aca="true" t="shared" si="28" ref="BI159:BI169">IF(N159="nulová",J159,0)</f>
        <v>0</v>
      </c>
      <c r="BJ159" s="17" t="s">
        <v>80</v>
      </c>
      <c r="BK159" s="143">
        <f aca="true" t="shared" si="29" ref="BK159:BK169">ROUND(I159*H159,2)</f>
        <v>0</v>
      </c>
      <c r="BL159" s="17" t="s">
        <v>941</v>
      </c>
      <c r="BM159" s="142" t="s">
        <v>3881</v>
      </c>
    </row>
    <row r="160" spans="2:65" s="1" customFormat="1" ht="16.5" customHeight="1">
      <c r="B160" s="32"/>
      <c r="C160" s="131" t="s">
        <v>1002</v>
      </c>
      <c r="D160" s="131" t="s">
        <v>183</v>
      </c>
      <c r="E160" s="132" t="s">
        <v>3882</v>
      </c>
      <c r="F160" s="133" t="s">
        <v>3883</v>
      </c>
      <c r="G160" s="134" t="s">
        <v>3753</v>
      </c>
      <c r="H160" s="135">
        <v>4</v>
      </c>
      <c r="I160" s="136"/>
      <c r="J160" s="137">
        <f t="shared" si="20"/>
        <v>0</v>
      </c>
      <c r="K160" s="133" t="s">
        <v>19</v>
      </c>
      <c r="L160" s="32"/>
      <c r="M160" s="138" t="s">
        <v>19</v>
      </c>
      <c r="N160" s="139" t="s">
        <v>43</v>
      </c>
      <c r="P160" s="140">
        <f t="shared" si="21"/>
        <v>0</v>
      </c>
      <c r="Q160" s="140">
        <v>0</v>
      </c>
      <c r="R160" s="140">
        <f t="shared" si="22"/>
        <v>0</v>
      </c>
      <c r="S160" s="140">
        <v>0</v>
      </c>
      <c r="T160" s="141">
        <f t="shared" si="23"/>
        <v>0</v>
      </c>
      <c r="AR160" s="142" t="s">
        <v>941</v>
      </c>
      <c r="AT160" s="142" t="s">
        <v>183</v>
      </c>
      <c r="AU160" s="142" t="s">
        <v>80</v>
      </c>
      <c r="AY160" s="17" t="s">
        <v>181</v>
      </c>
      <c r="BE160" s="143">
        <f t="shared" si="24"/>
        <v>0</v>
      </c>
      <c r="BF160" s="143">
        <f t="shared" si="25"/>
        <v>0</v>
      </c>
      <c r="BG160" s="143">
        <f t="shared" si="26"/>
        <v>0</v>
      </c>
      <c r="BH160" s="143">
        <f t="shared" si="27"/>
        <v>0</v>
      </c>
      <c r="BI160" s="143">
        <f t="shared" si="28"/>
        <v>0</v>
      </c>
      <c r="BJ160" s="17" t="s">
        <v>80</v>
      </c>
      <c r="BK160" s="143">
        <f t="shared" si="29"/>
        <v>0</v>
      </c>
      <c r="BL160" s="17" t="s">
        <v>941</v>
      </c>
      <c r="BM160" s="142" t="s">
        <v>3884</v>
      </c>
    </row>
    <row r="161" spans="2:65" s="1" customFormat="1" ht="16.5" customHeight="1">
      <c r="B161" s="32"/>
      <c r="C161" s="131" t="s">
        <v>1009</v>
      </c>
      <c r="D161" s="131" t="s">
        <v>183</v>
      </c>
      <c r="E161" s="132" t="s">
        <v>3764</v>
      </c>
      <c r="F161" s="133" t="s">
        <v>3765</v>
      </c>
      <c r="G161" s="134" t="s">
        <v>3753</v>
      </c>
      <c r="H161" s="135">
        <v>1</v>
      </c>
      <c r="I161" s="136"/>
      <c r="J161" s="137">
        <f t="shared" si="20"/>
        <v>0</v>
      </c>
      <c r="K161" s="133" t="s">
        <v>19</v>
      </c>
      <c r="L161" s="32"/>
      <c r="M161" s="138" t="s">
        <v>19</v>
      </c>
      <c r="N161" s="139" t="s">
        <v>43</v>
      </c>
      <c r="P161" s="140">
        <f t="shared" si="21"/>
        <v>0</v>
      </c>
      <c r="Q161" s="140">
        <v>0</v>
      </c>
      <c r="R161" s="140">
        <f t="shared" si="22"/>
        <v>0</v>
      </c>
      <c r="S161" s="140">
        <v>0</v>
      </c>
      <c r="T161" s="141">
        <f t="shared" si="23"/>
        <v>0</v>
      </c>
      <c r="AR161" s="142" t="s">
        <v>941</v>
      </c>
      <c r="AT161" s="142" t="s">
        <v>183</v>
      </c>
      <c r="AU161" s="142" t="s">
        <v>80</v>
      </c>
      <c r="AY161" s="17" t="s">
        <v>181</v>
      </c>
      <c r="BE161" s="143">
        <f t="shared" si="24"/>
        <v>0</v>
      </c>
      <c r="BF161" s="143">
        <f t="shared" si="25"/>
        <v>0</v>
      </c>
      <c r="BG161" s="143">
        <f t="shared" si="26"/>
        <v>0</v>
      </c>
      <c r="BH161" s="143">
        <f t="shared" si="27"/>
        <v>0</v>
      </c>
      <c r="BI161" s="143">
        <f t="shared" si="28"/>
        <v>0</v>
      </c>
      <c r="BJ161" s="17" t="s">
        <v>80</v>
      </c>
      <c r="BK161" s="143">
        <f t="shared" si="29"/>
        <v>0</v>
      </c>
      <c r="BL161" s="17" t="s">
        <v>941</v>
      </c>
      <c r="BM161" s="142" t="s">
        <v>3885</v>
      </c>
    </row>
    <row r="162" spans="2:65" s="1" customFormat="1" ht="16.5" customHeight="1">
      <c r="B162" s="32"/>
      <c r="C162" s="131" t="s">
        <v>1014</v>
      </c>
      <c r="D162" s="131" t="s">
        <v>183</v>
      </c>
      <c r="E162" s="132" t="s">
        <v>3767</v>
      </c>
      <c r="F162" s="133" t="s">
        <v>3768</v>
      </c>
      <c r="G162" s="134" t="s">
        <v>3753</v>
      </c>
      <c r="H162" s="135">
        <v>1</v>
      </c>
      <c r="I162" s="136"/>
      <c r="J162" s="137">
        <f t="shared" si="20"/>
        <v>0</v>
      </c>
      <c r="K162" s="133" t="s">
        <v>19</v>
      </c>
      <c r="L162" s="32"/>
      <c r="M162" s="138" t="s">
        <v>19</v>
      </c>
      <c r="N162" s="139" t="s">
        <v>43</v>
      </c>
      <c r="P162" s="140">
        <f t="shared" si="21"/>
        <v>0</v>
      </c>
      <c r="Q162" s="140">
        <v>0</v>
      </c>
      <c r="R162" s="140">
        <f t="shared" si="22"/>
        <v>0</v>
      </c>
      <c r="S162" s="140">
        <v>0</v>
      </c>
      <c r="T162" s="141">
        <f t="shared" si="23"/>
        <v>0</v>
      </c>
      <c r="AR162" s="142" t="s">
        <v>941</v>
      </c>
      <c r="AT162" s="142" t="s">
        <v>183</v>
      </c>
      <c r="AU162" s="142" t="s">
        <v>80</v>
      </c>
      <c r="AY162" s="17" t="s">
        <v>181</v>
      </c>
      <c r="BE162" s="143">
        <f t="shared" si="24"/>
        <v>0</v>
      </c>
      <c r="BF162" s="143">
        <f t="shared" si="25"/>
        <v>0</v>
      </c>
      <c r="BG162" s="143">
        <f t="shared" si="26"/>
        <v>0</v>
      </c>
      <c r="BH162" s="143">
        <f t="shared" si="27"/>
        <v>0</v>
      </c>
      <c r="BI162" s="143">
        <f t="shared" si="28"/>
        <v>0</v>
      </c>
      <c r="BJ162" s="17" t="s">
        <v>80</v>
      </c>
      <c r="BK162" s="143">
        <f t="shared" si="29"/>
        <v>0</v>
      </c>
      <c r="BL162" s="17" t="s">
        <v>941</v>
      </c>
      <c r="BM162" s="142" t="s">
        <v>3886</v>
      </c>
    </row>
    <row r="163" spans="2:65" s="1" customFormat="1" ht="16.5" customHeight="1">
      <c r="B163" s="32"/>
      <c r="C163" s="131" t="s">
        <v>1056</v>
      </c>
      <c r="D163" s="131" t="s">
        <v>183</v>
      </c>
      <c r="E163" s="132" t="s">
        <v>3770</v>
      </c>
      <c r="F163" s="133" t="s">
        <v>3771</v>
      </c>
      <c r="G163" s="134" t="s">
        <v>3753</v>
      </c>
      <c r="H163" s="135">
        <v>1</v>
      </c>
      <c r="I163" s="136"/>
      <c r="J163" s="137">
        <f t="shared" si="20"/>
        <v>0</v>
      </c>
      <c r="K163" s="133" t="s">
        <v>19</v>
      </c>
      <c r="L163" s="32"/>
      <c r="M163" s="138" t="s">
        <v>19</v>
      </c>
      <c r="N163" s="139" t="s">
        <v>43</v>
      </c>
      <c r="P163" s="140">
        <f t="shared" si="21"/>
        <v>0</v>
      </c>
      <c r="Q163" s="140">
        <v>0</v>
      </c>
      <c r="R163" s="140">
        <f t="shared" si="22"/>
        <v>0</v>
      </c>
      <c r="S163" s="140">
        <v>0</v>
      </c>
      <c r="T163" s="141">
        <f t="shared" si="23"/>
        <v>0</v>
      </c>
      <c r="AR163" s="142" t="s">
        <v>941</v>
      </c>
      <c r="AT163" s="142" t="s">
        <v>183</v>
      </c>
      <c r="AU163" s="142" t="s">
        <v>80</v>
      </c>
      <c r="AY163" s="17" t="s">
        <v>181</v>
      </c>
      <c r="BE163" s="143">
        <f t="shared" si="24"/>
        <v>0</v>
      </c>
      <c r="BF163" s="143">
        <f t="shared" si="25"/>
        <v>0</v>
      </c>
      <c r="BG163" s="143">
        <f t="shared" si="26"/>
        <v>0</v>
      </c>
      <c r="BH163" s="143">
        <f t="shared" si="27"/>
        <v>0</v>
      </c>
      <c r="BI163" s="143">
        <f t="shared" si="28"/>
        <v>0</v>
      </c>
      <c r="BJ163" s="17" t="s">
        <v>80</v>
      </c>
      <c r="BK163" s="143">
        <f t="shared" si="29"/>
        <v>0</v>
      </c>
      <c r="BL163" s="17" t="s">
        <v>941</v>
      </c>
      <c r="BM163" s="142" t="s">
        <v>3887</v>
      </c>
    </row>
    <row r="164" spans="2:65" s="1" customFormat="1" ht="16.5" customHeight="1">
      <c r="B164" s="32"/>
      <c r="C164" s="131" t="s">
        <v>1063</v>
      </c>
      <c r="D164" s="131" t="s">
        <v>183</v>
      </c>
      <c r="E164" s="132" t="s">
        <v>3888</v>
      </c>
      <c r="F164" s="133" t="s">
        <v>3889</v>
      </c>
      <c r="G164" s="134" t="s">
        <v>3753</v>
      </c>
      <c r="H164" s="135">
        <v>1</v>
      </c>
      <c r="I164" s="136"/>
      <c r="J164" s="137">
        <f t="shared" si="20"/>
        <v>0</v>
      </c>
      <c r="K164" s="133" t="s">
        <v>19</v>
      </c>
      <c r="L164" s="32"/>
      <c r="M164" s="138" t="s">
        <v>19</v>
      </c>
      <c r="N164" s="139" t="s">
        <v>43</v>
      </c>
      <c r="P164" s="140">
        <f t="shared" si="21"/>
        <v>0</v>
      </c>
      <c r="Q164" s="140">
        <v>0</v>
      </c>
      <c r="R164" s="140">
        <f t="shared" si="22"/>
        <v>0</v>
      </c>
      <c r="S164" s="140">
        <v>0</v>
      </c>
      <c r="T164" s="141">
        <f t="shared" si="23"/>
        <v>0</v>
      </c>
      <c r="AR164" s="142" t="s">
        <v>941</v>
      </c>
      <c r="AT164" s="142" t="s">
        <v>183</v>
      </c>
      <c r="AU164" s="142" t="s">
        <v>80</v>
      </c>
      <c r="AY164" s="17" t="s">
        <v>181</v>
      </c>
      <c r="BE164" s="143">
        <f t="shared" si="24"/>
        <v>0</v>
      </c>
      <c r="BF164" s="143">
        <f t="shared" si="25"/>
        <v>0</v>
      </c>
      <c r="BG164" s="143">
        <f t="shared" si="26"/>
        <v>0</v>
      </c>
      <c r="BH164" s="143">
        <f t="shared" si="27"/>
        <v>0</v>
      </c>
      <c r="BI164" s="143">
        <f t="shared" si="28"/>
        <v>0</v>
      </c>
      <c r="BJ164" s="17" t="s">
        <v>80</v>
      </c>
      <c r="BK164" s="143">
        <f t="shared" si="29"/>
        <v>0</v>
      </c>
      <c r="BL164" s="17" t="s">
        <v>941</v>
      </c>
      <c r="BM164" s="142" t="s">
        <v>3890</v>
      </c>
    </row>
    <row r="165" spans="2:65" s="1" customFormat="1" ht="16.5" customHeight="1">
      <c r="B165" s="32"/>
      <c r="C165" s="131" t="s">
        <v>1070</v>
      </c>
      <c r="D165" s="131" t="s">
        <v>183</v>
      </c>
      <c r="E165" s="132" t="s">
        <v>3891</v>
      </c>
      <c r="F165" s="133" t="s">
        <v>3892</v>
      </c>
      <c r="G165" s="134" t="s">
        <v>3753</v>
      </c>
      <c r="H165" s="135">
        <v>2</v>
      </c>
      <c r="I165" s="136"/>
      <c r="J165" s="137">
        <f t="shared" si="20"/>
        <v>0</v>
      </c>
      <c r="K165" s="133" t="s">
        <v>19</v>
      </c>
      <c r="L165" s="32"/>
      <c r="M165" s="138" t="s">
        <v>19</v>
      </c>
      <c r="N165" s="139" t="s">
        <v>43</v>
      </c>
      <c r="P165" s="140">
        <f t="shared" si="21"/>
        <v>0</v>
      </c>
      <c r="Q165" s="140">
        <v>0</v>
      </c>
      <c r="R165" s="140">
        <f t="shared" si="22"/>
        <v>0</v>
      </c>
      <c r="S165" s="140">
        <v>0</v>
      </c>
      <c r="T165" s="141">
        <f t="shared" si="23"/>
        <v>0</v>
      </c>
      <c r="AR165" s="142" t="s">
        <v>941</v>
      </c>
      <c r="AT165" s="142" t="s">
        <v>183</v>
      </c>
      <c r="AU165" s="142" t="s">
        <v>80</v>
      </c>
      <c r="AY165" s="17" t="s">
        <v>181</v>
      </c>
      <c r="BE165" s="143">
        <f t="shared" si="24"/>
        <v>0</v>
      </c>
      <c r="BF165" s="143">
        <f t="shared" si="25"/>
        <v>0</v>
      </c>
      <c r="BG165" s="143">
        <f t="shared" si="26"/>
        <v>0</v>
      </c>
      <c r="BH165" s="143">
        <f t="shared" si="27"/>
        <v>0</v>
      </c>
      <c r="BI165" s="143">
        <f t="shared" si="28"/>
        <v>0</v>
      </c>
      <c r="BJ165" s="17" t="s">
        <v>80</v>
      </c>
      <c r="BK165" s="143">
        <f t="shared" si="29"/>
        <v>0</v>
      </c>
      <c r="BL165" s="17" t="s">
        <v>941</v>
      </c>
      <c r="BM165" s="142" t="s">
        <v>3893</v>
      </c>
    </row>
    <row r="166" spans="2:65" s="1" customFormat="1" ht="16.5" customHeight="1">
      <c r="B166" s="32"/>
      <c r="C166" s="131" t="s">
        <v>1078</v>
      </c>
      <c r="D166" s="131" t="s">
        <v>183</v>
      </c>
      <c r="E166" s="132" t="s">
        <v>3794</v>
      </c>
      <c r="F166" s="133" t="s">
        <v>3795</v>
      </c>
      <c r="G166" s="134" t="s">
        <v>3753</v>
      </c>
      <c r="H166" s="135">
        <v>2</v>
      </c>
      <c r="I166" s="136"/>
      <c r="J166" s="137">
        <f t="shared" si="20"/>
        <v>0</v>
      </c>
      <c r="K166" s="133" t="s">
        <v>19</v>
      </c>
      <c r="L166" s="32"/>
      <c r="M166" s="138" t="s">
        <v>19</v>
      </c>
      <c r="N166" s="139" t="s">
        <v>43</v>
      </c>
      <c r="P166" s="140">
        <f t="shared" si="21"/>
        <v>0</v>
      </c>
      <c r="Q166" s="140">
        <v>0</v>
      </c>
      <c r="R166" s="140">
        <f t="shared" si="22"/>
        <v>0</v>
      </c>
      <c r="S166" s="140">
        <v>0</v>
      </c>
      <c r="T166" s="141">
        <f t="shared" si="23"/>
        <v>0</v>
      </c>
      <c r="AR166" s="142" t="s">
        <v>941</v>
      </c>
      <c r="AT166" s="142" t="s">
        <v>183</v>
      </c>
      <c r="AU166" s="142" t="s">
        <v>80</v>
      </c>
      <c r="AY166" s="17" t="s">
        <v>181</v>
      </c>
      <c r="BE166" s="143">
        <f t="shared" si="24"/>
        <v>0</v>
      </c>
      <c r="BF166" s="143">
        <f t="shared" si="25"/>
        <v>0</v>
      </c>
      <c r="BG166" s="143">
        <f t="shared" si="26"/>
        <v>0</v>
      </c>
      <c r="BH166" s="143">
        <f t="shared" si="27"/>
        <v>0</v>
      </c>
      <c r="BI166" s="143">
        <f t="shared" si="28"/>
        <v>0</v>
      </c>
      <c r="BJ166" s="17" t="s">
        <v>80</v>
      </c>
      <c r="BK166" s="143">
        <f t="shared" si="29"/>
        <v>0</v>
      </c>
      <c r="BL166" s="17" t="s">
        <v>941</v>
      </c>
      <c r="BM166" s="142" t="s">
        <v>3894</v>
      </c>
    </row>
    <row r="167" spans="2:65" s="1" customFormat="1" ht="16.5" customHeight="1">
      <c r="B167" s="32"/>
      <c r="C167" s="131" t="s">
        <v>1082</v>
      </c>
      <c r="D167" s="131" t="s">
        <v>183</v>
      </c>
      <c r="E167" s="132" t="s">
        <v>3815</v>
      </c>
      <c r="F167" s="133" t="s">
        <v>3816</v>
      </c>
      <c r="G167" s="134" t="s">
        <v>3753</v>
      </c>
      <c r="H167" s="135">
        <v>1</v>
      </c>
      <c r="I167" s="136"/>
      <c r="J167" s="137">
        <f t="shared" si="20"/>
        <v>0</v>
      </c>
      <c r="K167" s="133" t="s">
        <v>19</v>
      </c>
      <c r="L167" s="32"/>
      <c r="M167" s="138" t="s">
        <v>19</v>
      </c>
      <c r="N167" s="139" t="s">
        <v>43</v>
      </c>
      <c r="P167" s="140">
        <f t="shared" si="21"/>
        <v>0</v>
      </c>
      <c r="Q167" s="140">
        <v>0</v>
      </c>
      <c r="R167" s="140">
        <f t="shared" si="22"/>
        <v>0</v>
      </c>
      <c r="S167" s="140">
        <v>0</v>
      </c>
      <c r="T167" s="141">
        <f t="shared" si="23"/>
        <v>0</v>
      </c>
      <c r="AR167" s="142" t="s">
        <v>941</v>
      </c>
      <c r="AT167" s="142" t="s">
        <v>183</v>
      </c>
      <c r="AU167" s="142" t="s">
        <v>80</v>
      </c>
      <c r="AY167" s="17" t="s">
        <v>181</v>
      </c>
      <c r="BE167" s="143">
        <f t="shared" si="24"/>
        <v>0</v>
      </c>
      <c r="BF167" s="143">
        <f t="shared" si="25"/>
        <v>0</v>
      </c>
      <c r="BG167" s="143">
        <f t="shared" si="26"/>
        <v>0</v>
      </c>
      <c r="BH167" s="143">
        <f t="shared" si="27"/>
        <v>0</v>
      </c>
      <c r="BI167" s="143">
        <f t="shared" si="28"/>
        <v>0</v>
      </c>
      <c r="BJ167" s="17" t="s">
        <v>80</v>
      </c>
      <c r="BK167" s="143">
        <f t="shared" si="29"/>
        <v>0</v>
      </c>
      <c r="BL167" s="17" t="s">
        <v>941</v>
      </c>
      <c r="BM167" s="142" t="s">
        <v>3895</v>
      </c>
    </row>
    <row r="168" spans="2:65" s="1" customFormat="1" ht="16.5" customHeight="1">
      <c r="B168" s="32"/>
      <c r="C168" s="131" t="s">
        <v>1093</v>
      </c>
      <c r="D168" s="131" t="s">
        <v>183</v>
      </c>
      <c r="E168" s="132" t="s">
        <v>3842</v>
      </c>
      <c r="F168" s="133" t="s">
        <v>3843</v>
      </c>
      <c r="G168" s="134" t="s">
        <v>3753</v>
      </c>
      <c r="H168" s="135">
        <v>1</v>
      </c>
      <c r="I168" s="136"/>
      <c r="J168" s="137">
        <f t="shared" si="20"/>
        <v>0</v>
      </c>
      <c r="K168" s="133" t="s">
        <v>19</v>
      </c>
      <c r="L168" s="32"/>
      <c r="M168" s="138" t="s">
        <v>19</v>
      </c>
      <c r="N168" s="139" t="s">
        <v>43</v>
      </c>
      <c r="P168" s="140">
        <f t="shared" si="21"/>
        <v>0</v>
      </c>
      <c r="Q168" s="140">
        <v>0</v>
      </c>
      <c r="R168" s="140">
        <f t="shared" si="22"/>
        <v>0</v>
      </c>
      <c r="S168" s="140">
        <v>0</v>
      </c>
      <c r="T168" s="141">
        <f t="shared" si="23"/>
        <v>0</v>
      </c>
      <c r="AR168" s="142" t="s">
        <v>941</v>
      </c>
      <c r="AT168" s="142" t="s">
        <v>183</v>
      </c>
      <c r="AU168" s="142" t="s">
        <v>80</v>
      </c>
      <c r="AY168" s="17" t="s">
        <v>181</v>
      </c>
      <c r="BE168" s="143">
        <f t="shared" si="24"/>
        <v>0</v>
      </c>
      <c r="BF168" s="143">
        <f t="shared" si="25"/>
        <v>0</v>
      </c>
      <c r="BG168" s="143">
        <f t="shared" si="26"/>
        <v>0</v>
      </c>
      <c r="BH168" s="143">
        <f t="shared" si="27"/>
        <v>0</v>
      </c>
      <c r="BI168" s="143">
        <f t="shared" si="28"/>
        <v>0</v>
      </c>
      <c r="BJ168" s="17" t="s">
        <v>80</v>
      </c>
      <c r="BK168" s="143">
        <f t="shared" si="29"/>
        <v>0</v>
      </c>
      <c r="BL168" s="17" t="s">
        <v>941</v>
      </c>
      <c r="BM168" s="142" t="s">
        <v>3896</v>
      </c>
    </row>
    <row r="169" spans="2:65" s="1" customFormat="1" ht="16.5" customHeight="1">
      <c r="B169" s="32"/>
      <c r="C169" s="131" t="s">
        <v>1098</v>
      </c>
      <c r="D169" s="131" t="s">
        <v>183</v>
      </c>
      <c r="E169" s="132" t="s">
        <v>3845</v>
      </c>
      <c r="F169" s="133" t="s">
        <v>3846</v>
      </c>
      <c r="G169" s="134" t="s">
        <v>3753</v>
      </c>
      <c r="H169" s="135">
        <v>1</v>
      </c>
      <c r="I169" s="136"/>
      <c r="J169" s="137">
        <f t="shared" si="20"/>
        <v>0</v>
      </c>
      <c r="K169" s="133" t="s">
        <v>19</v>
      </c>
      <c r="L169" s="32"/>
      <c r="M169" s="138" t="s">
        <v>19</v>
      </c>
      <c r="N169" s="139" t="s">
        <v>43</v>
      </c>
      <c r="P169" s="140">
        <f t="shared" si="21"/>
        <v>0</v>
      </c>
      <c r="Q169" s="140">
        <v>0</v>
      </c>
      <c r="R169" s="140">
        <f t="shared" si="22"/>
        <v>0</v>
      </c>
      <c r="S169" s="140">
        <v>0</v>
      </c>
      <c r="T169" s="141">
        <f t="shared" si="23"/>
        <v>0</v>
      </c>
      <c r="AR169" s="142" t="s">
        <v>941</v>
      </c>
      <c r="AT169" s="142" t="s">
        <v>183</v>
      </c>
      <c r="AU169" s="142" t="s">
        <v>80</v>
      </c>
      <c r="AY169" s="17" t="s">
        <v>181</v>
      </c>
      <c r="BE169" s="143">
        <f t="shared" si="24"/>
        <v>0</v>
      </c>
      <c r="BF169" s="143">
        <f t="shared" si="25"/>
        <v>0</v>
      </c>
      <c r="BG169" s="143">
        <f t="shared" si="26"/>
        <v>0</v>
      </c>
      <c r="BH169" s="143">
        <f t="shared" si="27"/>
        <v>0</v>
      </c>
      <c r="BI169" s="143">
        <f t="shared" si="28"/>
        <v>0</v>
      </c>
      <c r="BJ169" s="17" t="s">
        <v>80</v>
      </c>
      <c r="BK169" s="143">
        <f t="shared" si="29"/>
        <v>0</v>
      </c>
      <c r="BL169" s="17" t="s">
        <v>941</v>
      </c>
      <c r="BM169" s="142" t="s">
        <v>3897</v>
      </c>
    </row>
    <row r="170" spans="2:63" s="11" customFormat="1" ht="25.9" customHeight="1">
      <c r="B170" s="119"/>
      <c r="D170" s="120" t="s">
        <v>71</v>
      </c>
      <c r="E170" s="121" t="s">
        <v>3898</v>
      </c>
      <c r="F170" s="121" t="s">
        <v>3899</v>
      </c>
      <c r="I170" s="122"/>
      <c r="J170" s="123">
        <f>BK170</f>
        <v>0</v>
      </c>
      <c r="L170" s="119"/>
      <c r="M170" s="124"/>
      <c r="P170" s="125">
        <f>SUM(P171:P219)</f>
        <v>0</v>
      </c>
      <c r="R170" s="125">
        <f>SUM(R171:R219)</f>
        <v>0</v>
      </c>
      <c r="T170" s="126">
        <f>SUM(T171:T219)</f>
        <v>0</v>
      </c>
      <c r="AR170" s="120" t="s">
        <v>80</v>
      </c>
      <c r="AT170" s="127" t="s">
        <v>71</v>
      </c>
      <c r="AU170" s="127" t="s">
        <v>72</v>
      </c>
      <c r="AY170" s="120" t="s">
        <v>181</v>
      </c>
      <c r="BK170" s="128">
        <f>SUM(BK171:BK219)</f>
        <v>0</v>
      </c>
    </row>
    <row r="171" spans="2:65" s="1" customFormat="1" ht="16.5" customHeight="1">
      <c r="B171" s="32"/>
      <c r="C171" s="131" t="s">
        <v>1107</v>
      </c>
      <c r="D171" s="131" t="s">
        <v>183</v>
      </c>
      <c r="E171" s="132" t="s">
        <v>3900</v>
      </c>
      <c r="F171" s="133" t="s">
        <v>3901</v>
      </c>
      <c r="G171" s="134" t="s">
        <v>3753</v>
      </c>
      <c r="H171" s="135">
        <v>1</v>
      </c>
      <c r="I171" s="136"/>
      <c r="J171" s="137">
        <f aca="true" t="shared" si="30" ref="J171:J202">ROUND(I171*H171,2)</f>
        <v>0</v>
      </c>
      <c r="K171" s="133" t="s">
        <v>19</v>
      </c>
      <c r="L171" s="32"/>
      <c r="M171" s="138" t="s">
        <v>19</v>
      </c>
      <c r="N171" s="139" t="s">
        <v>43</v>
      </c>
      <c r="P171" s="140">
        <f aca="true" t="shared" si="31" ref="P171:P202">O171*H171</f>
        <v>0</v>
      </c>
      <c r="Q171" s="140">
        <v>0</v>
      </c>
      <c r="R171" s="140">
        <f aca="true" t="shared" si="32" ref="R171:R202">Q171*H171</f>
        <v>0</v>
      </c>
      <c r="S171" s="140">
        <v>0</v>
      </c>
      <c r="T171" s="141">
        <f aca="true" t="shared" si="33" ref="T171:T202">S171*H171</f>
        <v>0</v>
      </c>
      <c r="AR171" s="142" t="s">
        <v>941</v>
      </c>
      <c r="AT171" s="142" t="s">
        <v>183</v>
      </c>
      <c r="AU171" s="142" t="s">
        <v>80</v>
      </c>
      <c r="AY171" s="17" t="s">
        <v>181</v>
      </c>
      <c r="BE171" s="143">
        <f aca="true" t="shared" si="34" ref="BE171:BE202">IF(N171="základní",J171,0)</f>
        <v>0</v>
      </c>
      <c r="BF171" s="143">
        <f aca="true" t="shared" si="35" ref="BF171:BF202">IF(N171="snížená",J171,0)</f>
        <v>0</v>
      </c>
      <c r="BG171" s="143">
        <f aca="true" t="shared" si="36" ref="BG171:BG202">IF(N171="zákl. přenesená",J171,0)</f>
        <v>0</v>
      </c>
      <c r="BH171" s="143">
        <f aca="true" t="shared" si="37" ref="BH171:BH202">IF(N171="sníž. přenesená",J171,0)</f>
        <v>0</v>
      </c>
      <c r="BI171" s="143">
        <f aca="true" t="shared" si="38" ref="BI171:BI202">IF(N171="nulová",J171,0)</f>
        <v>0</v>
      </c>
      <c r="BJ171" s="17" t="s">
        <v>80</v>
      </c>
      <c r="BK171" s="143">
        <f aca="true" t="shared" si="39" ref="BK171:BK202">ROUND(I171*H171,2)</f>
        <v>0</v>
      </c>
      <c r="BL171" s="17" t="s">
        <v>941</v>
      </c>
      <c r="BM171" s="142" t="s">
        <v>3902</v>
      </c>
    </row>
    <row r="172" spans="2:65" s="1" customFormat="1" ht="16.5" customHeight="1">
      <c r="B172" s="32"/>
      <c r="C172" s="131" t="s">
        <v>1112</v>
      </c>
      <c r="D172" s="131" t="s">
        <v>183</v>
      </c>
      <c r="E172" s="132" t="s">
        <v>3903</v>
      </c>
      <c r="F172" s="133" t="s">
        <v>3904</v>
      </c>
      <c r="G172" s="134" t="s">
        <v>3753</v>
      </c>
      <c r="H172" s="135">
        <v>294</v>
      </c>
      <c r="I172" s="136"/>
      <c r="J172" s="137">
        <f t="shared" si="30"/>
        <v>0</v>
      </c>
      <c r="K172" s="133" t="s">
        <v>19</v>
      </c>
      <c r="L172" s="32"/>
      <c r="M172" s="138" t="s">
        <v>19</v>
      </c>
      <c r="N172" s="139" t="s">
        <v>43</v>
      </c>
      <c r="P172" s="140">
        <f t="shared" si="31"/>
        <v>0</v>
      </c>
      <c r="Q172" s="140">
        <v>0</v>
      </c>
      <c r="R172" s="140">
        <f t="shared" si="32"/>
        <v>0</v>
      </c>
      <c r="S172" s="140">
        <v>0</v>
      </c>
      <c r="T172" s="141">
        <f t="shared" si="33"/>
        <v>0</v>
      </c>
      <c r="AR172" s="142" t="s">
        <v>941</v>
      </c>
      <c r="AT172" s="142" t="s">
        <v>183</v>
      </c>
      <c r="AU172" s="142" t="s">
        <v>80</v>
      </c>
      <c r="AY172" s="17" t="s">
        <v>181</v>
      </c>
      <c r="BE172" s="143">
        <f t="shared" si="34"/>
        <v>0</v>
      </c>
      <c r="BF172" s="143">
        <f t="shared" si="35"/>
        <v>0</v>
      </c>
      <c r="BG172" s="143">
        <f t="shared" si="36"/>
        <v>0</v>
      </c>
      <c r="BH172" s="143">
        <f t="shared" si="37"/>
        <v>0</v>
      </c>
      <c r="BI172" s="143">
        <f t="shared" si="38"/>
        <v>0</v>
      </c>
      <c r="BJ172" s="17" t="s">
        <v>80</v>
      </c>
      <c r="BK172" s="143">
        <f t="shared" si="39"/>
        <v>0</v>
      </c>
      <c r="BL172" s="17" t="s">
        <v>941</v>
      </c>
      <c r="BM172" s="142" t="s">
        <v>3905</v>
      </c>
    </row>
    <row r="173" spans="2:65" s="1" customFormat="1" ht="16.5" customHeight="1">
      <c r="B173" s="32"/>
      <c r="C173" s="131" t="s">
        <v>1117</v>
      </c>
      <c r="D173" s="131" t="s">
        <v>183</v>
      </c>
      <c r="E173" s="132" t="s">
        <v>3906</v>
      </c>
      <c r="F173" s="133" t="s">
        <v>3907</v>
      </c>
      <c r="G173" s="134" t="s">
        <v>3753</v>
      </c>
      <c r="H173" s="135">
        <v>25</v>
      </c>
      <c r="I173" s="136"/>
      <c r="J173" s="137">
        <f t="shared" si="30"/>
        <v>0</v>
      </c>
      <c r="K173" s="133" t="s">
        <v>19</v>
      </c>
      <c r="L173" s="32"/>
      <c r="M173" s="138" t="s">
        <v>19</v>
      </c>
      <c r="N173" s="139" t="s">
        <v>43</v>
      </c>
      <c r="P173" s="140">
        <f t="shared" si="31"/>
        <v>0</v>
      </c>
      <c r="Q173" s="140">
        <v>0</v>
      </c>
      <c r="R173" s="140">
        <f t="shared" si="32"/>
        <v>0</v>
      </c>
      <c r="S173" s="140">
        <v>0</v>
      </c>
      <c r="T173" s="141">
        <f t="shared" si="33"/>
        <v>0</v>
      </c>
      <c r="AR173" s="142" t="s">
        <v>941</v>
      </c>
      <c r="AT173" s="142" t="s">
        <v>183</v>
      </c>
      <c r="AU173" s="142" t="s">
        <v>80</v>
      </c>
      <c r="AY173" s="17" t="s">
        <v>181</v>
      </c>
      <c r="BE173" s="143">
        <f t="shared" si="34"/>
        <v>0</v>
      </c>
      <c r="BF173" s="143">
        <f t="shared" si="35"/>
        <v>0</v>
      </c>
      <c r="BG173" s="143">
        <f t="shared" si="36"/>
        <v>0</v>
      </c>
      <c r="BH173" s="143">
        <f t="shared" si="37"/>
        <v>0</v>
      </c>
      <c r="BI173" s="143">
        <f t="shared" si="38"/>
        <v>0</v>
      </c>
      <c r="BJ173" s="17" t="s">
        <v>80</v>
      </c>
      <c r="BK173" s="143">
        <f t="shared" si="39"/>
        <v>0</v>
      </c>
      <c r="BL173" s="17" t="s">
        <v>941</v>
      </c>
      <c r="BM173" s="142" t="s">
        <v>3908</v>
      </c>
    </row>
    <row r="174" spans="2:65" s="1" customFormat="1" ht="16.5" customHeight="1">
      <c r="B174" s="32"/>
      <c r="C174" s="131" t="s">
        <v>1130</v>
      </c>
      <c r="D174" s="131" t="s">
        <v>183</v>
      </c>
      <c r="E174" s="132" t="s">
        <v>3909</v>
      </c>
      <c r="F174" s="133" t="s">
        <v>3910</v>
      </c>
      <c r="G174" s="134" t="s">
        <v>305</v>
      </c>
      <c r="H174" s="135">
        <v>8</v>
      </c>
      <c r="I174" s="136"/>
      <c r="J174" s="137">
        <f t="shared" si="30"/>
        <v>0</v>
      </c>
      <c r="K174" s="133" t="s">
        <v>19</v>
      </c>
      <c r="L174" s="32"/>
      <c r="M174" s="138" t="s">
        <v>19</v>
      </c>
      <c r="N174" s="139" t="s">
        <v>43</v>
      </c>
      <c r="P174" s="140">
        <f t="shared" si="31"/>
        <v>0</v>
      </c>
      <c r="Q174" s="140">
        <v>0</v>
      </c>
      <c r="R174" s="140">
        <f t="shared" si="32"/>
        <v>0</v>
      </c>
      <c r="S174" s="140">
        <v>0</v>
      </c>
      <c r="T174" s="141">
        <f t="shared" si="33"/>
        <v>0</v>
      </c>
      <c r="AR174" s="142" t="s">
        <v>941</v>
      </c>
      <c r="AT174" s="142" t="s">
        <v>183</v>
      </c>
      <c r="AU174" s="142" t="s">
        <v>80</v>
      </c>
      <c r="AY174" s="17" t="s">
        <v>181</v>
      </c>
      <c r="BE174" s="143">
        <f t="shared" si="34"/>
        <v>0</v>
      </c>
      <c r="BF174" s="143">
        <f t="shared" si="35"/>
        <v>0</v>
      </c>
      <c r="BG174" s="143">
        <f t="shared" si="36"/>
        <v>0</v>
      </c>
      <c r="BH174" s="143">
        <f t="shared" si="37"/>
        <v>0</v>
      </c>
      <c r="BI174" s="143">
        <f t="shared" si="38"/>
        <v>0</v>
      </c>
      <c r="BJ174" s="17" t="s">
        <v>80</v>
      </c>
      <c r="BK174" s="143">
        <f t="shared" si="39"/>
        <v>0</v>
      </c>
      <c r="BL174" s="17" t="s">
        <v>941</v>
      </c>
      <c r="BM174" s="142" t="s">
        <v>3911</v>
      </c>
    </row>
    <row r="175" spans="2:65" s="1" customFormat="1" ht="16.5" customHeight="1">
      <c r="B175" s="32"/>
      <c r="C175" s="131" t="s">
        <v>1141</v>
      </c>
      <c r="D175" s="131" t="s">
        <v>183</v>
      </c>
      <c r="E175" s="132" t="s">
        <v>3912</v>
      </c>
      <c r="F175" s="133" t="s">
        <v>3913</v>
      </c>
      <c r="G175" s="134" t="s">
        <v>305</v>
      </c>
      <c r="H175" s="135">
        <v>170</v>
      </c>
      <c r="I175" s="136"/>
      <c r="J175" s="137">
        <f t="shared" si="30"/>
        <v>0</v>
      </c>
      <c r="K175" s="133" t="s">
        <v>19</v>
      </c>
      <c r="L175" s="32"/>
      <c r="M175" s="138" t="s">
        <v>19</v>
      </c>
      <c r="N175" s="139" t="s">
        <v>43</v>
      </c>
      <c r="P175" s="140">
        <f t="shared" si="31"/>
        <v>0</v>
      </c>
      <c r="Q175" s="140">
        <v>0</v>
      </c>
      <c r="R175" s="140">
        <f t="shared" si="32"/>
        <v>0</v>
      </c>
      <c r="S175" s="140">
        <v>0</v>
      </c>
      <c r="T175" s="141">
        <f t="shared" si="33"/>
        <v>0</v>
      </c>
      <c r="AR175" s="142" t="s">
        <v>941</v>
      </c>
      <c r="AT175" s="142" t="s">
        <v>183</v>
      </c>
      <c r="AU175" s="142" t="s">
        <v>80</v>
      </c>
      <c r="AY175" s="17" t="s">
        <v>181</v>
      </c>
      <c r="BE175" s="143">
        <f t="shared" si="34"/>
        <v>0</v>
      </c>
      <c r="BF175" s="143">
        <f t="shared" si="35"/>
        <v>0</v>
      </c>
      <c r="BG175" s="143">
        <f t="shared" si="36"/>
        <v>0</v>
      </c>
      <c r="BH175" s="143">
        <f t="shared" si="37"/>
        <v>0</v>
      </c>
      <c r="BI175" s="143">
        <f t="shared" si="38"/>
        <v>0</v>
      </c>
      <c r="BJ175" s="17" t="s">
        <v>80</v>
      </c>
      <c r="BK175" s="143">
        <f t="shared" si="39"/>
        <v>0</v>
      </c>
      <c r="BL175" s="17" t="s">
        <v>941</v>
      </c>
      <c r="BM175" s="142" t="s">
        <v>3914</v>
      </c>
    </row>
    <row r="176" spans="2:65" s="1" customFormat="1" ht="16.5" customHeight="1">
      <c r="B176" s="32"/>
      <c r="C176" s="131" t="s">
        <v>1153</v>
      </c>
      <c r="D176" s="131" t="s">
        <v>183</v>
      </c>
      <c r="E176" s="132" t="s">
        <v>3915</v>
      </c>
      <c r="F176" s="133" t="s">
        <v>3916</v>
      </c>
      <c r="G176" s="134" t="s">
        <v>305</v>
      </c>
      <c r="H176" s="135">
        <v>8</v>
      </c>
      <c r="I176" s="136"/>
      <c r="J176" s="137">
        <f t="shared" si="30"/>
        <v>0</v>
      </c>
      <c r="K176" s="133" t="s">
        <v>19</v>
      </c>
      <c r="L176" s="32"/>
      <c r="M176" s="138" t="s">
        <v>19</v>
      </c>
      <c r="N176" s="139" t="s">
        <v>43</v>
      </c>
      <c r="P176" s="140">
        <f t="shared" si="31"/>
        <v>0</v>
      </c>
      <c r="Q176" s="140">
        <v>0</v>
      </c>
      <c r="R176" s="140">
        <f t="shared" si="32"/>
        <v>0</v>
      </c>
      <c r="S176" s="140">
        <v>0</v>
      </c>
      <c r="T176" s="141">
        <f t="shared" si="33"/>
        <v>0</v>
      </c>
      <c r="AR176" s="142" t="s">
        <v>941</v>
      </c>
      <c r="AT176" s="142" t="s">
        <v>183</v>
      </c>
      <c r="AU176" s="142" t="s">
        <v>80</v>
      </c>
      <c r="AY176" s="17" t="s">
        <v>181</v>
      </c>
      <c r="BE176" s="143">
        <f t="shared" si="34"/>
        <v>0</v>
      </c>
      <c r="BF176" s="143">
        <f t="shared" si="35"/>
        <v>0</v>
      </c>
      <c r="BG176" s="143">
        <f t="shared" si="36"/>
        <v>0</v>
      </c>
      <c r="BH176" s="143">
        <f t="shared" si="37"/>
        <v>0</v>
      </c>
      <c r="BI176" s="143">
        <f t="shared" si="38"/>
        <v>0</v>
      </c>
      <c r="BJ176" s="17" t="s">
        <v>80</v>
      </c>
      <c r="BK176" s="143">
        <f t="shared" si="39"/>
        <v>0</v>
      </c>
      <c r="BL176" s="17" t="s">
        <v>941</v>
      </c>
      <c r="BM176" s="142" t="s">
        <v>3917</v>
      </c>
    </row>
    <row r="177" spans="2:65" s="1" customFormat="1" ht="16.5" customHeight="1">
      <c r="B177" s="32"/>
      <c r="C177" s="131" t="s">
        <v>1160</v>
      </c>
      <c r="D177" s="131" t="s">
        <v>183</v>
      </c>
      <c r="E177" s="132" t="s">
        <v>3918</v>
      </c>
      <c r="F177" s="133" t="s">
        <v>3919</v>
      </c>
      <c r="G177" s="134" t="s">
        <v>305</v>
      </c>
      <c r="H177" s="135">
        <v>25</v>
      </c>
      <c r="I177" s="136"/>
      <c r="J177" s="137">
        <f t="shared" si="30"/>
        <v>0</v>
      </c>
      <c r="K177" s="133" t="s">
        <v>19</v>
      </c>
      <c r="L177" s="32"/>
      <c r="M177" s="138" t="s">
        <v>19</v>
      </c>
      <c r="N177" s="139" t="s">
        <v>43</v>
      </c>
      <c r="P177" s="140">
        <f t="shared" si="31"/>
        <v>0</v>
      </c>
      <c r="Q177" s="140">
        <v>0</v>
      </c>
      <c r="R177" s="140">
        <f t="shared" si="32"/>
        <v>0</v>
      </c>
      <c r="S177" s="140">
        <v>0</v>
      </c>
      <c r="T177" s="141">
        <f t="shared" si="33"/>
        <v>0</v>
      </c>
      <c r="AR177" s="142" t="s">
        <v>941</v>
      </c>
      <c r="AT177" s="142" t="s">
        <v>183</v>
      </c>
      <c r="AU177" s="142" t="s">
        <v>80</v>
      </c>
      <c r="AY177" s="17" t="s">
        <v>181</v>
      </c>
      <c r="BE177" s="143">
        <f t="shared" si="34"/>
        <v>0</v>
      </c>
      <c r="BF177" s="143">
        <f t="shared" si="35"/>
        <v>0</v>
      </c>
      <c r="BG177" s="143">
        <f t="shared" si="36"/>
        <v>0</v>
      </c>
      <c r="BH177" s="143">
        <f t="shared" si="37"/>
        <v>0</v>
      </c>
      <c r="BI177" s="143">
        <f t="shared" si="38"/>
        <v>0</v>
      </c>
      <c r="BJ177" s="17" t="s">
        <v>80</v>
      </c>
      <c r="BK177" s="143">
        <f t="shared" si="39"/>
        <v>0</v>
      </c>
      <c r="BL177" s="17" t="s">
        <v>941</v>
      </c>
      <c r="BM177" s="142" t="s">
        <v>3920</v>
      </c>
    </row>
    <row r="178" spans="2:65" s="1" customFormat="1" ht="16.5" customHeight="1">
      <c r="B178" s="32"/>
      <c r="C178" s="131" t="s">
        <v>1170</v>
      </c>
      <c r="D178" s="131" t="s">
        <v>183</v>
      </c>
      <c r="E178" s="132" t="s">
        <v>3921</v>
      </c>
      <c r="F178" s="133" t="s">
        <v>3922</v>
      </c>
      <c r="G178" s="134" t="s">
        <v>305</v>
      </c>
      <c r="H178" s="135">
        <v>205</v>
      </c>
      <c r="I178" s="136"/>
      <c r="J178" s="137">
        <f t="shared" si="30"/>
        <v>0</v>
      </c>
      <c r="K178" s="133" t="s">
        <v>19</v>
      </c>
      <c r="L178" s="32"/>
      <c r="M178" s="138" t="s">
        <v>19</v>
      </c>
      <c r="N178" s="139" t="s">
        <v>43</v>
      </c>
      <c r="P178" s="140">
        <f t="shared" si="31"/>
        <v>0</v>
      </c>
      <c r="Q178" s="140">
        <v>0</v>
      </c>
      <c r="R178" s="140">
        <f t="shared" si="32"/>
        <v>0</v>
      </c>
      <c r="S178" s="140">
        <v>0</v>
      </c>
      <c r="T178" s="141">
        <f t="shared" si="33"/>
        <v>0</v>
      </c>
      <c r="AR178" s="142" t="s">
        <v>941</v>
      </c>
      <c r="AT178" s="142" t="s">
        <v>183</v>
      </c>
      <c r="AU178" s="142" t="s">
        <v>80</v>
      </c>
      <c r="AY178" s="17" t="s">
        <v>181</v>
      </c>
      <c r="BE178" s="143">
        <f t="shared" si="34"/>
        <v>0</v>
      </c>
      <c r="BF178" s="143">
        <f t="shared" si="35"/>
        <v>0</v>
      </c>
      <c r="BG178" s="143">
        <f t="shared" si="36"/>
        <v>0</v>
      </c>
      <c r="BH178" s="143">
        <f t="shared" si="37"/>
        <v>0</v>
      </c>
      <c r="BI178" s="143">
        <f t="shared" si="38"/>
        <v>0</v>
      </c>
      <c r="BJ178" s="17" t="s">
        <v>80</v>
      </c>
      <c r="BK178" s="143">
        <f t="shared" si="39"/>
        <v>0</v>
      </c>
      <c r="BL178" s="17" t="s">
        <v>941</v>
      </c>
      <c r="BM178" s="142" t="s">
        <v>3923</v>
      </c>
    </row>
    <row r="179" spans="2:65" s="1" customFormat="1" ht="16.5" customHeight="1">
      <c r="B179" s="32"/>
      <c r="C179" s="131" t="s">
        <v>1179</v>
      </c>
      <c r="D179" s="131" t="s">
        <v>183</v>
      </c>
      <c r="E179" s="132" t="s">
        <v>3924</v>
      </c>
      <c r="F179" s="133" t="s">
        <v>3925</v>
      </c>
      <c r="G179" s="134" t="s">
        <v>305</v>
      </c>
      <c r="H179" s="135">
        <v>124</v>
      </c>
      <c r="I179" s="136"/>
      <c r="J179" s="137">
        <f t="shared" si="30"/>
        <v>0</v>
      </c>
      <c r="K179" s="133" t="s">
        <v>19</v>
      </c>
      <c r="L179" s="32"/>
      <c r="M179" s="138" t="s">
        <v>19</v>
      </c>
      <c r="N179" s="139" t="s">
        <v>43</v>
      </c>
      <c r="P179" s="140">
        <f t="shared" si="31"/>
        <v>0</v>
      </c>
      <c r="Q179" s="140">
        <v>0</v>
      </c>
      <c r="R179" s="140">
        <f t="shared" si="32"/>
        <v>0</v>
      </c>
      <c r="S179" s="140">
        <v>0</v>
      </c>
      <c r="T179" s="141">
        <f t="shared" si="33"/>
        <v>0</v>
      </c>
      <c r="AR179" s="142" t="s">
        <v>941</v>
      </c>
      <c r="AT179" s="142" t="s">
        <v>183</v>
      </c>
      <c r="AU179" s="142" t="s">
        <v>80</v>
      </c>
      <c r="AY179" s="17" t="s">
        <v>181</v>
      </c>
      <c r="BE179" s="143">
        <f t="shared" si="34"/>
        <v>0</v>
      </c>
      <c r="BF179" s="143">
        <f t="shared" si="35"/>
        <v>0</v>
      </c>
      <c r="BG179" s="143">
        <f t="shared" si="36"/>
        <v>0</v>
      </c>
      <c r="BH179" s="143">
        <f t="shared" si="37"/>
        <v>0</v>
      </c>
      <c r="BI179" s="143">
        <f t="shared" si="38"/>
        <v>0</v>
      </c>
      <c r="BJ179" s="17" t="s">
        <v>80</v>
      </c>
      <c r="BK179" s="143">
        <f t="shared" si="39"/>
        <v>0</v>
      </c>
      <c r="BL179" s="17" t="s">
        <v>941</v>
      </c>
      <c r="BM179" s="142" t="s">
        <v>3926</v>
      </c>
    </row>
    <row r="180" spans="2:65" s="1" customFormat="1" ht="16.5" customHeight="1">
      <c r="B180" s="32"/>
      <c r="C180" s="131" t="s">
        <v>1186</v>
      </c>
      <c r="D180" s="131" t="s">
        <v>183</v>
      </c>
      <c r="E180" s="132" t="s">
        <v>3927</v>
      </c>
      <c r="F180" s="133" t="s">
        <v>3928</v>
      </c>
      <c r="G180" s="134" t="s">
        <v>305</v>
      </c>
      <c r="H180" s="135">
        <v>2628</v>
      </c>
      <c r="I180" s="136"/>
      <c r="J180" s="137">
        <f t="shared" si="30"/>
        <v>0</v>
      </c>
      <c r="K180" s="133" t="s">
        <v>19</v>
      </c>
      <c r="L180" s="32"/>
      <c r="M180" s="138" t="s">
        <v>19</v>
      </c>
      <c r="N180" s="139" t="s">
        <v>43</v>
      </c>
      <c r="P180" s="140">
        <f t="shared" si="31"/>
        <v>0</v>
      </c>
      <c r="Q180" s="140">
        <v>0</v>
      </c>
      <c r="R180" s="140">
        <f t="shared" si="32"/>
        <v>0</v>
      </c>
      <c r="S180" s="140">
        <v>0</v>
      </c>
      <c r="T180" s="141">
        <f t="shared" si="33"/>
        <v>0</v>
      </c>
      <c r="AR180" s="142" t="s">
        <v>941</v>
      </c>
      <c r="AT180" s="142" t="s">
        <v>183</v>
      </c>
      <c r="AU180" s="142" t="s">
        <v>80</v>
      </c>
      <c r="AY180" s="17" t="s">
        <v>181</v>
      </c>
      <c r="BE180" s="143">
        <f t="shared" si="34"/>
        <v>0</v>
      </c>
      <c r="BF180" s="143">
        <f t="shared" si="35"/>
        <v>0</v>
      </c>
      <c r="BG180" s="143">
        <f t="shared" si="36"/>
        <v>0</v>
      </c>
      <c r="BH180" s="143">
        <f t="shared" si="37"/>
        <v>0</v>
      </c>
      <c r="BI180" s="143">
        <f t="shared" si="38"/>
        <v>0</v>
      </c>
      <c r="BJ180" s="17" t="s">
        <v>80</v>
      </c>
      <c r="BK180" s="143">
        <f t="shared" si="39"/>
        <v>0</v>
      </c>
      <c r="BL180" s="17" t="s">
        <v>941</v>
      </c>
      <c r="BM180" s="142" t="s">
        <v>3929</v>
      </c>
    </row>
    <row r="181" spans="2:65" s="1" customFormat="1" ht="16.5" customHeight="1">
      <c r="B181" s="32"/>
      <c r="C181" s="131" t="s">
        <v>1191</v>
      </c>
      <c r="D181" s="131" t="s">
        <v>183</v>
      </c>
      <c r="E181" s="132" t="s">
        <v>3930</v>
      </c>
      <c r="F181" s="133" t="s">
        <v>3931</v>
      </c>
      <c r="G181" s="134" t="s">
        <v>305</v>
      </c>
      <c r="H181" s="135">
        <v>315</v>
      </c>
      <c r="I181" s="136"/>
      <c r="J181" s="137">
        <f t="shared" si="30"/>
        <v>0</v>
      </c>
      <c r="K181" s="133" t="s">
        <v>19</v>
      </c>
      <c r="L181" s="32"/>
      <c r="M181" s="138" t="s">
        <v>19</v>
      </c>
      <c r="N181" s="139" t="s">
        <v>43</v>
      </c>
      <c r="P181" s="140">
        <f t="shared" si="31"/>
        <v>0</v>
      </c>
      <c r="Q181" s="140">
        <v>0</v>
      </c>
      <c r="R181" s="140">
        <f t="shared" si="32"/>
        <v>0</v>
      </c>
      <c r="S181" s="140">
        <v>0</v>
      </c>
      <c r="T181" s="141">
        <f t="shared" si="33"/>
        <v>0</v>
      </c>
      <c r="AR181" s="142" t="s">
        <v>941</v>
      </c>
      <c r="AT181" s="142" t="s">
        <v>183</v>
      </c>
      <c r="AU181" s="142" t="s">
        <v>80</v>
      </c>
      <c r="AY181" s="17" t="s">
        <v>181</v>
      </c>
      <c r="BE181" s="143">
        <f t="shared" si="34"/>
        <v>0</v>
      </c>
      <c r="BF181" s="143">
        <f t="shared" si="35"/>
        <v>0</v>
      </c>
      <c r="BG181" s="143">
        <f t="shared" si="36"/>
        <v>0</v>
      </c>
      <c r="BH181" s="143">
        <f t="shared" si="37"/>
        <v>0</v>
      </c>
      <c r="BI181" s="143">
        <f t="shared" si="38"/>
        <v>0</v>
      </c>
      <c r="BJ181" s="17" t="s">
        <v>80</v>
      </c>
      <c r="BK181" s="143">
        <f t="shared" si="39"/>
        <v>0</v>
      </c>
      <c r="BL181" s="17" t="s">
        <v>941</v>
      </c>
      <c r="BM181" s="142" t="s">
        <v>3932</v>
      </c>
    </row>
    <row r="182" spans="2:65" s="1" customFormat="1" ht="16.5" customHeight="1">
      <c r="B182" s="32"/>
      <c r="C182" s="131" t="s">
        <v>1202</v>
      </c>
      <c r="D182" s="131" t="s">
        <v>183</v>
      </c>
      <c r="E182" s="132" t="s">
        <v>3933</v>
      </c>
      <c r="F182" s="133" t="s">
        <v>3934</v>
      </c>
      <c r="G182" s="134" t="s">
        <v>305</v>
      </c>
      <c r="H182" s="135">
        <v>3277</v>
      </c>
      <c r="I182" s="136"/>
      <c r="J182" s="137">
        <f t="shared" si="30"/>
        <v>0</v>
      </c>
      <c r="K182" s="133" t="s">
        <v>19</v>
      </c>
      <c r="L182" s="32"/>
      <c r="M182" s="138" t="s">
        <v>19</v>
      </c>
      <c r="N182" s="139" t="s">
        <v>43</v>
      </c>
      <c r="P182" s="140">
        <f t="shared" si="31"/>
        <v>0</v>
      </c>
      <c r="Q182" s="140">
        <v>0</v>
      </c>
      <c r="R182" s="140">
        <f t="shared" si="32"/>
        <v>0</v>
      </c>
      <c r="S182" s="140">
        <v>0</v>
      </c>
      <c r="T182" s="141">
        <f t="shared" si="33"/>
        <v>0</v>
      </c>
      <c r="AR182" s="142" t="s">
        <v>941</v>
      </c>
      <c r="AT182" s="142" t="s">
        <v>183</v>
      </c>
      <c r="AU182" s="142" t="s">
        <v>80</v>
      </c>
      <c r="AY182" s="17" t="s">
        <v>181</v>
      </c>
      <c r="BE182" s="143">
        <f t="shared" si="34"/>
        <v>0</v>
      </c>
      <c r="BF182" s="143">
        <f t="shared" si="35"/>
        <v>0</v>
      </c>
      <c r="BG182" s="143">
        <f t="shared" si="36"/>
        <v>0</v>
      </c>
      <c r="BH182" s="143">
        <f t="shared" si="37"/>
        <v>0</v>
      </c>
      <c r="BI182" s="143">
        <f t="shared" si="38"/>
        <v>0</v>
      </c>
      <c r="BJ182" s="17" t="s">
        <v>80</v>
      </c>
      <c r="BK182" s="143">
        <f t="shared" si="39"/>
        <v>0</v>
      </c>
      <c r="BL182" s="17" t="s">
        <v>941</v>
      </c>
      <c r="BM182" s="142" t="s">
        <v>3935</v>
      </c>
    </row>
    <row r="183" spans="2:65" s="1" customFormat="1" ht="16.5" customHeight="1">
      <c r="B183" s="32"/>
      <c r="C183" s="131" t="s">
        <v>1208</v>
      </c>
      <c r="D183" s="131" t="s">
        <v>183</v>
      </c>
      <c r="E183" s="132" t="s">
        <v>3936</v>
      </c>
      <c r="F183" s="133" t="s">
        <v>3937</v>
      </c>
      <c r="G183" s="134" t="s">
        <v>305</v>
      </c>
      <c r="H183" s="135">
        <v>130</v>
      </c>
      <c r="I183" s="136"/>
      <c r="J183" s="137">
        <f t="shared" si="30"/>
        <v>0</v>
      </c>
      <c r="K183" s="133" t="s">
        <v>19</v>
      </c>
      <c r="L183" s="32"/>
      <c r="M183" s="138" t="s">
        <v>19</v>
      </c>
      <c r="N183" s="139" t="s">
        <v>43</v>
      </c>
      <c r="P183" s="140">
        <f t="shared" si="31"/>
        <v>0</v>
      </c>
      <c r="Q183" s="140">
        <v>0</v>
      </c>
      <c r="R183" s="140">
        <f t="shared" si="32"/>
        <v>0</v>
      </c>
      <c r="S183" s="140">
        <v>0</v>
      </c>
      <c r="T183" s="141">
        <f t="shared" si="33"/>
        <v>0</v>
      </c>
      <c r="AR183" s="142" t="s">
        <v>941</v>
      </c>
      <c r="AT183" s="142" t="s">
        <v>183</v>
      </c>
      <c r="AU183" s="142" t="s">
        <v>80</v>
      </c>
      <c r="AY183" s="17" t="s">
        <v>181</v>
      </c>
      <c r="BE183" s="143">
        <f t="shared" si="34"/>
        <v>0</v>
      </c>
      <c r="BF183" s="143">
        <f t="shared" si="35"/>
        <v>0</v>
      </c>
      <c r="BG183" s="143">
        <f t="shared" si="36"/>
        <v>0</v>
      </c>
      <c r="BH183" s="143">
        <f t="shared" si="37"/>
        <v>0</v>
      </c>
      <c r="BI183" s="143">
        <f t="shared" si="38"/>
        <v>0</v>
      </c>
      <c r="BJ183" s="17" t="s">
        <v>80</v>
      </c>
      <c r="BK183" s="143">
        <f t="shared" si="39"/>
        <v>0</v>
      </c>
      <c r="BL183" s="17" t="s">
        <v>941</v>
      </c>
      <c r="BM183" s="142" t="s">
        <v>3938</v>
      </c>
    </row>
    <row r="184" spans="2:65" s="1" customFormat="1" ht="16.5" customHeight="1">
      <c r="B184" s="32"/>
      <c r="C184" s="131" t="s">
        <v>1214</v>
      </c>
      <c r="D184" s="131" t="s">
        <v>183</v>
      </c>
      <c r="E184" s="132" t="s">
        <v>3939</v>
      </c>
      <c r="F184" s="133" t="s">
        <v>3940</v>
      </c>
      <c r="G184" s="134" t="s">
        <v>305</v>
      </c>
      <c r="H184" s="135">
        <v>65</v>
      </c>
      <c r="I184" s="136"/>
      <c r="J184" s="137">
        <f t="shared" si="30"/>
        <v>0</v>
      </c>
      <c r="K184" s="133" t="s">
        <v>19</v>
      </c>
      <c r="L184" s="32"/>
      <c r="M184" s="138" t="s">
        <v>19</v>
      </c>
      <c r="N184" s="139" t="s">
        <v>43</v>
      </c>
      <c r="P184" s="140">
        <f t="shared" si="31"/>
        <v>0</v>
      </c>
      <c r="Q184" s="140">
        <v>0</v>
      </c>
      <c r="R184" s="140">
        <f t="shared" si="32"/>
        <v>0</v>
      </c>
      <c r="S184" s="140">
        <v>0</v>
      </c>
      <c r="T184" s="141">
        <f t="shared" si="33"/>
        <v>0</v>
      </c>
      <c r="AR184" s="142" t="s">
        <v>941</v>
      </c>
      <c r="AT184" s="142" t="s">
        <v>183</v>
      </c>
      <c r="AU184" s="142" t="s">
        <v>80</v>
      </c>
      <c r="AY184" s="17" t="s">
        <v>181</v>
      </c>
      <c r="BE184" s="143">
        <f t="shared" si="34"/>
        <v>0</v>
      </c>
      <c r="BF184" s="143">
        <f t="shared" si="35"/>
        <v>0</v>
      </c>
      <c r="BG184" s="143">
        <f t="shared" si="36"/>
        <v>0</v>
      </c>
      <c r="BH184" s="143">
        <f t="shared" si="37"/>
        <v>0</v>
      </c>
      <c r="BI184" s="143">
        <f t="shared" si="38"/>
        <v>0</v>
      </c>
      <c r="BJ184" s="17" t="s">
        <v>80</v>
      </c>
      <c r="BK184" s="143">
        <f t="shared" si="39"/>
        <v>0</v>
      </c>
      <c r="BL184" s="17" t="s">
        <v>941</v>
      </c>
      <c r="BM184" s="142" t="s">
        <v>3941</v>
      </c>
    </row>
    <row r="185" spans="2:65" s="1" customFormat="1" ht="16.5" customHeight="1">
      <c r="B185" s="32"/>
      <c r="C185" s="131" t="s">
        <v>309</v>
      </c>
      <c r="D185" s="131" t="s">
        <v>183</v>
      </c>
      <c r="E185" s="132" t="s">
        <v>3942</v>
      </c>
      <c r="F185" s="133" t="s">
        <v>3943</v>
      </c>
      <c r="G185" s="134" t="s">
        <v>305</v>
      </c>
      <c r="H185" s="135">
        <v>75</v>
      </c>
      <c r="I185" s="136"/>
      <c r="J185" s="137">
        <f t="shared" si="30"/>
        <v>0</v>
      </c>
      <c r="K185" s="133" t="s">
        <v>19</v>
      </c>
      <c r="L185" s="32"/>
      <c r="M185" s="138" t="s">
        <v>19</v>
      </c>
      <c r="N185" s="139" t="s">
        <v>43</v>
      </c>
      <c r="P185" s="140">
        <f t="shared" si="31"/>
        <v>0</v>
      </c>
      <c r="Q185" s="140">
        <v>0</v>
      </c>
      <c r="R185" s="140">
        <f t="shared" si="32"/>
        <v>0</v>
      </c>
      <c r="S185" s="140">
        <v>0</v>
      </c>
      <c r="T185" s="141">
        <f t="shared" si="33"/>
        <v>0</v>
      </c>
      <c r="AR185" s="142" t="s">
        <v>941</v>
      </c>
      <c r="AT185" s="142" t="s">
        <v>183</v>
      </c>
      <c r="AU185" s="142" t="s">
        <v>80</v>
      </c>
      <c r="AY185" s="17" t="s">
        <v>181</v>
      </c>
      <c r="BE185" s="143">
        <f t="shared" si="34"/>
        <v>0</v>
      </c>
      <c r="BF185" s="143">
        <f t="shared" si="35"/>
        <v>0</v>
      </c>
      <c r="BG185" s="143">
        <f t="shared" si="36"/>
        <v>0</v>
      </c>
      <c r="BH185" s="143">
        <f t="shared" si="37"/>
        <v>0</v>
      </c>
      <c r="BI185" s="143">
        <f t="shared" si="38"/>
        <v>0</v>
      </c>
      <c r="BJ185" s="17" t="s">
        <v>80</v>
      </c>
      <c r="BK185" s="143">
        <f t="shared" si="39"/>
        <v>0</v>
      </c>
      <c r="BL185" s="17" t="s">
        <v>941</v>
      </c>
      <c r="BM185" s="142" t="s">
        <v>3944</v>
      </c>
    </row>
    <row r="186" spans="2:65" s="1" customFormat="1" ht="16.5" customHeight="1">
      <c r="B186" s="32"/>
      <c r="C186" s="131" t="s">
        <v>1225</v>
      </c>
      <c r="D186" s="131" t="s">
        <v>183</v>
      </c>
      <c r="E186" s="132" t="s">
        <v>3945</v>
      </c>
      <c r="F186" s="133" t="s">
        <v>3946</v>
      </c>
      <c r="G186" s="134" t="s">
        <v>305</v>
      </c>
      <c r="H186" s="135">
        <v>70</v>
      </c>
      <c r="I186" s="136"/>
      <c r="J186" s="137">
        <f t="shared" si="30"/>
        <v>0</v>
      </c>
      <c r="K186" s="133" t="s">
        <v>19</v>
      </c>
      <c r="L186" s="32"/>
      <c r="M186" s="138" t="s">
        <v>19</v>
      </c>
      <c r="N186" s="139" t="s">
        <v>43</v>
      </c>
      <c r="P186" s="140">
        <f t="shared" si="31"/>
        <v>0</v>
      </c>
      <c r="Q186" s="140">
        <v>0</v>
      </c>
      <c r="R186" s="140">
        <f t="shared" si="32"/>
        <v>0</v>
      </c>
      <c r="S186" s="140">
        <v>0</v>
      </c>
      <c r="T186" s="141">
        <f t="shared" si="33"/>
        <v>0</v>
      </c>
      <c r="AR186" s="142" t="s">
        <v>941</v>
      </c>
      <c r="AT186" s="142" t="s">
        <v>183</v>
      </c>
      <c r="AU186" s="142" t="s">
        <v>80</v>
      </c>
      <c r="AY186" s="17" t="s">
        <v>181</v>
      </c>
      <c r="BE186" s="143">
        <f t="shared" si="34"/>
        <v>0</v>
      </c>
      <c r="BF186" s="143">
        <f t="shared" si="35"/>
        <v>0</v>
      </c>
      <c r="BG186" s="143">
        <f t="shared" si="36"/>
        <v>0</v>
      </c>
      <c r="BH186" s="143">
        <f t="shared" si="37"/>
        <v>0</v>
      </c>
      <c r="BI186" s="143">
        <f t="shared" si="38"/>
        <v>0</v>
      </c>
      <c r="BJ186" s="17" t="s">
        <v>80</v>
      </c>
      <c r="BK186" s="143">
        <f t="shared" si="39"/>
        <v>0</v>
      </c>
      <c r="BL186" s="17" t="s">
        <v>941</v>
      </c>
      <c r="BM186" s="142" t="s">
        <v>3947</v>
      </c>
    </row>
    <row r="187" spans="2:65" s="1" customFormat="1" ht="16.5" customHeight="1">
      <c r="B187" s="32"/>
      <c r="C187" s="131" t="s">
        <v>216</v>
      </c>
      <c r="D187" s="131" t="s">
        <v>183</v>
      </c>
      <c r="E187" s="132" t="s">
        <v>3948</v>
      </c>
      <c r="F187" s="133" t="s">
        <v>3949</v>
      </c>
      <c r="G187" s="134" t="s">
        <v>305</v>
      </c>
      <c r="H187" s="135">
        <v>320</v>
      </c>
      <c r="I187" s="136"/>
      <c r="J187" s="137">
        <f t="shared" si="30"/>
        <v>0</v>
      </c>
      <c r="K187" s="133" t="s">
        <v>19</v>
      </c>
      <c r="L187" s="32"/>
      <c r="M187" s="138" t="s">
        <v>19</v>
      </c>
      <c r="N187" s="139" t="s">
        <v>43</v>
      </c>
      <c r="P187" s="140">
        <f t="shared" si="31"/>
        <v>0</v>
      </c>
      <c r="Q187" s="140">
        <v>0</v>
      </c>
      <c r="R187" s="140">
        <f t="shared" si="32"/>
        <v>0</v>
      </c>
      <c r="S187" s="140">
        <v>0</v>
      </c>
      <c r="T187" s="141">
        <f t="shared" si="33"/>
        <v>0</v>
      </c>
      <c r="AR187" s="142" t="s">
        <v>941</v>
      </c>
      <c r="AT187" s="142" t="s">
        <v>183</v>
      </c>
      <c r="AU187" s="142" t="s">
        <v>80</v>
      </c>
      <c r="AY187" s="17" t="s">
        <v>181</v>
      </c>
      <c r="BE187" s="143">
        <f t="shared" si="34"/>
        <v>0</v>
      </c>
      <c r="BF187" s="143">
        <f t="shared" si="35"/>
        <v>0</v>
      </c>
      <c r="BG187" s="143">
        <f t="shared" si="36"/>
        <v>0</v>
      </c>
      <c r="BH187" s="143">
        <f t="shared" si="37"/>
        <v>0</v>
      </c>
      <c r="BI187" s="143">
        <f t="shared" si="38"/>
        <v>0</v>
      </c>
      <c r="BJ187" s="17" t="s">
        <v>80</v>
      </c>
      <c r="BK187" s="143">
        <f t="shared" si="39"/>
        <v>0</v>
      </c>
      <c r="BL187" s="17" t="s">
        <v>941</v>
      </c>
      <c r="BM187" s="142" t="s">
        <v>3950</v>
      </c>
    </row>
    <row r="188" spans="2:65" s="1" customFormat="1" ht="16.5" customHeight="1">
      <c r="B188" s="32"/>
      <c r="C188" s="131" t="s">
        <v>1241</v>
      </c>
      <c r="D188" s="131" t="s">
        <v>183</v>
      </c>
      <c r="E188" s="132" t="s">
        <v>3951</v>
      </c>
      <c r="F188" s="133" t="s">
        <v>3952</v>
      </c>
      <c r="G188" s="134" t="s">
        <v>305</v>
      </c>
      <c r="H188" s="135">
        <v>123</v>
      </c>
      <c r="I188" s="136"/>
      <c r="J188" s="137">
        <f t="shared" si="30"/>
        <v>0</v>
      </c>
      <c r="K188" s="133" t="s">
        <v>19</v>
      </c>
      <c r="L188" s="32"/>
      <c r="M188" s="138" t="s">
        <v>19</v>
      </c>
      <c r="N188" s="139" t="s">
        <v>43</v>
      </c>
      <c r="P188" s="140">
        <f t="shared" si="31"/>
        <v>0</v>
      </c>
      <c r="Q188" s="140">
        <v>0</v>
      </c>
      <c r="R188" s="140">
        <f t="shared" si="32"/>
        <v>0</v>
      </c>
      <c r="S188" s="140">
        <v>0</v>
      </c>
      <c r="T188" s="141">
        <f t="shared" si="33"/>
        <v>0</v>
      </c>
      <c r="AR188" s="142" t="s">
        <v>941</v>
      </c>
      <c r="AT188" s="142" t="s">
        <v>183</v>
      </c>
      <c r="AU188" s="142" t="s">
        <v>80</v>
      </c>
      <c r="AY188" s="17" t="s">
        <v>181</v>
      </c>
      <c r="BE188" s="143">
        <f t="shared" si="34"/>
        <v>0</v>
      </c>
      <c r="BF188" s="143">
        <f t="shared" si="35"/>
        <v>0</v>
      </c>
      <c r="BG188" s="143">
        <f t="shared" si="36"/>
        <v>0</v>
      </c>
      <c r="BH188" s="143">
        <f t="shared" si="37"/>
        <v>0</v>
      </c>
      <c r="BI188" s="143">
        <f t="shared" si="38"/>
        <v>0</v>
      </c>
      <c r="BJ188" s="17" t="s">
        <v>80</v>
      </c>
      <c r="BK188" s="143">
        <f t="shared" si="39"/>
        <v>0</v>
      </c>
      <c r="BL188" s="17" t="s">
        <v>941</v>
      </c>
      <c r="BM188" s="142" t="s">
        <v>3953</v>
      </c>
    </row>
    <row r="189" spans="2:65" s="1" customFormat="1" ht="16.5" customHeight="1">
      <c r="B189" s="32"/>
      <c r="C189" s="131" t="s">
        <v>1252</v>
      </c>
      <c r="D189" s="131" t="s">
        <v>183</v>
      </c>
      <c r="E189" s="132" t="s">
        <v>3954</v>
      </c>
      <c r="F189" s="133" t="s">
        <v>3955</v>
      </c>
      <c r="G189" s="134" t="s">
        <v>305</v>
      </c>
      <c r="H189" s="135">
        <v>86</v>
      </c>
      <c r="I189" s="136"/>
      <c r="J189" s="137">
        <f t="shared" si="30"/>
        <v>0</v>
      </c>
      <c r="K189" s="133" t="s">
        <v>19</v>
      </c>
      <c r="L189" s="32"/>
      <c r="M189" s="138" t="s">
        <v>19</v>
      </c>
      <c r="N189" s="139" t="s">
        <v>43</v>
      </c>
      <c r="P189" s="140">
        <f t="shared" si="31"/>
        <v>0</v>
      </c>
      <c r="Q189" s="140">
        <v>0</v>
      </c>
      <c r="R189" s="140">
        <f t="shared" si="32"/>
        <v>0</v>
      </c>
      <c r="S189" s="140">
        <v>0</v>
      </c>
      <c r="T189" s="141">
        <f t="shared" si="33"/>
        <v>0</v>
      </c>
      <c r="AR189" s="142" t="s">
        <v>941</v>
      </c>
      <c r="AT189" s="142" t="s">
        <v>183</v>
      </c>
      <c r="AU189" s="142" t="s">
        <v>80</v>
      </c>
      <c r="AY189" s="17" t="s">
        <v>181</v>
      </c>
      <c r="BE189" s="143">
        <f t="shared" si="34"/>
        <v>0</v>
      </c>
      <c r="BF189" s="143">
        <f t="shared" si="35"/>
        <v>0</v>
      </c>
      <c r="BG189" s="143">
        <f t="shared" si="36"/>
        <v>0</v>
      </c>
      <c r="BH189" s="143">
        <f t="shared" si="37"/>
        <v>0</v>
      </c>
      <c r="BI189" s="143">
        <f t="shared" si="38"/>
        <v>0</v>
      </c>
      <c r="BJ189" s="17" t="s">
        <v>80</v>
      </c>
      <c r="BK189" s="143">
        <f t="shared" si="39"/>
        <v>0</v>
      </c>
      <c r="BL189" s="17" t="s">
        <v>941</v>
      </c>
      <c r="BM189" s="142" t="s">
        <v>3956</v>
      </c>
    </row>
    <row r="190" spans="2:65" s="1" customFormat="1" ht="16.5" customHeight="1">
      <c r="B190" s="32"/>
      <c r="C190" s="131" t="s">
        <v>1257</v>
      </c>
      <c r="D190" s="131" t="s">
        <v>183</v>
      </c>
      <c r="E190" s="132" t="s">
        <v>3957</v>
      </c>
      <c r="F190" s="133" t="s">
        <v>3958</v>
      </c>
      <c r="G190" s="134" t="s">
        <v>305</v>
      </c>
      <c r="H190" s="135">
        <v>30</v>
      </c>
      <c r="I190" s="136"/>
      <c r="J190" s="137">
        <f t="shared" si="30"/>
        <v>0</v>
      </c>
      <c r="K190" s="133" t="s">
        <v>19</v>
      </c>
      <c r="L190" s="32"/>
      <c r="M190" s="138" t="s">
        <v>19</v>
      </c>
      <c r="N190" s="139" t="s">
        <v>43</v>
      </c>
      <c r="P190" s="140">
        <f t="shared" si="31"/>
        <v>0</v>
      </c>
      <c r="Q190" s="140">
        <v>0</v>
      </c>
      <c r="R190" s="140">
        <f t="shared" si="32"/>
        <v>0</v>
      </c>
      <c r="S190" s="140">
        <v>0</v>
      </c>
      <c r="T190" s="141">
        <f t="shared" si="33"/>
        <v>0</v>
      </c>
      <c r="AR190" s="142" t="s">
        <v>941</v>
      </c>
      <c r="AT190" s="142" t="s">
        <v>183</v>
      </c>
      <c r="AU190" s="142" t="s">
        <v>80</v>
      </c>
      <c r="AY190" s="17" t="s">
        <v>181</v>
      </c>
      <c r="BE190" s="143">
        <f t="shared" si="34"/>
        <v>0</v>
      </c>
      <c r="BF190" s="143">
        <f t="shared" si="35"/>
        <v>0</v>
      </c>
      <c r="BG190" s="143">
        <f t="shared" si="36"/>
        <v>0</v>
      </c>
      <c r="BH190" s="143">
        <f t="shared" si="37"/>
        <v>0</v>
      </c>
      <c r="BI190" s="143">
        <f t="shared" si="38"/>
        <v>0</v>
      </c>
      <c r="BJ190" s="17" t="s">
        <v>80</v>
      </c>
      <c r="BK190" s="143">
        <f t="shared" si="39"/>
        <v>0</v>
      </c>
      <c r="BL190" s="17" t="s">
        <v>941</v>
      </c>
      <c r="BM190" s="142" t="s">
        <v>3959</v>
      </c>
    </row>
    <row r="191" spans="2:65" s="1" customFormat="1" ht="16.5" customHeight="1">
      <c r="B191" s="32"/>
      <c r="C191" s="131" t="s">
        <v>1262</v>
      </c>
      <c r="D191" s="131" t="s">
        <v>183</v>
      </c>
      <c r="E191" s="132" t="s">
        <v>3960</v>
      </c>
      <c r="F191" s="133" t="s">
        <v>3961</v>
      </c>
      <c r="G191" s="134" t="s">
        <v>3753</v>
      </c>
      <c r="H191" s="135">
        <v>300</v>
      </c>
      <c r="I191" s="136"/>
      <c r="J191" s="137">
        <f t="shared" si="30"/>
        <v>0</v>
      </c>
      <c r="K191" s="133" t="s">
        <v>19</v>
      </c>
      <c r="L191" s="32"/>
      <c r="M191" s="138" t="s">
        <v>19</v>
      </c>
      <c r="N191" s="139" t="s">
        <v>43</v>
      </c>
      <c r="P191" s="140">
        <f t="shared" si="31"/>
        <v>0</v>
      </c>
      <c r="Q191" s="140">
        <v>0</v>
      </c>
      <c r="R191" s="140">
        <f t="shared" si="32"/>
        <v>0</v>
      </c>
      <c r="S191" s="140">
        <v>0</v>
      </c>
      <c r="T191" s="141">
        <f t="shared" si="33"/>
        <v>0</v>
      </c>
      <c r="AR191" s="142" t="s">
        <v>941</v>
      </c>
      <c r="AT191" s="142" t="s">
        <v>183</v>
      </c>
      <c r="AU191" s="142" t="s">
        <v>80</v>
      </c>
      <c r="AY191" s="17" t="s">
        <v>181</v>
      </c>
      <c r="BE191" s="143">
        <f t="shared" si="34"/>
        <v>0</v>
      </c>
      <c r="BF191" s="143">
        <f t="shared" si="35"/>
        <v>0</v>
      </c>
      <c r="BG191" s="143">
        <f t="shared" si="36"/>
        <v>0</v>
      </c>
      <c r="BH191" s="143">
        <f t="shared" si="37"/>
        <v>0</v>
      </c>
      <c r="BI191" s="143">
        <f t="shared" si="38"/>
        <v>0</v>
      </c>
      <c r="BJ191" s="17" t="s">
        <v>80</v>
      </c>
      <c r="BK191" s="143">
        <f t="shared" si="39"/>
        <v>0</v>
      </c>
      <c r="BL191" s="17" t="s">
        <v>941</v>
      </c>
      <c r="BM191" s="142" t="s">
        <v>3962</v>
      </c>
    </row>
    <row r="192" spans="2:65" s="1" customFormat="1" ht="16.5" customHeight="1">
      <c r="B192" s="32"/>
      <c r="C192" s="131" t="s">
        <v>1268</v>
      </c>
      <c r="D192" s="131" t="s">
        <v>183</v>
      </c>
      <c r="E192" s="132" t="s">
        <v>3963</v>
      </c>
      <c r="F192" s="133" t="s">
        <v>3964</v>
      </c>
      <c r="G192" s="134" t="s">
        <v>3753</v>
      </c>
      <c r="H192" s="135">
        <v>200</v>
      </c>
      <c r="I192" s="136"/>
      <c r="J192" s="137">
        <f t="shared" si="30"/>
        <v>0</v>
      </c>
      <c r="K192" s="133" t="s">
        <v>19</v>
      </c>
      <c r="L192" s="32"/>
      <c r="M192" s="138" t="s">
        <v>19</v>
      </c>
      <c r="N192" s="139" t="s">
        <v>43</v>
      </c>
      <c r="P192" s="140">
        <f t="shared" si="31"/>
        <v>0</v>
      </c>
      <c r="Q192" s="140">
        <v>0</v>
      </c>
      <c r="R192" s="140">
        <f t="shared" si="32"/>
        <v>0</v>
      </c>
      <c r="S192" s="140">
        <v>0</v>
      </c>
      <c r="T192" s="141">
        <f t="shared" si="33"/>
        <v>0</v>
      </c>
      <c r="AR192" s="142" t="s">
        <v>941</v>
      </c>
      <c r="AT192" s="142" t="s">
        <v>183</v>
      </c>
      <c r="AU192" s="142" t="s">
        <v>80</v>
      </c>
      <c r="AY192" s="17" t="s">
        <v>181</v>
      </c>
      <c r="BE192" s="143">
        <f t="shared" si="34"/>
        <v>0</v>
      </c>
      <c r="BF192" s="143">
        <f t="shared" si="35"/>
        <v>0</v>
      </c>
      <c r="BG192" s="143">
        <f t="shared" si="36"/>
        <v>0</v>
      </c>
      <c r="BH192" s="143">
        <f t="shared" si="37"/>
        <v>0</v>
      </c>
      <c r="BI192" s="143">
        <f t="shared" si="38"/>
        <v>0</v>
      </c>
      <c r="BJ192" s="17" t="s">
        <v>80</v>
      </c>
      <c r="BK192" s="143">
        <f t="shared" si="39"/>
        <v>0</v>
      </c>
      <c r="BL192" s="17" t="s">
        <v>941</v>
      </c>
      <c r="BM192" s="142" t="s">
        <v>3965</v>
      </c>
    </row>
    <row r="193" spans="2:65" s="1" customFormat="1" ht="16.5" customHeight="1">
      <c r="B193" s="32"/>
      <c r="C193" s="131" t="s">
        <v>1274</v>
      </c>
      <c r="D193" s="131" t="s">
        <v>183</v>
      </c>
      <c r="E193" s="132" t="s">
        <v>3966</v>
      </c>
      <c r="F193" s="133" t="s">
        <v>3967</v>
      </c>
      <c r="G193" s="134" t="s">
        <v>3753</v>
      </c>
      <c r="H193" s="135">
        <v>30</v>
      </c>
      <c r="I193" s="136"/>
      <c r="J193" s="137">
        <f t="shared" si="30"/>
        <v>0</v>
      </c>
      <c r="K193" s="133" t="s">
        <v>19</v>
      </c>
      <c r="L193" s="32"/>
      <c r="M193" s="138" t="s">
        <v>19</v>
      </c>
      <c r="N193" s="139" t="s">
        <v>43</v>
      </c>
      <c r="P193" s="140">
        <f t="shared" si="31"/>
        <v>0</v>
      </c>
      <c r="Q193" s="140">
        <v>0</v>
      </c>
      <c r="R193" s="140">
        <f t="shared" si="32"/>
        <v>0</v>
      </c>
      <c r="S193" s="140">
        <v>0</v>
      </c>
      <c r="T193" s="141">
        <f t="shared" si="33"/>
        <v>0</v>
      </c>
      <c r="AR193" s="142" t="s">
        <v>941</v>
      </c>
      <c r="AT193" s="142" t="s">
        <v>183</v>
      </c>
      <c r="AU193" s="142" t="s">
        <v>80</v>
      </c>
      <c r="AY193" s="17" t="s">
        <v>181</v>
      </c>
      <c r="BE193" s="143">
        <f t="shared" si="34"/>
        <v>0</v>
      </c>
      <c r="BF193" s="143">
        <f t="shared" si="35"/>
        <v>0</v>
      </c>
      <c r="BG193" s="143">
        <f t="shared" si="36"/>
        <v>0</v>
      </c>
      <c r="BH193" s="143">
        <f t="shared" si="37"/>
        <v>0</v>
      </c>
      <c r="BI193" s="143">
        <f t="shared" si="38"/>
        <v>0</v>
      </c>
      <c r="BJ193" s="17" t="s">
        <v>80</v>
      </c>
      <c r="BK193" s="143">
        <f t="shared" si="39"/>
        <v>0</v>
      </c>
      <c r="BL193" s="17" t="s">
        <v>941</v>
      </c>
      <c r="BM193" s="142" t="s">
        <v>3968</v>
      </c>
    </row>
    <row r="194" spans="2:65" s="1" customFormat="1" ht="16.5" customHeight="1">
      <c r="B194" s="32"/>
      <c r="C194" s="131" t="s">
        <v>1280</v>
      </c>
      <c r="D194" s="131" t="s">
        <v>183</v>
      </c>
      <c r="E194" s="132" t="s">
        <v>3969</v>
      </c>
      <c r="F194" s="133" t="s">
        <v>3970</v>
      </c>
      <c r="G194" s="134" t="s">
        <v>3753</v>
      </c>
      <c r="H194" s="135">
        <v>10</v>
      </c>
      <c r="I194" s="136"/>
      <c r="J194" s="137">
        <f t="shared" si="30"/>
        <v>0</v>
      </c>
      <c r="K194" s="133" t="s">
        <v>19</v>
      </c>
      <c r="L194" s="32"/>
      <c r="M194" s="138" t="s">
        <v>19</v>
      </c>
      <c r="N194" s="139" t="s">
        <v>43</v>
      </c>
      <c r="P194" s="140">
        <f t="shared" si="31"/>
        <v>0</v>
      </c>
      <c r="Q194" s="140">
        <v>0</v>
      </c>
      <c r="R194" s="140">
        <f t="shared" si="32"/>
        <v>0</v>
      </c>
      <c r="S194" s="140">
        <v>0</v>
      </c>
      <c r="T194" s="141">
        <f t="shared" si="33"/>
        <v>0</v>
      </c>
      <c r="AR194" s="142" t="s">
        <v>941</v>
      </c>
      <c r="AT194" s="142" t="s">
        <v>183</v>
      </c>
      <c r="AU194" s="142" t="s">
        <v>80</v>
      </c>
      <c r="AY194" s="17" t="s">
        <v>181</v>
      </c>
      <c r="BE194" s="143">
        <f t="shared" si="34"/>
        <v>0</v>
      </c>
      <c r="BF194" s="143">
        <f t="shared" si="35"/>
        <v>0</v>
      </c>
      <c r="BG194" s="143">
        <f t="shared" si="36"/>
        <v>0</v>
      </c>
      <c r="BH194" s="143">
        <f t="shared" si="37"/>
        <v>0</v>
      </c>
      <c r="BI194" s="143">
        <f t="shared" si="38"/>
        <v>0</v>
      </c>
      <c r="BJ194" s="17" t="s">
        <v>80</v>
      </c>
      <c r="BK194" s="143">
        <f t="shared" si="39"/>
        <v>0</v>
      </c>
      <c r="BL194" s="17" t="s">
        <v>941</v>
      </c>
      <c r="BM194" s="142" t="s">
        <v>3971</v>
      </c>
    </row>
    <row r="195" spans="2:65" s="1" customFormat="1" ht="16.5" customHeight="1">
      <c r="B195" s="32"/>
      <c r="C195" s="131" t="s">
        <v>1287</v>
      </c>
      <c r="D195" s="131" t="s">
        <v>183</v>
      </c>
      <c r="E195" s="132" t="s">
        <v>3972</v>
      </c>
      <c r="F195" s="133" t="s">
        <v>3973</v>
      </c>
      <c r="G195" s="134" t="s">
        <v>3753</v>
      </c>
      <c r="H195" s="135">
        <v>10</v>
      </c>
      <c r="I195" s="136"/>
      <c r="J195" s="137">
        <f t="shared" si="30"/>
        <v>0</v>
      </c>
      <c r="K195" s="133" t="s">
        <v>19</v>
      </c>
      <c r="L195" s="32"/>
      <c r="M195" s="138" t="s">
        <v>19</v>
      </c>
      <c r="N195" s="139" t="s">
        <v>43</v>
      </c>
      <c r="P195" s="140">
        <f t="shared" si="31"/>
        <v>0</v>
      </c>
      <c r="Q195" s="140">
        <v>0</v>
      </c>
      <c r="R195" s="140">
        <f t="shared" si="32"/>
        <v>0</v>
      </c>
      <c r="S195" s="140">
        <v>0</v>
      </c>
      <c r="T195" s="141">
        <f t="shared" si="33"/>
        <v>0</v>
      </c>
      <c r="AR195" s="142" t="s">
        <v>941</v>
      </c>
      <c r="AT195" s="142" t="s">
        <v>183</v>
      </c>
      <c r="AU195" s="142" t="s">
        <v>80</v>
      </c>
      <c r="AY195" s="17" t="s">
        <v>181</v>
      </c>
      <c r="BE195" s="143">
        <f t="shared" si="34"/>
        <v>0</v>
      </c>
      <c r="BF195" s="143">
        <f t="shared" si="35"/>
        <v>0</v>
      </c>
      <c r="BG195" s="143">
        <f t="shared" si="36"/>
        <v>0</v>
      </c>
      <c r="BH195" s="143">
        <f t="shared" si="37"/>
        <v>0</v>
      </c>
      <c r="BI195" s="143">
        <f t="shared" si="38"/>
        <v>0</v>
      </c>
      <c r="BJ195" s="17" t="s">
        <v>80</v>
      </c>
      <c r="BK195" s="143">
        <f t="shared" si="39"/>
        <v>0</v>
      </c>
      <c r="BL195" s="17" t="s">
        <v>941</v>
      </c>
      <c r="BM195" s="142" t="s">
        <v>3974</v>
      </c>
    </row>
    <row r="196" spans="2:65" s="1" customFormat="1" ht="16.5" customHeight="1">
      <c r="B196" s="32"/>
      <c r="C196" s="131" t="s">
        <v>1297</v>
      </c>
      <c r="D196" s="131" t="s">
        <v>183</v>
      </c>
      <c r="E196" s="132" t="s">
        <v>3975</v>
      </c>
      <c r="F196" s="133" t="s">
        <v>3976</v>
      </c>
      <c r="G196" s="134" t="s">
        <v>3753</v>
      </c>
      <c r="H196" s="135">
        <v>13</v>
      </c>
      <c r="I196" s="136"/>
      <c r="J196" s="137">
        <f t="shared" si="30"/>
        <v>0</v>
      </c>
      <c r="K196" s="133" t="s">
        <v>19</v>
      </c>
      <c r="L196" s="32"/>
      <c r="M196" s="138" t="s">
        <v>19</v>
      </c>
      <c r="N196" s="139" t="s">
        <v>43</v>
      </c>
      <c r="P196" s="140">
        <f t="shared" si="31"/>
        <v>0</v>
      </c>
      <c r="Q196" s="140">
        <v>0</v>
      </c>
      <c r="R196" s="140">
        <f t="shared" si="32"/>
        <v>0</v>
      </c>
      <c r="S196" s="140">
        <v>0</v>
      </c>
      <c r="T196" s="141">
        <f t="shared" si="33"/>
        <v>0</v>
      </c>
      <c r="AR196" s="142" t="s">
        <v>941</v>
      </c>
      <c r="AT196" s="142" t="s">
        <v>183</v>
      </c>
      <c r="AU196" s="142" t="s">
        <v>80</v>
      </c>
      <c r="AY196" s="17" t="s">
        <v>181</v>
      </c>
      <c r="BE196" s="143">
        <f t="shared" si="34"/>
        <v>0</v>
      </c>
      <c r="BF196" s="143">
        <f t="shared" si="35"/>
        <v>0</v>
      </c>
      <c r="BG196" s="143">
        <f t="shared" si="36"/>
        <v>0</v>
      </c>
      <c r="BH196" s="143">
        <f t="shared" si="37"/>
        <v>0</v>
      </c>
      <c r="BI196" s="143">
        <f t="shared" si="38"/>
        <v>0</v>
      </c>
      <c r="BJ196" s="17" t="s">
        <v>80</v>
      </c>
      <c r="BK196" s="143">
        <f t="shared" si="39"/>
        <v>0</v>
      </c>
      <c r="BL196" s="17" t="s">
        <v>941</v>
      </c>
      <c r="BM196" s="142" t="s">
        <v>3977</v>
      </c>
    </row>
    <row r="197" spans="2:65" s="1" customFormat="1" ht="16.5" customHeight="1">
      <c r="B197" s="32"/>
      <c r="C197" s="131" t="s">
        <v>1304</v>
      </c>
      <c r="D197" s="131" t="s">
        <v>183</v>
      </c>
      <c r="E197" s="132" t="s">
        <v>3978</v>
      </c>
      <c r="F197" s="133" t="s">
        <v>3979</v>
      </c>
      <c r="G197" s="134" t="s">
        <v>3753</v>
      </c>
      <c r="H197" s="135">
        <v>3</v>
      </c>
      <c r="I197" s="136"/>
      <c r="J197" s="137">
        <f t="shared" si="30"/>
        <v>0</v>
      </c>
      <c r="K197" s="133" t="s">
        <v>19</v>
      </c>
      <c r="L197" s="32"/>
      <c r="M197" s="138" t="s">
        <v>19</v>
      </c>
      <c r="N197" s="139" t="s">
        <v>43</v>
      </c>
      <c r="P197" s="140">
        <f t="shared" si="31"/>
        <v>0</v>
      </c>
      <c r="Q197" s="140">
        <v>0</v>
      </c>
      <c r="R197" s="140">
        <f t="shared" si="32"/>
        <v>0</v>
      </c>
      <c r="S197" s="140">
        <v>0</v>
      </c>
      <c r="T197" s="141">
        <f t="shared" si="33"/>
        <v>0</v>
      </c>
      <c r="AR197" s="142" t="s">
        <v>941</v>
      </c>
      <c r="AT197" s="142" t="s">
        <v>183</v>
      </c>
      <c r="AU197" s="142" t="s">
        <v>80</v>
      </c>
      <c r="AY197" s="17" t="s">
        <v>181</v>
      </c>
      <c r="BE197" s="143">
        <f t="shared" si="34"/>
        <v>0</v>
      </c>
      <c r="BF197" s="143">
        <f t="shared" si="35"/>
        <v>0</v>
      </c>
      <c r="BG197" s="143">
        <f t="shared" si="36"/>
        <v>0</v>
      </c>
      <c r="BH197" s="143">
        <f t="shared" si="37"/>
        <v>0</v>
      </c>
      <c r="BI197" s="143">
        <f t="shared" si="38"/>
        <v>0</v>
      </c>
      <c r="BJ197" s="17" t="s">
        <v>80</v>
      </c>
      <c r="BK197" s="143">
        <f t="shared" si="39"/>
        <v>0</v>
      </c>
      <c r="BL197" s="17" t="s">
        <v>941</v>
      </c>
      <c r="BM197" s="142" t="s">
        <v>3980</v>
      </c>
    </row>
    <row r="198" spans="2:65" s="1" customFormat="1" ht="16.5" customHeight="1">
      <c r="B198" s="32"/>
      <c r="C198" s="131" t="s">
        <v>1316</v>
      </c>
      <c r="D198" s="131" t="s">
        <v>183</v>
      </c>
      <c r="E198" s="132" t="s">
        <v>3981</v>
      </c>
      <c r="F198" s="133" t="s">
        <v>3982</v>
      </c>
      <c r="G198" s="134" t="s">
        <v>3753</v>
      </c>
      <c r="H198" s="135">
        <v>12</v>
      </c>
      <c r="I198" s="136"/>
      <c r="J198" s="137">
        <f t="shared" si="30"/>
        <v>0</v>
      </c>
      <c r="K198" s="133" t="s">
        <v>19</v>
      </c>
      <c r="L198" s="32"/>
      <c r="M198" s="138" t="s">
        <v>19</v>
      </c>
      <c r="N198" s="139" t="s">
        <v>43</v>
      </c>
      <c r="P198" s="140">
        <f t="shared" si="31"/>
        <v>0</v>
      </c>
      <c r="Q198" s="140">
        <v>0</v>
      </c>
      <c r="R198" s="140">
        <f t="shared" si="32"/>
        <v>0</v>
      </c>
      <c r="S198" s="140">
        <v>0</v>
      </c>
      <c r="T198" s="141">
        <f t="shared" si="33"/>
        <v>0</v>
      </c>
      <c r="AR198" s="142" t="s">
        <v>941</v>
      </c>
      <c r="AT198" s="142" t="s">
        <v>183</v>
      </c>
      <c r="AU198" s="142" t="s">
        <v>80</v>
      </c>
      <c r="AY198" s="17" t="s">
        <v>181</v>
      </c>
      <c r="BE198" s="143">
        <f t="shared" si="34"/>
        <v>0</v>
      </c>
      <c r="BF198" s="143">
        <f t="shared" si="35"/>
        <v>0</v>
      </c>
      <c r="BG198" s="143">
        <f t="shared" si="36"/>
        <v>0</v>
      </c>
      <c r="BH198" s="143">
        <f t="shared" si="37"/>
        <v>0</v>
      </c>
      <c r="BI198" s="143">
        <f t="shared" si="38"/>
        <v>0</v>
      </c>
      <c r="BJ198" s="17" t="s">
        <v>80</v>
      </c>
      <c r="BK198" s="143">
        <f t="shared" si="39"/>
        <v>0</v>
      </c>
      <c r="BL198" s="17" t="s">
        <v>941</v>
      </c>
      <c r="BM198" s="142" t="s">
        <v>3983</v>
      </c>
    </row>
    <row r="199" spans="2:65" s="1" customFormat="1" ht="16.5" customHeight="1">
      <c r="B199" s="32"/>
      <c r="C199" s="131" t="s">
        <v>1322</v>
      </c>
      <c r="D199" s="131" t="s">
        <v>183</v>
      </c>
      <c r="E199" s="132" t="s">
        <v>3984</v>
      </c>
      <c r="F199" s="133" t="s">
        <v>3985</v>
      </c>
      <c r="G199" s="134" t="s">
        <v>3753</v>
      </c>
      <c r="H199" s="135">
        <v>1</v>
      </c>
      <c r="I199" s="136"/>
      <c r="J199" s="137">
        <f t="shared" si="30"/>
        <v>0</v>
      </c>
      <c r="K199" s="133" t="s">
        <v>19</v>
      </c>
      <c r="L199" s="32"/>
      <c r="M199" s="138" t="s">
        <v>19</v>
      </c>
      <c r="N199" s="139" t="s">
        <v>43</v>
      </c>
      <c r="P199" s="140">
        <f t="shared" si="31"/>
        <v>0</v>
      </c>
      <c r="Q199" s="140">
        <v>0</v>
      </c>
      <c r="R199" s="140">
        <f t="shared" si="32"/>
        <v>0</v>
      </c>
      <c r="S199" s="140">
        <v>0</v>
      </c>
      <c r="T199" s="141">
        <f t="shared" si="33"/>
        <v>0</v>
      </c>
      <c r="AR199" s="142" t="s">
        <v>941</v>
      </c>
      <c r="AT199" s="142" t="s">
        <v>183</v>
      </c>
      <c r="AU199" s="142" t="s">
        <v>80</v>
      </c>
      <c r="AY199" s="17" t="s">
        <v>181</v>
      </c>
      <c r="BE199" s="143">
        <f t="shared" si="34"/>
        <v>0</v>
      </c>
      <c r="BF199" s="143">
        <f t="shared" si="35"/>
        <v>0</v>
      </c>
      <c r="BG199" s="143">
        <f t="shared" si="36"/>
        <v>0</v>
      </c>
      <c r="BH199" s="143">
        <f t="shared" si="37"/>
        <v>0</v>
      </c>
      <c r="BI199" s="143">
        <f t="shared" si="38"/>
        <v>0</v>
      </c>
      <c r="BJ199" s="17" t="s">
        <v>80</v>
      </c>
      <c r="BK199" s="143">
        <f t="shared" si="39"/>
        <v>0</v>
      </c>
      <c r="BL199" s="17" t="s">
        <v>941</v>
      </c>
      <c r="BM199" s="142" t="s">
        <v>3986</v>
      </c>
    </row>
    <row r="200" spans="2:65" s="1" customFormat="1" ht="16.5" customHeight="1">
      <c r="B200" s="32"/>
      <c r="C200" s="131" t="s">
        <v>1332</v>
      </c>
      <c r="D200" s="131" t="s">
        <v>183</v>
      </c>
      <c r="E200" s="132" t="s">
        <v>3987</v>
      </c>
      <c r="F200" s="133" t="s">
        <v>3988</v>
      </c>
      <c r="G200" s="134" t="s">
        <v>305</v>
      </c>
      <c r="H200" s="135">
        <v>30</v>
      </c>
      <c r="I200" s="136"/>
      <c r="J200" s="137">
        <f t="shared" si="30"/>
        <v>0</v>
      </c>
      <c r="K200" s="133" t="s">
        <v>19</v>
      </c>
      <c r="L200" s="32"/>
      <c r="M200" s="138" t="s">
        <v>19</v>
      </c>
      <c r="N200" s="139" t="s">
        <v>43</v>
      </c>
      <c r="P200" s="140">
        <f t="shared" si="31"/>
        <v>0</v>
      </c>
      <c r="Q200" s="140">
        <v>0</v>
      </c>
      <c r="R200" s="140">
        <f t="shared" si="32"/>
        <v>0</v>
      </c>
      <c r="S200" s="140">
        <v>0</v>
      </c>
      <c r="T200" s="141">
        <f t="shared" si="33"/>
        <v>0</v>
      </c>
      <c r="AR200" s="142" t="s">
        <v>941</v>
      </c>
      <c r="AT200" s="142" t="s">
        <v>183</v>
      </c>
      <c r="AU200" s="142" t="s">
        <v>80</v>
      </c>
      <c r="AY200" s="17" t="s">
        <v>181</v>
      </c>
      <c r="BE200" s="143">
        <f t="shared" si="34"/>
        <v>0</v>
      </c>
      <c r="BF200" s="143">
        <f t="shared" si="35"/>
        <v>0</v>
      </c>
      <c r="BG200" s="143">
        <f t="shared" si="36"/>
        <v>0</v>
      </c>
      <c r="BH200" s="143">
        <f t="shared" si="37"/>
        <v>0</v>
      </c>
      <c r="BI200" s="143">
        <f t="shared" si="38"/>
        <v>0</v>
      </c>
      <c r="BJ200" s="17" t="s">
        <v>80</v>
      </c>
      <c r="BK200" s="143">
        <f t="shared" si="39"/>
        <v>0</v>
      </c>
      <c r="BL200" s="17" t="s">
        <v>941</v>
      </c>
      <c r="BM200" s="142" t="s">
        <v>3989</v>
      </c>
    </row>
    <row r="201" spans="2:65" s="1" customFormat="1" ht="16.5" customHeight="1">
      <c r="B201" s="32"/>
      <c r="C201" s="131" t="s">
        <v>1339</v>
      </c>
      <c r="D201" s="131" t="s">
        <v>183</v>
      </c>
      <c r="E201" s="132" t="s">
        <v>3990</v>
      </c>
      <c r="F201" s="133" t="s">
        <v>3991</v>
      </c>
      <c r="G201" s="134" t="s">
        <v>305</v>
      </c>
      <c r="H201" s="135">
        <v>45</v>
      </c>
      <c r="I201" s="136"/>
      <c r="J201" s="137">
        <f t="shared" si="30"/>
        <v>0</v>
      </c>
      <c r="K201" s="133" t="s">
        <v>19</v>
      </c>
      <c r="L201" s="32"/>
      <c r="M201" s="138" t="s">
        <v>19</v>
      </c>
      <c r="N201" s="139" t="s">
        <v>43</v>
      </c>
      <c r="P201" s="140">
        <f t="shared" si="31"/>
        <v>0</v>
      </c>
      <c r="Q201" s="140">
        <v>0</v>
      </c>
      <c r="R201" s="140">
        <f t="shared" si="32"/>
        <v>0</v>
      </c>
      <c r="S201" s="140">
        <v>0</v>
      </c>
      <c r="T201" s="141">
        <f t="shared" si="33"/>
        <v>0</v>
      </c>
      <c r="AR201" s="142" t="s">
        <v>941</v>
      </c>
      <c r="AT201" s="142" t="s">
        <v>183</v>
      </c>
      <c r="AU201" s="142" t="s">
        <v>80</v>
      </c>
      <c r="AY201" s="17" t="s">
        <v>181</v>
      </c>
      <c r="BE201" s="143">
        <f t="shared" si="34"/>
        <v>0</v>
      </c>
      <c r="BF201" s="143">
        <f t="shared" si="35"/>
        <v>0</v>
      </c>
      <c r="BG201" s="143">
        <f t="shared" si="36"/>
        <v>0</v>
      </c>
      <c r="BH201" s="143">
        <f t="shared" si="37"/>
        <v>0</v>
      </c>
      <c r="BI201" s="143">
        <f t="shared" si="38"/>
        <v>0</v>
      </c>
      <c r="BJ201" s="17" t="s">
        <v>80</v>
      </c>
      <c r="BK201" s="143">
        <f t="shared" si="39"/>
        <v>0</v>
      </c>
      <c r="BL201" s="17" t="s">
        <v>941</v>
      </c>
      <c r="BM201" s="142" t="s">
        <v>3992</v>
      </c>
    </row>
    <row r="202" spans="2:65" s="1" customFormat="1" ht="16.5" customHeight="1">
      <c r="B202" s="32"/>
      <c r="C202" s="131" t="s">
        <v>1348</v>
      </c>
      <c r="D202" s="131" t="s">
        <v>183</v>
      </c>
      <c r="E202" s="132" t="s">
        <v>3993</v>
      </c>
      <c r="F202" s="133" t="s">
        <v>3994</v>
      </c>
      <c r="G202" s="134" t="s">
        <v>3753</v>
      </c>
      <c r="H202" s="135">
        <v>107</v>
      </c>
      <c r="I202" s="136"/>
      <c r="J202" s="137">
        <f t="shared" si="30"/>
        <v>0</v>
      </c>
      <c r="K202" s="133" t="s">
        <v>19</v>
      </c>
      <c r="L202" s="32"/>
      <c r="M202" s="138" t="s">
        <v>19</v>
      </c>
      <c r="N202" s="139" t="s">
        <v>43</v>
      </c>
      <c r="P202" s="140">
        <f t="shared" si="31"/>
        <v>0</v>
      </c>
      <c r="Q202" s="140">
        <v>0</v>
      </c>
      <c r="R202" s="140">
        <f t="shared" si="32"/>
        <v>0</v>
      </c>
      <c r="S202" s="140">
        <v>0</v>
      </c>
      <c r="T202" s="141">
        <f t="shared" si="33"/>
        <v>0</v>
      </c>
      <c r="AR202" s="142" t="s">
        <v>941</v>
      </c>
      <c r="AT202" s="142" t="s">
        <v>183</v>
      </c>
      <c r="AU202" s="142" t="s">
        <v>80</v>
      </c>
      <c r="AY202" s="17" t="s">
        <v>181</v>
      </c>
      <c r="BE202" s="143">
        <f t="shared" si="34"/>
        <v>0</v>
      </c>
      <c r="BF202" s="143">
        <f t="shared" si="35"/>
        <v>0</v>
      </c>
      <c r="BG202" s="143">
        <f t="shared" si="36"/>
        <v>0</v>
      </c>
      <c r="BH202" s="143">
        <f t="shared" si="37"/>
        <v>0</v>
      </c>
      <c r="BI202" s="143">
        <f t="shared" si="38"/>
        <v>0</v>
      </c>
      <c r="BJ202" s="17" t="s">
        <v>80</v>
      </c>
      <c r="BK202" s="143">
        <f t="shared" si="39"/>
        <v>0</v>
      </c>
      <c r="BL202" s="17" t="s">
        <v>941</v>
      </c>
      <c r="BM202" s="142" t="s">
        <v>3995</v>
      </c>
    </row>
    <row r="203" spans="2:65" s="1" customFormat="1" ht="16.5" customHeight="1">
      <c r="B203" s="32"/>
      <c r="C203" s="131" t="s">
        <v>1356</v>
      </c>
      <c r="D203" s="131" t="s">
        <v>183</v>
      </c>
      <c r="E203" s="132" t="s">
        <v>3996</v>
      </c>
      <c r="F203" s="133" t="s">
        <v>3997</v>
      </c>
      <c r="G203" s="134" t="s">
        <v>3753</v>
      </c>
      <c r="H203" s="135">
        <v>17</v>
      </c>
      <c r="I203" s="136"/>
      <c r="J203" s="137">
        <f aca="true" t="shared" si="40" ref="J203:J219">ROUND(I203*H203,2)</f>
        <v>0</v>
      </c>
      <c r="K203" s="133" t="s">
        <v>19</v>
      </c>
      <c r="L203" s="32"/>
      <c r="M203" s="138" t="s">
        <v>19</v>
      </c>
      <c r="N203" s="139" t="s">
        <v>43</v>
      </c>
      <c r="P203" s="140">
        <f aca="true" t="shared" si="41" ref="P203:P219">O203*H203</f>
        <v>0</v>
      </c>
      <c r="Q203" s="140">
        <v>0</v>
      </c>
      <c r="R203" s="140">
        <f aca="true" t="shared" si="42" ref="R203:R219">Q203*H203</f>
        <v>0</v>
      </c>
      <c r="S203" s="140">
        <v>0</v>
      </c>
      <c r="T203" s="141">
        <f aca="true" t="shared" si="43" ref="T203:T219">S203*H203</f>
        <v>0</v>
      </c>
      <c r="AR203" s="142" t="s">
        <v>941</v>
      </c>
      <c r="AT203" s="142" t="s">
        <v>183</v>
      </c>
      <c r="AU203" s="142" t="s">
        <v>80</v>
      </c>
      <c r="AY203" s="17" t="s">
        <v>181</v>
      </c>
      <c r="BE203" s="143">
        <f aca="true" t="shared" si="44" ref="BE203:BE219">IF(N203="základní",J203,0)</f>
        <v>0</v>
      </c>
      <c r="BF203" s="143">
        <f aca="true" t="shared" si="45" ref="BF203:BF219">IF(N203="snížená",J203,0)</f>
        <v>0</v>
      </c>
      <c r="BG203" s="143">
        <f aca="true" t="shared" si="46" ref="BG203:BG219">IF(N203="zákl. přenesená",J203,0)</f>
        <v>0</v>
      </c>
      <c r="BH203" s="143">
        <f aca="true" t="shared" si="47" ref="BH203:BH219">IF(N203="sníž. přenesená",J203,0)</f>
        <v>0</v>
      </c>
      <c r="BI203" s="143">
        <f aca="true" t="shared" si="48" ref="BI203:BI219">IF(N203="nulová",J203,0)</f>
        <v>0</v>
      </c>
      <c r="BJ203" s="17" t="s">
        <v>80</v>
      </c>
      <c r="BK203" s="143">
        <f aca="true" t="shared" si="49" ref="BK203:BK219">ROUND(I203*H203,2)</f>
        <v>0</v>
      </c>
      <c r="BL203" s="17" t="s">
        <v>941</v>
      </c>
      <c r="BM203" s="142" t="s">
        <v>3998</v>
      </c>
    </row>
    <row r="204" spans="2:65" s="1" customFormat="1" ht="16.5" customHeight="1">
      <c r="B204" s="32"/>
      <c r="C204" s="131" t="s">
        <v>1361</v>
      </c>
      <c r="D204" s="131" t="s">
        <v>183</v>
      </c>
      <c r="E204" s="132" t="s">
        <v>3999</v>
      </c>
      <c r="F204" s="133" t="s">
        <v>4000</v>
      </c>
      <c r="G204" s="134" t="s">
        <v>3753</v>
      </c>
      <c r="H204" s="135">
        <v>7</v>
      </c>
      <c r="I204" s="136"/>
      <c r="J204" s="137">
        <f t="shared" si="40"/>
        <v>0</v>
      </c>
      <c r="K204" s="133" t="s">
        <v>19</v>
      </c>
      <c r="L204" s="32"/>
      <c r="M204" s="138" t="s">
        <v>19</v>
      </c>
      <c r="N204" s="139" t="s">
        <v>43</v>
      </c>
      <c r="P204" s="140">
        <f t="shared" si="41"/>
        <v>0</v>
      </c>
      <c r="Q204" s="140">
        <v>0</v>
      </c>
      <c r="R204" s="140">
        <f t="shared" si="42"/>
        <v>0</v>
      </c>
      <c r="S204" s="140">
        <v>0</v>
      </c>
      <c r="T204" s="141">
        <f t="shared" si="43"/>
        <v>0</v>
      </c>
      <c r="AR204" s="142" t="s">
        <v>941</v>
      </c>
      <c r="AT204" s="142" t="s">
        <v>183</v>
      </c>
      <c r="AU204" s="142" t="s">
        <v>80</v>
      </c>
      <c r="AY204" s="17" t="s">
        <v>181</v>
      </c>
      <c r="BE204" s="143">
        <f t="shared" si="44"/>
        <v>0</v>
      </c>
      <c r="BF204" s="143">
        <f t="shared" si="45"/>
        <v>0</v>
      </c>
      <c r="BG204" s="143">
        <f t="shared" si="46"/>
        <v>0</v>
      </c>
      <c r="BH204" s="143">
        <f t="shared" si="47"/>
        <v>0</v>
      </c>
      <c r="BI204" s="143">
        <f t="shared" si="48"/>
        <v>0</v>
      </c>
      <c r="BJ204" s="17" t="s">
        <v>80</v>
      </c>
      <c r="BK204" s="143">
        <f t="shared" si="49"/>
        <v>0</v>
      </c>
      <c r="BL204" s="17" t="s">
        <v>941</v>
      </c>
      <c r="BM204" s="142" t="s">
        <v>4001</v>
      </c>
    </row>
    <row r="205" spans="2:65" s="1" customFormat="1" ht="16.5" customHeight="1">
      <c r="B205" s="32"/>
      <c r="C205" s="131" t="s">
        <v>1372</v>
      </c>
      <c r="D205" s="131" t="s">
        <v>183</v>
      </c>
      <c r="E205" s="132" t="s">
        <v>4002</v>
      </c>
      <c r="F205" s="133" t="s">
        <v>4003</v>
      </c>
      <c r="G205" s="134" t="s">
        <v>3753</v>
      </c>
      <c r="H205" s="135">
        <v>5</v>
      </c>
      <c r="I205" s="136"/>
      <c r="J205" s="137">
        <f t="shared" si="40"/>
        <v>0</v>
      </c>
      <c r="K205" s="133" t="s">
        <v>19</v>
      </c>
      <c r="L205" s="32"/>
      <c r="M205" s="138" t="s">
        <v>19</v>
      </c>
      <c r="N205" s="139" t="s">
        <v>43</v>
      </c>
      <c r="P205" s="140">
        <f t="shared" si="41"/>
        <v>0</v>
      </c>
      <c r="Q205" s="140">
        <v>0</v>
      </c>
      <c r="R205" s="140">
        <f t="shared" si="42"/>
        <v>0</v>
      </c>
      <c r="S205" s="140">
        <v>0</v>
      </c>
      <c r="T205" s="141">
        <f t="shared" si="43"/>
        <v>0</v>
      </c>
      <c r="AR205" s="142" t="s">
        <v>941</v>
      </c>
      <c r="AT205" s="142" t="s">
        <v>183</v>
      </c>
      <c r="AU205" s="142" t="s">
        <v>80</v>
      </c>
      <c r="AY205" s="17" t="s">
        <v>181</v>
      </c>
      <c r="BE205" s="143">
        <f t="shared" si="44"/>
        <v>0</v>
      </c>
      <c r="BF205" s="143">
        <f t="shared" si="45"/>
        <v>0</v>
      </c>
      <c r="BG205" s="143">
        <f t="shared" si="46"/>
        <v>0</v>
      </c>
      <c r="BH205" s="143">
        <f t="shared" si="47"/>
        <v>0</v>
      </c>
      <c r="BI205" s="143">
        <f t="shared" si="48"/>
        <v>0</v>
      </c>
      <c r="BJ205" s="17" t="s">
        <v>80</v>
      </c>
      <c r="BK205" s="143">
        <f t="shared" si="49"/>
        <v>0</v>
      </c>
      <c r="BL205" s="17" t="s">
        <v>941</v>
      </c>
      <c r="BM205" s="142" t="s">
        <v>4004</v>
      </c>
    </row>
    <row r="206" spans="2:65" s="1" customFormat="1" ht="16.5" customHeight="1">
      <c r="B206" s="32"/>
      <c r="C206" s="131" t="s">
        <v>1376</v>
      </c>
      <c r="D206" s="131" t="s">
        <v>183</v>
      </c>
      <c r="E206" s="132" t="s">
        <v>4005</v>
      </c>
      <c r="F206" s="133" t="s">
        <v>4006</v>
      </c>
      <c r="G206" s="134" t="s">
        <v>3753</v>
      </c>
      <c r="H206" s="135">
        <v>6</v>
      </c>
      <c r="I206" s="136"/>
      <c r="J206" s="137">
        <f t="shared" si="40"/>
        <v>0</v>
      </c>
      <c r="K206" s="133" t="s">
        <v>19</v>
      </c>
      <c r="L206" s="32"/>
      <c r="M206" s="138" t="s">
        <v>19</v>
      </c>
      <c r="N206" s="139" t="s">
        <v>43</v>
      </c>
      <c r="P206" s="140">
        <f t="shared" si="41"/>
        <v>0</v>
      </c>
      <c r="Q206" s="140">
        <v>0</v>
      </c>
      <c r="R206" s="140">
        <f t="shared" si="42"/>
        <v>0</v>
      </c>
      <c r="S206" s="140">
        <v>0</v>
      </c>
      <c r="T206" s="141">
        <f t="shared" si="43"/>
        <v>0</v>
      </c>
      <c r="AR206" s="142" t="s">
        <v>941</v>
      </c>
      <c r="AT206" s="142" t="s">
        <v>183</v>
      </c>
      <c r="AU206" s="142" t="s">
        <v>80</v>
      </c>
      <c r="AY206" s="17" t="s">
        <v>181</v>
      </c>
      <c r="BE206" s="143">
        <f t="shared" si="44"/>
        <v>0</v>
      </c>
      <c r="BF206" s="143">
        <f t="shared" si="45"/>
        <v>0</v>
      </c>
      <c r="BG206" s="143">
        <f t="shared" si="46"/>
        <v>0</v>
      </c>
      <c r="BH206" s="143">
        <f t="shared" si="47"/>
        <v>0</v>
      </c>
      <c r="BI206" s="143">
        <f t="shared" si="48"/>
        <v>0</v>
      </c>
      <c r="BJ206" s="17" t="s">
        <v>80</v>
      </c>
      <c r="BK206" s="143">
        <f t="shared" si="49"/>
        <v>0</v>
      </c>
      <c r="BL206" s="17" t="s">
        <v>941</v>
      </c>
      <c r="BM206" s="142" t="s">
        <v>4007</v>
      </c>
    </row>
    <row r="207" spans="2:65" s="1" customFormat="1" ht="16.5" customHeight="1">
      <c r="B207" s="32"/>
      <c r="C207" s="131" t="s">
        <v>1380</v>
      </c>
      <c r="D207" s="131" t="s">
        <v>183</v>
      </c>
      <c r="E207" s="132" t="s">
        <v>4008</v>
      </c>
      <c r="F207" s="133" t="s">
        <v>4009</v>
      </c>
      <c r="G207" s="134" t="s">
        <v>3753</v>
      </c>
      <c r="H207" s="135">
        <v>17</v>
      </c>
      <c r="I207" s="136"/>
      <c r="J207" s="137">
        <f t="shared" si="40"/>
        <v>0</v>
      </c>
      <c r="K207" s="133" t="s">
        <v>19</v>
      </c>
      <c r="L207" s="32"/>
      <c r="M207" s="138" t="s">
        <v>19</v>
      </c>
      <c r="N207" s="139" t="s">
        <v>43</v>
      </c>
      <c r="P207" s="140">
        <f t="shared" si="41"/>
        <v>0</v>
      </c>
      <c r="Q207" s="140">
        <v>0</v>
      </c>
      <c r="R207" s="140">
        <f t="shared" si="42"/>
        <v>0</v>
      </c>
      <c r="S207" s="140">
        <v>0</v>
      </c>
      <c r="T207" s="141">
        <f t="shared" si="43"/>
        <v>0</v>
      </c>
      <c r="AR207" s="142" t="s">
        <v>941</v>
      </c>
      <c r="AT207" s="142" t="s">
        <v>183</v>
      </c>
      <c r="AU207" s="142" t="s">
        <v>80</v>
      </c>
      <c r="AY207" s="17" t="s">
        <v>181</v>
      </c>
      <c r="BE207" s="143">
        <f t="shared" si="44"/>
        <v>0</v>
      </c>
      <c r="BF207" s="143">
        <f t="shared" si="45"/>
        <v>0</v>
      </c>
      <c r="BG207" s="143">
        <f t="shared" si="46"/>
        <v>0</v>
      </c>
      <c r="BH207" s="143">
        <f t="shared" si="47"/>
        <v>0</v>
      </c>
      <c r="BI207" s="143">
        <f t="shared" si="48"/>
        <v>0</v>
      </c>
      <c r="BJ207" s="17" t="s">
        <v>80</v>
      </c>
      <c r="BK207" s="143">
        <f t="shared" si="49"/>
        <v>0</v>
      </c>
      <c r="BL207" s="17" t="s">
        <v>941</v>
      </c>
      <c r="BM207" s="142" t="s">
        <v>4010</v>
      </c>
    </row>
    <row r="208" spans="2:65" s="1" customFormat="1" ht="16.5" customHeight="1">
      <c r="B208" s="32"/>
      <c r="C208" s="131" t="s">
        <v>1386</v>
      </c>
      <c r="D208" s="131" t="s">
        <v>183</v>
      </c>
      <c r="E208" s="132" t="s">
        <v>4011</v>
      </c>
      <c r="F208" s="133" t="s">
        <v>4012</v>
      </c>
      <c r="G208" s="134" t="s">
        <v>3753</v>
      </c>
      <c r="H208" s="135">
        <v>21</v>
      </c>
      <c r="I208" s="136"/>
      <c r="J208" s="137">
        <f t="shared" si="40"/>
        <v>0</v>
      </c>
      <c r="K208" s="133" t="s">
        <v>19</v>
      </c>
      <c r="L208" s="32"/>
      <c r="M208" s="138" t="s">
        <v>19</v>
      </c>
      <c r="N208" s="139" t="s">
        <v>43</v>
      </c>
      <c r="P208" s="140">
        <f t="shared" si="41"/>
        <v>0</v>
      </c>
      <c r="Q208" s="140">
        <v>0</v>
      </c>
      <c r="R208" s="140">
        <f t="shared" si="42"/>
        <v>0</v>
      </c>
      <c r="S208" s="140">
        <v>0</v>
      </c>
      <c r="T208" s="141">
        <f t="shared" si="43"/>
        <v>0</v>
      </c>
      <c r="AR208" s="142" t="s">
        <v>941</v>
      </c>
      <c r="AT208" s="142" t="s">
        <v>183</v>
      </c>
      <c r="AU208" s="142" t="s">
        <v>80</v>
      </c>
      <c r="AY208" s="17" t="s">
        <v>181</v>
      </c>
      <c r="BE208" s="143">
        <f t="shared" si="44"/>
        <v>0</v>
      </c>
      <c r="BF208" s="143">
        <f t="shared" si="45"/>
        <v>0</v>
      </c>
      <c r="BG208" s="143">
        <f t="shared" si="46"/>
        <v>0</v>
      </c>
      <c r="BH208" s="143">
        <f t="shared" si="47"/>
        <v>0</v>
      </c>
      <c r="BI208" s="143">
        <f t="shared" si="48"/>
        <v>0</v>
      </c>
      <c r="BJ208" s="17" t="s">
        <v>80</v>
      </c>
      <c r="BK208" s="143">
        <f t="shared" si="49"/>
        <v>0</v>
      </c>
      <c r="BL208" s="17" t="s">
        <v>941</v>
      </c>
      <c r="BM208" s="142" t="s">
        <v>4013</v>
      </c>
    </row>
    <row r="209" spans="2:65" s="1" customFormat="1" ht="16.5" customHeight="1">
      <c r="B209" s="32"/>
      <c r="C209" s="131" t="s">
        <v>1390</v>
      </c>
      <c r="D209" s="131" t="s">
        <v>183</v>
      </c>
      <c r="E209" s="132" t="s">
        <v>4014</v>
      </c>
      <c r="F209" s="133" t="s">
        <v>4015</v>
      </c>
      <c r="G209" s="134" t="s">
        <v>3753</v>
      </c>
      <c r="H209" s="135">
        <v>14</v>
      </c>
      <c r="I209" s="136"/>
      <c r="J209" s="137">
        <f t="shared" si="40"/>
        <v>0</v>
      </c>
      <c r="K209" s="133" t="s">
        <v>19</v>
      </c>
      <c r="L209" s="32"/>
      <c r="M209" s="138" t="s">
        <v>19</v>
      </c>
      <c r="N209" s="139" t="s">
        <v>43</v>
      </c>
      <c r="P209" s="140">
        <f t="shared" si="41"/>
        <v>0</v>
      </c>
      <c r="Q209" s="140">
        <v>0</v>
      </c>
      <c r="R209" s="140">
        <f t="shared" si="42"/>
        <v>0</v>
      </c>
      <c r="S209" s="140">
        <v>0</v>
      </c>
      <c r="T209" s="141">
        <f t="shared" si="43"/>
        <v>0</v>
      </c>
      <c r="AR209" s="142" t="s">
        <v>941</v>
      </c>
      <c r="AT209" s="142" t="s">
        <v>183</v>
      </c>
      <c r="AU209" s="142" t="s">
        <v>80</v>
      </c>
      <c r="AY209" s="17" t="s">
        <v>181</v>
      </c>
      <c r="BE209" s="143">
        <f t="shared" si="44"/>
        <v>0</v>
      </c>
      <c r="BF209" s="143">
        <f t="shared" si="45"/>
        <v>0</v>
      </c>
      <c r="BG209" s="143">
        <f t="shared" si="46"/>
        <v>0</v>
      </c>
      <c r="BH209" s="143">
        <f t="shared" si="47"/>
        <v>0</v>
      </c>
      <c r="BI209" s="143">
        <f t="shared" si="48"/>
        <v>0</v>
      </c>
      <c r="BJ209" s="17" t="s">
        <v>80</v>
      </c>
      <c r="BK209" s="143">
        <f t="shared" si="49"/>
        <v>0</v>
      </c>
      <c r="BL209" s="17" t="s">
        <v>941</v>
      </c>
      <c r="BM209" s="142" t="s">
        <v>4016</v>
      </c>
    </row>
    <row r="210" spans="2:65" s="1" customFormat="1" ht="16.5" customHeight="1">
      <c r="B210" s="32"/>
      <c r="C210" s="131" t="s">
        <v>1396</v>
      </c>
      <c r="D210" s="131" t="s">
        <v>183</v>
      </c>
      <c r="E210" s="132" t="s">
        <v>4017</v>
      </c>
      <c r="F210" s="133" t="s">
        <v>4018</v>
      </c>
      <c r="G210" s="134" t="s">
        <v>3753</v>
      </c>
      <c r="H210" s="135">
        <v>99</v>
      </c>
      <c r="I210" s="136"/>
      <c r="J210" s="137">
        <f t="shared" si="40"/>
        <v>0</v>
      </c>
      <c r="K210" s="133" t="s">
        <v>19</v>
      </c>
      <c r="L210" s="32"/>
      <c r="M210" s="138" t="s">
        <v>19</v>
      </c>
      <c r="N210" s="139" t="s">
        <v>43</v>
      </c>
      <c r="P210" s="140">
        <f t="shared" si="41"/>
        <v>0</v>
      </c>
      <c r="Q210" s="140">
        <v>0</v>
      </c>
      <c r="R210" s="140">
        <f t="shared" si="42"/>
        <v>0</v>
      </c>
      <c r="S210" s="140">
        <v>0</v>
      </c>
      <c r="T210" s="141">
        <f t="shared" si="43"/>
        <v>0</v>
      </c>
      <c r="AR210" s="142" t="s">
        <v>941</v>
      </c>
      <c r="AT210" s="142" t="s">
        <v>183</v>
      </c>
      <c r="AU210" s="142" t="s">
        <v>80</v>
      </c>
      <c r="AY210" s="17" t="s">
        <v>181</v>
      </c>
      <c r="BE210" s="143">
        <f t="shared" si="44"/>
        <v>0</v>
      </c>
      <c r="BF210" s="143">
        <f t="shared" si="45"/>
        <v>0</v>
      </c>
      <c r="BG210" s="143">
        <f t="shared" si="46"/>
        <v>0</v>
      </c>
      <c r="BH210" s="143">
        <f t="shared" si="47"/>
        <v>0</v>
      </c>
      <c r="BI210" s="143">
        <f t="shared" si="48"/>
        <v>0</v>
      </c>
      <c r="BJ210" s="17" t="s">
        <v>80</v>
      </c>
      <c r="BK210" s="143">
        <f t="shared" si="49"/>
        <v>0</v>
      </c>
      <c r="BL210" s="17" t="s">
        <v>941</v>
      </c>
      <c r="BM210" s="142" t="s">
        <v>4019</v>
      </c>
    </row>
    <row r="211" spans="2:65" s="1" customFormat="1" ht="16.5" customHeight="1">
      <c r="B211" s="32"/>
      <c r="C211" s="131" t="s">
        <v>1400</v>
      </c>
      <c r="D211" s="131" t="s">
        <v>183</v>
      </c>
      <c r="E211" s="132" t="s">
        <v>4020</v>
      </c>
      <c r="F211" s="133" t="s">
        <v>4021</v>
      </c>
      <c r="G211" s="134" t="s">
        <v>3753</v>
      </c>
      <c r="H211" s="135">
        <v>66</v>
      </c>
      <c r="I211" s="136"/>
      <c r="J211" s="137">
        <f t="shared" si="40"/>
        <v>0</v>
      </c>
      <c r="K211" s="133" t="s">
        <v>19</v>
      </c>
      <c r="L211" s="32"/>
      <c r="M211" s="138" t="s">
        <v>19</v>
      </c>
      <c r="N211" s="139" t="s">
        <v>43</v>
      </c>
      <c r="P211" s="140">
        <f t="shared" si="41"/>
        <v>0</v>
      </c>
      <c r="Q211" s="140">
        <v>0</v>
      </c>
      <c r="R211" s="140">
        <f t="shared" si="42"/>
        <v>0</v>
      </c>
      <c r="S211" s="140">
        <v>0</v>
      </c>
      <c r="T211" s="141">
        <f t="shared" si="43"/>
        <v>0</v>
      </c>
      <c r="AR211" s="142" t="s">
        <v>941</v>
      </c>
      <c r="AT211" s="142" t="s">
        <v>183</v>
      </c>
      <c r="AU211" s="142" t="s">
        <v>80</v>
      </c>
      <c r="AY211" s="17" t="s">
        <v>181</v>
      </c>
      <c r="BE211" s="143">
        <f t="shared" si="44"/>
        <v>0</v>
      </c>
      <c r="BF211" s="143">
        <f t="shared" si="45"/>
        <v>0</v>
      </c>
      <c r="BG211" s="143">
        <f t="shared" si="46"/>
        <v>0</v>
      </c>
      <c r="BH211" s="143">
        <f t="shared" si="47"/>
        <v>0</v>
      </c>
      <c r="BI211" s="143">
        <f t="shared" si="48"/>
        <v>0</v>
      </c>
      <c r="BJ211" s="17" t="s">
        <v>80</v>
      </c>
      <c r="BK211" s="143">
        <f t="shared" si="49"/>
        <v>0</v>
      </c>
      <c r="BL211" s="17" t="s">
        <v>941</v>
      </c>
      <c r="BM211" s="142" t="s">
        <v>4022</v>
      </c>
    </row>
    <row r="212" spans="2:65" s="1" customFormat="1" ht="16.5" customHeight="1">
      <c r="B212" s="32"/>
      <c r="C212" s="131" t="s">
        <v>1406</v>
      </c>
      <c r="D212" s="131" t="s">
        <v>183</v>
      </c>
      <c r="E212" s="132" t="s">
        <v>4023</v>
      </c>
      <c r="F212" s="133" t="s">
        <v>4024</v>
      </c>
      <c r="G212" s="134" t="s">
        <v>3753</v>
      </c>
      <c r="H212" s="135">
        <v>2</v>
      </c>
      <c r="I212" s="136"/>
      <c r="J212" s="137">
        <f t="shared" si="40"/>
        <v>0</v>
      </c>
      <c r="K212" s="133" t="s">
        <v>19</v>
      </c>
      <c r="L212" s="32"/>
      <c r="M212" s="138" t="s">
        <v>19</v>
      </c>
      <c r="N212" s="139" t="s">
        <v>43</v>
      </c>
      <c r="P212" s="140">
        <f t="shared" si="41"/>
        <v>0</v>
      </c>
      <c r="Q212" s="140">
        <v>0</v>
      </c>
      <c r="R212" s="140">
        <f t="shared" si="42"/>
        <v>0</v>
      </c>
      <c r="S212" s="140">
        <v>0</v>
      </c>
      <c r="T212" s="141">
        <f t="shared" si="43"/>
        <v>0</v>
      </c>
      <c r="AR212" s="142" t="s">
        <v>941</v>
      </c>
      <c r="AT212" s="142" t="s">
        <v>183</v>
      </c>
      <c r="AU212" s="142" t="s">
        <v>80</v>
      </c>
      <c r="AY212" s="17" t="s">
        <v>181</v>
      </c>
      <c r="BE212" s="143">
        <f t="shared" si="44"/>
        <v>0</v>
      </c>
      <c r="BF212" s="143">
        <f t="shared" si="45"/>
        <v>0</v>
      </c>
      <c r="BG212" s="143">
        <f t="shared" si="46"/>
        <v>0</v>
      </c>
      <c r="BH212" s="143">
        <f t="shared" si="47"/>
        <v>0</v>
      </c>
      <c r="BI212" s="143">
        <f t="shared" si="48"/>
        <v>0</v>
      </c>
      <c r="BJ212" s="17" t="s">
        <v>80</v>
      </c>
      <c r="BK212" s="143">
        <f t="shared" si="49"/>
        <v>0</v>
      </c>
      <c r="BL212" s="17" t="s">
        <v>941</v>
      </c>
      <c r="BM212" s="142" t="s">
        <v>4025</v>
      </c>
    </row>
    <row r="213" spans="2:65" s="1" customFormat="1" ht="16.5" customHeight="1">
      <c r="B213" s="32"/>
      <c r="C213" s="131" t="s">
        <v>1411</v>
      </c>
      <c r="D213" s="131" t="s">
        <v>183</v>
      </c>
      <c r="E213" s="132" t="s">
        <v>4026</v>
      </c>
      <c r="F213" s="133" t="s">
        <v>4027</v>
      </c>
      <c r="G213" s="134" t="s">
        <v>3753</v>
      </c>
      <c r="H213" s="135">
        <v>1</v>
      </c>
      <c r="I213" s="136"/>
      <c r="J213" s="137">
        <f t="shared" si="40"/>
        <v>0</v>
      </c>
      <c r="K213" s="133" t="s">
        <v>19</v>
      </c>
      <c r="L213" s="32"/>
      <c r="M213" s="138" t="s">
        <v>19</v>
      </c>
      <c r="N213" s="139" t="s">
        <v>43</v>
      </c>
      <c r="P213" s="140">
        <f t="shared" si="41"/>
        <v>0</v>
      </c>
      <c r="Q213" s="140">
        <v>0</v>
      </c>
      <c r="R213" s="140">
        <f t="shared" si="42"/>
        <v>0</v>
      </c>
      <c r="S213" s="140">
        <v>0</v>
      </c>
      <c r="T213" s="141">
        <f t="shared" si="43"/>
        <v>0</v>
      </c>
      <c r="AR213" s="142" t="s">
        <v>941</v>
      </c>
      <c r="AT213" s="142" t="s">
        <v>183</v>
      </c>
      <c r="AU213" s="142" t="s">
        <v>80</v>
      </c>
      <c r="AY213" s="17" t="s">
        <v>181</v>
      </c>
      <c r="BE213" s="143">
        <f t="shared" si="44"/>
        <v>0</v>
      </c>
      <c r="BF213" s="143">
        <f t="shared" si="45"/>
        <v>0</v>
      </c>
      <c r="BG213" s="143">
        <f t="shared" si="46"/>
        <v>0</v>
      </c>
      <c r="BH213" s="143">
        <f t="shared" si="47"/>
        <v>0</v>
      </c>
      <c r="BI213" s="143">
        <f t="shared" si="48"/>
        <v>0</v>
      </c>
      <c r="BJ213" s="17" t="s">
        <v>80</v>
      </c>
      <c r="BK213" s="143">
        <f t="shared" si="49"/>
        <v>0</v>
      </c>
      <c r="BL213" s="17" t="s">
        <v>941</v>
      </c>
      <c r="BM213" s="142" t="s">
        <v>4028</v>
      </c>
    </row>
    <row r="214" spans="2:65" s="1" customFormat="1" ht="16.5" customHeight="1">
      <c r="B214" s="32"/>
      <c r="C214" s="131" t="s">
        <v>1421</v>
      </c>
      <c r="D214" s="131" t="s">
        <v>183</v>
      </c>
      <c r="E214" s="132" t="s">
        <v>4029</v>
      </c>
      <c r="F214" s="133" t="s">
        <v>4030</v>
      </c>
      <c r="G214" s="134" t="s">
        <v>3753</v>
      </c>
      <c r="H214" s="135">
        <v>181</v>
      </c>
      <c r="I214" s="136"/>
      <c r="J214" s="137">
        <f t="shared" si="40"/>
        <v>0</v>
      </c>
      <c r="K214" s="133" t="s">
        <v>19</v>
      </c>
      <c r="L214" s="32"/>
      <c r="M214" s="138" t="s">
        <v>19</v>
      </c>
      <c r="N214" s="139" t="s">
        <v>43</v>
      </c>
      <c r="P214" s="140">
        <f t="shared" si="41"/>
        <v>0</v>
      </c>
      <c r="Q214" s="140">
        <v>0</v>
      </c>
      <c r="R214" s="140">
        <f t="shared" si="42"/>
        <v>0</v>
      </c>
      <c r="S214" s="140">
        <v>0</v>
      </c>
      <c r="T214" s="141">
        <f t="shared" si="43"/>
        <v>0</v>
      </c>
      <c r="AR214" s="142" t="s">
        <v>941</v>
      </c>
      <c r="AT214" s="142" t="s">
        <v>183</v>
      </c>
      <c r="AU214" s="142" t="s">
        <v>80</v>
      </c>
      <c r="AY214" s="17" t="s">
        <v>181</v>
      </c>
      <c r="BE214" s="143">
        <f t="shared" si="44"/>
        <v>0</v>
      </c>
      <c r="BF214" s="143">
        <f t="shared" si="45"/>
        <v>0</v>
      </c>
      <c r="BG214" s="143">
        <f t="shared" si="46"/>
        <v>0</v>
      </c>
      <c r="BH214" s="143">
        <f t="shared" si="47"/>
        <v>0</v>
      </c>
      <c r="BI214" s="143">
        <f t="shared" si="48"/>
        <v>0</v>
      </c>
      <c r="BJ214" s="17" t="s">
        <v>80</v>
      </c>
      <c r="BK214" s="143">
        <f t="shared" si="49"/>
        <v>0</v>
      </c>
      <c r="BL214" s="17" t="s">
        <v>941</v>
      </c>
      <c r="BM214" s="142" t="s">
        <v>4031</v>
      </c>
    </row>
    <row r="215" spans="2:65" s="1" customFormat="1" ht="16.5" customHeight="1">
      <c r="B215" s="32"/>
      <c r="C215" s="131" t="s">
        <v>1426</v>
      </c>
      <c r="D215" s="131" t="s">
        <v>183</v>
      </c>
      <c r="E215" s="132" t="s">
        <v>4032</v>
      </c>
      <c r="F215" s="133" t="s">
        <v>4033</v>
      </c>
      <c r="G215" s="134" t="s">
        <v>3753</v>
      </c>
      <c r="H215" s="135">
        <v>48</v>
      </c>
      <c r="I215" s="136"/>
      <c r="J215" s="137">
        <f t="shared" si="40"/>
        <v>0</v>
      </c>
      <c r="K215" s="133" t="s">
        <v>19</v>
      </c>
      <c r="L215" s="32"/>
      <c r="M215" s="138" t="s">
        <v>19</v>
      </c>
      <c r="N215" s="139" t="s">
        <v>43</v>
      </c>
      <c r="P215" s="140">
        <f t="shared" si="41"/>
        <v>0</v>
      </c>
      <c r="Q215" s="140">
        <v>0</v>
      </c>
      <c r="R215" s="140">
        <f t="shared" si="42"/>
        <v>0</v>
      </c>
      <c r="S215" s="140">
        <v>0</v>
      </c>
      <c r="T215" s="141">
        <f t="shared" si="43"/>
        <v>0</v>
      </c>
      <c r="AR215" s="142" t="s">
        <v>941</v>
      </c>
      <c r="AT215" s="142" t="s">
        <v>183</v>
      </c>
      <c r="AU215" s="142" t="s">
        <v>80</v>
      </c>
      <c r="AY215" s="17" t="s">
        <v>181</v>
      </c>
      <c r="BE215" s="143">
        <f t="shared" si="44"/>
        <v>0</v>
      </c>
      <c r="BF215" s="143">
        <f t="shared" si="45"/>
        <v>0</v>
      </c>
      <c r="BG215" s="143">
        <f t="shared" si="46"/>
        <v>0</v>
      </c>
      <c r="BH215" s="143">
        <f t="shared" si="47"/>
        <v>0</v>
      </c>
      <c r="BI215" s="143">
        <f t="shared" si="48"/>
        <v>0</v>
      </c>
      <c r="BJ215" s="17" t="s">
        <v>80</v>
      </c>
      <c r="BK215" s="143">
        <f t="shared" si="49"/>
        <v>0</v>
      </c>
      <c r="BL215" s="17" t="s">
        <v>941</v>
      </c>
      <c r="BM215" s="142" t="s">
        <v>4034</v>
      </c>
    </row>
    <row r="216" spans="2:65" s="1" customFormat="1" ht="16.5" customHeight="1">
      <c r="B216" s="32"/>
      <c r="C216" s="131" t="s">
        <v>1432</v>
      </c>
      <c r="D216" s="131" t="s">
        <v>183</v>
      </c>
      <c r="E216" s="132" t="s">
        <v>4035</v>
      </c>
      <c r="F216" s="133" t="s">
        <v>4036</v>
      </c>
      <c r="G216" s="134" t="s">
        <v>2716</v>
      </c>
      <c r="H216" s="135">
        <v>65</v>
      </c>
      <c r="I216" s="136"/>
      <c r="J216" s="137">
        <f t="shared" si="40"/>
        <v>0</v>
      </c>
      <c r="K216" s="133" t="s">
        <v>19</v>
      </c>
      <c r="L216" s="32"/>
      <c r="M216" s="138" t="s">
        <v>19</v>
      </c>
      <c r="N216" s="139" t="s">
        <v>43</v>
      </c>
      <c r="P216" s="140">
        <f t="shared" si="41"/>
        <v>0</v>
      </c>
      <c r="Q216" s="140">
        <v>0</v>
      </c>
      <c r="R216" s="140">
        <f t="shared" si="42"/>
        <v>0</v>
      </c>
      <c r="S216" s="140">
        <v>0</v>
      </c>
      <c r="T216" s="141">
        <f t="shared" si="43"/>
        <v>0</v>
      </c>
      <c r="AR216" s="142" t="s">
        <v>941</v>
      </c>
      <c r="AT216" s="142" t="s">
        <v>183</v>
      </c>
      <c r="AU216" s="142" t="s">
        <v>80</v>
      </c>
      <c r="AY216" s="17" t="s">
        <v>181</v>
      </c>
      <c r="BE216" s="143">
        <f t="shared" si="44"/>
        <v>0</v>
      </c>
      <c r="BF216" s="143">
        <f t="shared" si="45"/>
        <v>0</v>
      </c>
      <c r="BG216" s="143">
        <f t="shared" si="46"/>
        <v>0</v>
      </c>
      <c r="BH216" s="143">
        <f t="shared" si="47"/>
        <v>0</v>
      </c>
      <c r="BI216" s="143">
        <f t="shared" si="48"/>
        <v>0</v>
      </c>
      <c r="BJ216" s="17" t="s">
        <v>80</v>
      </c>
      <c r="BK216" s="143">
        <f t="shared" si="49"/>
        <v>0</v>
      </c>
      <c r="BL216" s="17" t="s">
        <v>941</v>
      </c>
      <c r="BM216" s="142" t="s">
        <v>4037</v>
      </c>
    </row>
    <row r="217" spans="2:65" s="1" customFormat="1" ht="16.5" customHeight="1">
      <c r="B217" s="32"/>
      <c r="C217" s="131" t="s">
        <v>1437</v>
      </c>
      <c r="D217" s="131" t="s">
        <v>183</v>
      </c>
      <c r="E217" s="132" t="s">
        <v>4038</v>
      </c>
      <c r="F217" s="133" t="s">
        <v>4039</v>
      </c>
      <c r="G217" s="134" t="s">
        <v>3753</v>
      </c>
      <c r="H217" s="135">
        <v>2</v>
      </c>
      <c r="I217" s="136"/>
      <c r="J217" s="137">
        <f t="shared" si="40"/>
        <v>0</v>
      </c>
      <c r="K217" s="133" t="s">
        <v>19</v>
      </c>
      <c r="L217" s="32"/>
      <c r="M217" s="138" t="s">
        <v>19</v>
      </c>
      <c r="N217" s="139" t="s">
        <v>43</v>
      </c>
      <c r="P217" s="140">
        <f t="shared" si="41"/>
        <v>0</v>
      </c>
      <c r="Q217" s="140">
        <v>0</v>
      </c>
      <c r="R217" s="140">
        <f t="shared" si="42"/>
        <v>0</v>
      </c>
      <c r="S217" s="140">
        <v>0</v>
      </c>
      <c r="T217" s="141">
        <f t="shared" si="43"/>
        <v>0</v>
      </c>
      <c r="AR217" s="142" t="s">
        <v>941</v>
      </c>
      <c r="AT217" s="142" t="s">
        <v>183</v>
      </c>
      <c r="AU217" s="142" t="s">
        <v>80</v>
      </c>
      <c r="AY217" s="17" t="s">
        <v>181</v>
      </c>
      <c r="BE217" s="143">
        <f t="shared" si="44"/>
        <v>0</v>
      </c>
      <c r="BF217" s="143">
        <f t="shared" si="45"/>
        <v>0</v>
      </c>
      <c r="BG217" s="143">
        <f t="shared" si="46"/>
        <v>0</v>
      </c>
      <c r="BH217" s="143">
        <f t="shared" si="47"/>
        <v>0</v>
      </c>
      <c r="BI217" s="143">
        <f t="shared" si="48"/>
        <v>0</v>
      </c>
      <c r="BJ217" s="17" t="s">
        <v>80</v>
      </c>
      <c r="BK217" s="143">
        <f t="shared" si="49"/>
        <v>0</v>
      </c>
      <c r="BL217" s="17" t="s">
        <v>941</v>
      </c>
      <c r="BM217" s="142" t="s">
        <v>4040</v>
      </c>
    </row>
    <row r="218" spans="2:65" s="1" customFormat="1" ht="16.5" customHeight="1">
      <c r="B218" s="32"/>
      <c r="C218" s="131" t="s">
        <v>1442</v>
      </c>
      <c r="D218" s="131" t="s">
        <v>183</v>
      </c>
      <c r="E218" s="132" t="s">
        <v>4041</v>
      </c>
      <c r="F218" s="133" t="s">
        <v>4042</v>
      </c>
      <c r="G218" s="134" t="s">
        <v>3753</v>
      </c>
      <c r="H218" s="135">
        <v>1</v>
      </c>
      <c r="I218" s="136"/>
      <c r="J218" s="137">
        <f t="shared" si="40"/>
        <v>0</v>
      </c>
      <c r="K218" s="133" t="s">
        <v>19</v>
      </c>
      <c r="L218" s="32"/>
      <c r="M218" s="138" t="s">
        <v>19</v>
      </c>
      <c r="N218" s="139" t="s">
        <v>43</v>
      </c>
      <c r="P218" s="140">
        <f t="shared" si="41"/>
        <v>0</v>
      </c>
      <c r="Q218" s="140">
        <v>0</v>
      </c>
      <c r="R218" s="140">
        <f t="shared" si="42"/>
        <v>0</v>
      </c>
      <c r="S218" s="140">
        <v>0</v>
      </c>
      <c r="T218" s="141">
        <f t="shared" si="43"/>
        <v>0</v>
      </c>
      <c r="AR218" s="142" t="s">
        <v>941</v>
      </c>
      <c r="AT218" s="142" t="s">
        <v>183</v>
      </c>
      <c r="AU218" s="142" t="s">
        <v>80</v>
      </c>
      <c r="AY218" s="17" t="s">
        <v>181</v>
      </c>
      <c r="BE218" s="143">
        <f t="shared" si="44"/>
        <v>0</v>
      </c>
      <c r="BF218" s="143">
        <f t="shared" si="45"/>
        <v>0</v>
      </c>
      <c r="BG218" s="143">
        <f t="shared" si="46"/>
        <v>0</v>
      </c>
      <c r="BH218" s="143">
        <f t="shared" si="47"/>
        <v>0</v>
      </c>
      <c r="BI218" s="143">
        <f t="shared" si="48"/>
        <v>0</v>
      </c>
      <c r="BJ218" s="17" t="s">
        <v>80</v>
      </c>
      <c r="BK218" s="143">
        <f t="shared" si="49"/>
        <v>0</v>
      </c>
      <c r="BL218" s="17" t="s">
        <v>941</v>
      </c>
      <c r="BM218" s="142" t="s">
        <v>4043</v>
      </c>
    </row>
    <row r="219" spans="2:65" s="1" customFormat="1" ht="16.5" customHeight="1">
      <c r="B219" s="32"/>
      <c r="C219" s="131" t="s">
        <v>1449</v>
      </c>
      <c r="D219" s="131" t="s">
        <v>183</v>
      </c>
      <c r="E219" s="132" t="s">
        <v>4044</v>
      </c>
      <c r="F219" s="133" t="s">
        <v>4045</v>
      </c>
      <c r="G219" s="134" t="s">
        <v>225</v>
      </c>
      <c r="H219" s="135">
        <v>2.1</v>
      </c>
      <c r="I219" s="136"/>
      <c r="J219" s="137">
        <f t="shared" si="40"/>
        <v>0</v>
      </c>
      <c r="K219" s="133" t="s">
        <v>19</v>
      </c>
      <c r="L219" s="32"/>
      <c r="M219" s="138" t="s">
        <v>19</v>
      </c>
      <c r="N219" s="139" t="s">
        <v>43</v>
      </c>
      <c r="P219" s="140">
        <f t="shared" si="41"/>
        <v>0</v>
      </c>
      <c r="Q219" s="140">
        <v>0</v>
      </c>
      <c r="R219" s="140">
        <f t="shared" si="42"/>
        <v>0</v>
      </c>
      <c r="S219" s="140">
        <v>0</v>
      </c>
      <c r="T219" s="141">
        <f t="shared" si="43"/>
        <v>0</v>
      </c>
      <c r="AR219" s="142" t="s">
        <v>941</v>
      </c>
      <c r="AT219" s="142" t="s">
        <v>183</v>
      </c>
      <c r="AU219" s="142" t="s">
        <v>80</v>
      </c>
      <c r="AY219" s="17" t="s">
        <v>181</v>
      </c>
      <c r="BE219" s="143">
        <f t="shared" si="44"/>
        <v>0</v>
      </c>
      <c r="BF219" s="143">
        <f t="shared" si="45"/>
        <v>0</v>
      </c>
      <c r="BG219" s="143">
        <f t="shared" si="46"/>
        <v>0</v>
      </c>
      <c r="BH219" s="143">
        <f t="shared" si="47"/>
        <v>0</v>
      </c>
      <c r="BI219" s="143">
        <f t="shared" si="48"/>
        <v>0</v>
      </c>
      <c r="BJ219" s="17" t="s">
        <v>80</v>
      </c>
      <c r="BK219" s="143">
        <f t="shared" si="49"/>
        <v>0</v>
      </c>
      <c r="BL219" s="17" t="s">
        <v>941</v>
      </c>
      <c r="BM219" s="142" t="s">
        <v>4046</v>
      </c>
    </row>
    <row r="220" spans="2:63" s="11" customFormat="1" ht="25.9" customHeight="1">
      <c r="B220" s="119"/>
      <c r="D220" s="120" t="s">
        <v>71</v>
      </c>
      <c r="E220" s="121" t="s">
        <v>4047</v>
      </c>
      <c r="F220" s="121" t="s">
        <v>4048</v>
      </c>
      <c r="I220" s="122"/>
      <c r="J220" s="123">
        <f>BK220</f>
        <v>0</v>
      </c>
      <c r="L220" s="119"/>
      <c r="M220" s="124"/>
      <c r="P220" s="125">
        <f>SUM(P221:P238)</f>
        <v>0</v>
      </c>
      <c r="R220" s="125">
        <f>SUM(R221:R238)</f>
        <v>0</v>
      </c>
      <c r="T220" s="126">
        <f>SUM(T221:T238)</f>
        <v>0</v>
      </c>
      <c r="AR220" s="120" t="s">
        <v>80</v>
      </c>
      <c r="AT220" s="127" t="s">
        <v>71</v>
      </c>
      <c r="AU220" s="127" t="s">
        <v>72</v>
      </c>
      <c r="AY220" s="120" t="s">
        <v>181</v>
      </c>
      <c r="BK220" s="128">
        <f>SUM(BK221:BK238)</f>
        <v>0</v>
      </c>
    </row>
    <row r="221" spans="2:65" s="1" customFormat="1" ht="16.5" customHeight="1">
      <c r="B221" s="32"/>
      <c r="C221" s="131" t="s">
        <v>1455</v>
      </c>
      <c r="D221" s="131" t="s">
        <v>183</v>
      </c>
      <c r="E221" s="132" t="s">
        <v>4049</v>
      </c>
      <c r="F221" s="133" t="s">
        <v>4050</v>
      </c>
      <c r="G221" s="134" t="s">
        <v>305</v>
      </c>
      <c r="H221" s="135">
        <v>130</v>
      </c>
      <c r="I221" s="136"/>
      <c r="J221" s="137">
        <f aca="true" t="shared" si="50" ref="J221:J238">ROUND(I221*H221,2)</f>
        <v>0</v>
      </c>
      <c r="K221" s="133" t="s">
        <v>19</v>
      </c>
      <c r="L221" s="32"/>
      <c r="M221" s="138" t="s">
        <v>19</v>
      </c>
      <c r="N221" s="139" t="s">
        <v>43</v>
      </c>
      <c r="P221" s="140">
        <f aca="true" t="shared" si="51" ref="P221:P238">O221*H221</f>
        <v>0</v>
      </c>
      <c r="Q221" s="140">
        <v>0</v>
      </c>
      <c r="R221" s="140">
        <f aca="true" t="shared" si="52" ref="R221:R238">Q221*H221</f>
        <v>0</v>
      </c>
      <c r="S221" s="140">
        <v>0</v>
      </c>
      <c r="T221" s="141">
        <f aca="true" t="shared" si="53" ref="T221:T238">S221*H221</f>
        <v>0</v>
      </c>
      <c r="AR221" s="142" t="s">
        <v>941</v>
      </c>
      <c r="AT221" s="142" t="s">
        <v>183</v>
      </c>
      <c r="AU221" s="142" t="s">
        <v>80</v>
      </c>
      <c r="AY221" s="17" t="s">
        <v>181</v>
      </c>
      <c r="BE221" s="143">
        <f aca="true" t="shared" si="54" ref="BE221:BE238">IF(N221="základní",J221,0)</f>
        <v>0</v>
      </c>
      <c r="BF221" s="143">
        <f aca="true" t="shared" si="55" ref="BF221:BF238">IF(N221="snížená",J221,0)</f>
        <v>0</v>
      </c>
      <c r="BG221" s="143">
        <f aca="true" t="shared" si="56" ref="BG221:BG238">IF(N221="zákl. přenesená",J221,0)</f>
        <v>0</v>
      </c>
      <c r="BH221" s="143">
        <f aca="true" t="shared" si="57" ref="BH221:BH238">IF(N221="sníž. přenesená",J221,0)</f>
        <v>0</v>
      </c>
      <c r="BI221" s="143">
        <f aca="true" t="shared" si="58" ref="BI221:BI238">IF(N221="nulová",J221,0)</f>
        <v>0</v>
      </c>
      <c r="BJ221" s="17" t="s">
        <v>80</v>
      </c>
      <c r="BK221" s="143">
        <f aca="true" t="shared" si="59" ref="BK221:BK238">ROUND(I221*H221,2)</f>
        <v>0</v>
      </c>
      <c r="BL221" s="17" t="s">
        <v>941</v>
      </c>
      <c r="BM221" s="142" t="s">
        <v>4051</v>
      </c>
    </row>
    <row r="222" spans="2:65" s="1" customFormat="1" ht="16.5" customHeight="1">
      <c r="B222" s="32"/>
      <c r="C222" s="131" t="s">
        <v>1460</v>
      </c>
      <c r="D222" s="131" t="s">
        <v>183</v>
      </c>
      <c r="E222" s="132" t="s">
        <v>4052</v>
      </c>
      <c r="F222" s="133" t="s">
        <v>4053</v>
      </c>
      <c r="G222" s="134" t="s">
        <v>305</v>
      </c>
      <c r="H222" s="135">
        <v>35</v>
      </c>
      <c r="I222" s="136"/>
      <c r="J222" s="137">
        <f t="shared" si="50"/>
        <v>0</v>
      </c>
      <c r="K222" s="133" t="s">
        <v>19</v>
      </c>
      <c r="L222" s="32"/>
      <c r="M222" s="138" t="s">
        <v>19</v>
      </c>
      <c r="N222" s="139" t="s">
        <v>43</v>
      </c>
      <c r="P222" s="140">
        <f t="shared" si="51"/>
        <v>0</v>
      </c>
      <c r="Q222" s="140">
        <v>0</v>
      </c>
      <c r="R222" s="140">
        <f t="shared" si="52"/>
        <v>0</v>
      </c>
      <c r="S222" s="140">
        <v>0</v>
      </c>
      <c r="T222" s="141">
        <f t="shared" si="53"/>
        <v>0</v>
      </c>
      <c r="AR222" s="142" t="s">
        <v>941</v>
      </c>
      <c r="AT222" s="142" t="s">
        <v>183</v>
      </c>
      <c r="AU222" s="142" t="s">
        <v>80</v>
      </c>
      <c r="AY222" s="17" t="s">
        <v>181</v>
      </c>
      <c r="BE222" s="143">
        <f t="shared" si="54"/>
        <v>0</v>
      </c>
      <c r="BF222" s="143">
        <f t="shared" si="55"/>
        <v>0</v>
      </c>
      <c r="BG222" s="143">
        <f t="shared" si="56"/>
        <v>0</v>
      </c>
      <c r="BH222" s="143">
        <f t="shared" si="57"/>
        <v>0</v>
      </c>
      <c r="BI222" s="143">
        <f t="shared" si="58"/>
        <v>0</v>
      </c>
      <c r="BJ222" s="17" t="s">
        <v>80</v>
      </c>
      <c r="BK222" s="143">
        <f t="shared" si="59"/>
        <v>0</v>
      </c>
      <c r="BL222" s="17" t="s">
        <v>941</v>
      </c>
      <c r="BM222" s="142" t="s">
        <v>4054</v>
      </c>
    </row>
    <row r="223" spans="2:65" s="1" customFormat="1" ht="16.5" customHeight="1">
      <c r="B223" s="32"/>
      <c r="C223" s="131" t="s">
        <v>1465</v>
      </c>
      <c r="D223" s="131" t="s">
        <v>183</v>
      </c>
      <c r="E223" s="132" t="s">
        <v>4055</v>
      </c>
      <c r="F223" s="133" t="s">
        <v>4056</v>
      </c>
      <c r="G223" s="134" t="s">
        <v>305</v>
      </c>
      <c r="H223" s="135">
        <v>195</v>
      </c>
      <c r="I223" s="136"/>
      <c r="J223" s="137">
        <f t="shared" si="50"/>
        <v>0</v>
      </c>
      <c r="K223" s="133" t="s">
        <v>19</v>
      </c>
      <c r="L223" s="32"/>
      <c r="M223" s="138" t="s">
        <v>19</v>
      </c>
      <c r="N223" s="139" t="s">
        <v>43</v>
      </c>
      <c r="P223" s="140">
        <f t="shared" si="51"/>
        <v>0</v>
      </c>
      <c r="Q223" s="140">
        <v>0</v>
      </c>
      <c r="R223" s="140">
        <f t="shared" si="52"/>
        <v>0</v>
      </c>
      <c r="S223" s="140">
        <v>0</v>
      </c>
      <c r="T223" s="141">
        <f t="shared" si="53"/>
        <v>0</v>
      </c>
      <c r="AR223" s="142" t="s">
        <v>941</v>
      </c>
      <c r="AT223" s="142" t="s">
        <v>183</v>
      </c>
      <c r="AU223" s="142" t="s">
        <v>80</v>
      </c>
      <c r="AY223" s="17" t="s">
        <v>181</v>
      </c>
      <c r="BE223" s="143">
        <f t="shared" si="54"/>
        <v>0</v>
      </c>
      <c r="BF223" s="143">
        <f t="shared" si="55"/>
        <v>0</v>
      </c>
      <c r="BG223" s="143">
        <f t="shared" si="56"/>
        <v>0</v>
      </c>
      <c r="BH223" s="143">
        <f t="shared" si="57"/>
        <v>0</v>
      </c>
      <c r="BI223" s="143">
        <f t="shared" si="58"/>
        <v>0</v>
      </c>
      <c r="BJ223" s="17" t="s">
        <v>80</v>
      </c>
      <c r="BK223" s="143">
        <f t="shared" si="59"/>
        <v>0</v>
      </c>
      <c r="BL223" s="17" t="s">
        <v>941</v>
      </c>
      <c r="BM223" s="142" t="s">
        <v>4057</v>
      </c>
    </row>
    <row r="224" spans="2:65" s="1" customFormat="1" ht="16.5" customHeight="1">
      <c r="B224" s="32"/>
      <c r="C224" s="131" t="s">
        <v>1471</v>
      </c>
      <c r="D224" s="131" t="s">
        <v>183</v>
      </c>
      <c r="E224" s="132" t="s">
        <v>4058</v>
      </c>
      <c r="F224" s="133" t="s">
        <v>4059</v>
      </c>
      <c r="G224" s="134" t="s">
        <v>3753</v>
      </c>
      <c r="H224" s="135">
        <v>49</v>
      </c>
      <c r="I224" s="136"/>
      <c r="J224" s="137">
        <f t="shared" si="50"/>
        <v>0</v>
      </c>
      <c r="K224" s="133" t="s">
        <v>19</v>
      </c>
      <c r="L224" s="32"/>
      <c r="M224" s="138" t="s">
        <v>19</v>
      </c>
      <c r="N224" s="139" t="s">
        <v>43</v>
      </c>
      <c r="P224" s="140">
        <f t="shared" si="51"/>
        <v>0</v>
      </c>
      <c r="Q224" s="140">
        <v>0</v>
      </c>
      <c r="R224" s="140">
        <f t="shared" si="52"/>
        <v>0</v>
      </c>
      <c r="S224" s="140">
        <v>0</v>
      </c>
      <c r="T224" s="141">
        <f t="shared" si="53"/>
        <v>0</v>
      </c>
      <c r="AR224" s="142" t="s">
        <v>941</v>
      </c>
      <c r="AT224" s="142" t="s">
        <v>183</v>
      </c>
      <c r="AU224" s="142" t="s">
        <v>80</v>
      </c>
      <c r="AY224" s="17" t="s">
        <v>181</v>
      </c>
      <c r="BE224" s="143">
        <f t="shared" si="54"/>
        <v>0</v>
      </c>
      <c r="BF224" s="143">
        <f t="shared" si="55"/>
        <v>0</v>
      </c>
      <c r="BG224" s="143">
        <f t="shared" si="56"/>
        <v>0</v>
      </c>
      <c r="BH224" s="143">
        <f t="shared" si="57"/>
        <v>0</v>
      </c>
      <c r="BI224" s="143">
        <f t="shared" si="58"/>
        <v>0</v>
      </c>
      <c r="BJ224" s="17" t="s">
        <v>80</v>
      </c>
      <c r="BK224" s="143">
        <f t="shared" si="59"/>
        <v>0</v>
      </c>
      <c r="BL224" s="17" t="s">
        <v>941</v>
      </c>
      <c r="BM224" s="142" t="s">
        <v>4060</v>
      </c>
    </row>
    <row r="225" spans="2:65" s="1" customFormat="1" ht="16.5" customHeight="1">
      <c r="B225" s="32"/>
      <c r="C225" s="131" t="s">
        <v>1476</v>
      </c>
      <c r="D225" s="131" t="s">
        <v>183</v>
      </c>
      <c r="E225" s="132" t="s">
        <v>4061</v>
      </c>
      <c r="F225" s="133" t="s">
        <v>4062</v>
      </c>
      <c r="G225" s="134" t="s">
        <v>3753</v>
      </c>
      <c r="H225" s="135">
        <v>150</v>
      </c>
      <c r="I225" s="136"/>
      <c r="J225" s="137">
        <f t="shared" si="50"/>
        <v>0</v>
      </c>
      <c r="K225" s="133" t="s">
        <v>19</v>
      </c>
      <c r="L225" s="32"/>
      <c r="M225" s="138" t="s">
        <v>19</v>
      </c>
      <c r="N225" s="139" t="s">
        <v>43</v>
      </c>
      <c r="P225" s="140">
        <f t="shared" si="51"/>
        <v>0</v>
      </c>
      <c r="Q225" s="140">
        <v>0</v>
      </c>
      <c r="R225" s="140">
        <f t="shared" si="52"/>
        <v>0</v>
      </c>
      <c r="S225" s="140">
        <v>0</v>
      </c>
      <c r="T225" s="141">
        <f t="shared" si="53"/>
        <v>0</v>
      </c>
      <c r="AR225" s="142" t="s">
        <v>941</v>
      </c>
      <c r="AT225" s="142" t="s">
        <v>183</v>
      </c>
      <c r="AU225" s="142" t="s">
        <v>80</v>
      </c>
      <c r="AY225" s="17" t="s">
        <v>181</v>
      </c>
      <c r="BE225" s="143">
        <f t="shared" si="54"/>
        <v>0</v>
      </c>
      <c r="BF225" s="143">
        <f t="shared" si="55"/>
        <v>0</v>
      </c>
      <c r="BG225" s="143">
        <f t="shared" si="56"/>
        <v>0</v>
      </c>
      <c r="BH225" s="143">
        <f t="shared" si="57"/>
        <v>0</v>
      </c>
      <c r="BI225" s="143">
        <f t="shared" si="58"/>
        <v>0</v>
      </c>
      <c r="BJ225" s="17" t="s">
        <v>80</v>
      </c>
      <c r="BK225" s="143">
        <f t="shared" si="59"/>
        <v>0</v>
      </c>
      <c r="BL225" s="17" t="s">
        <v>941</v>
      </c>
      <c r="BM225" s="142" t="s">
        <v>4063</v>
      </c>
    </row>
    <row r="226" spans="2:65" s="1" customFormat="1" ht="16.5" customHeight="1">
      <c r="B226" s="32"/>
      <c r="C226" s="131" t="s">
        <v>1484</v>
      </c>
      <c r="D226" s="131" t="s">
        <v>183</v>
      </c>
      <c r="E226" s="132" t="s">
        <v>4064</v>
      </c>
      <c r="F226" s="133" t="s">
        <v>4065</v>
      </c>
      <c r="G226" s="134" t="s">
        <v>3753</v>
      </c>
      <c r="H226" s="135">
        <v>7</v>
      </c>
      <c r="I226" s="136"/>
      <c r="J226" s="137">
        <f t="shared" si="50"/>
        <v>0</v>
      </c>
      <c r="K226" s="133" t="s">
        <v>19</v>
      </c>
      <c r="L226" s="32"/>
      <c r="M226" s="138" t="s">
        <v>19</v>
      </c>
      <c r="N226" s="139" t="s">
        <v>43</v>
      </c>
      <c r="P226" s="140">
        <f t="shared" si="51"/>
        <v>0</v>
      </c>
      <c r="Q226" s="140">
        <v>0</v>
      </c>
      <c r="R226" s="140">
        <f t="shared" si="52"/>
        <v>0</v>
      </c>
      <c r="S226" s="140">
        <v>0</v>
      </c>
      <c r="T226" s="141">
        <f t="shared" si="53"/>
        <v>0</v>
      </c>
      <c r="AR226" s="142" t="s">
        <v>941</v>
      </c>
      <c r="AT226" s="142" t="s">
        <v>183</v>
      </c>
      <c r="AU226" s="142" t="s">
        <v>80</v>
      </c>
      <c r="AY226" s="17" t="s">
        <v>181</v>
      </c>
      <c r="BE226" s="143">
        <f t="shared" si="54"/>
        <v>0</v>
      </c>
      <c r="BF226" s="143">
        <f t="shared" si="55"/>
        <v>0</v>
      </c>
      <c r="BG226" s="143">
        <f t="shared" si="56"/>
        <v>0</v>
      </c>
      <c r="BH226" s="143">
        <f t="shared" si="57"/>
        <v>0</v>
      </c>
      <c r="BI226" s="143">
        <f t="shared" si="58"/>
        <v>0</v>
      </c>
      <c r="BJ226" s="17" t="s">
        <v>80</v>
      </c>
      <c r="BK226" s="143">
        <f t="shared" si="59"/>
        <v>0</v>
      </c>
      <c r="BL226" s="17" t="s">
        <v>941</v>
      </c>
      <c r="BM226" s="142" t="s">
        <v>4066</v>
      </c>
    </row>
    <row r="227" spans="2:65" s="1" customFormat="1" ht="16.5" customHeight="1">
      <c r="B227" s="32"/>
      <c r="C227" s="131" t="s">
        <v>1491</v>
      </c>
      <c r="D227" s="131" t="s">
        <v>183</v>
      </c>
      <c r="E227" s="132" t="s">
        <v>4067</v>
      </c>
      <c r="F227" s="133" t="s">
        <v>4068</v>
      </c>
      <c r="G227" s="134" t="s">
        <v>3753</v>
      </c>
      <c r="H227" s="135">
        <v>14</v>
      </c>
      <c r="I227" s="136"/>
      <c r="J227" s="137">
        <f t="shared" si="50"/>
        <v>0</v>
      </c>
      <c r="K227" s="133" t="s">
        <v>19</v>
      </c>
      <c r="L227" s="32"/>
      <c r="M227" s="138" t="s">
        <v>19</v>
      </c>
      <c r="N227" s="139" t="s">
        <v>43</v>
      </c>
      <c r="P227" s="140">
        <f t="shared" si="51"/>
        <v>0</v>
      </c>
      <c r="Q227" s="140">
        <v>0</v>
      </c>
      <c r="R227" s="140">
        <f t="shared" si="52"/>
        <v>0</v>
      </c>
      <c r="S227" s="140">
        <v>0</v>
      </c>
      <c r="T227" s="141">
        <f t="shared" si="53"/>
        <v>0</v>
      </c>
      <c r="AR227" s="142" t="s">
        <v>941</v>
      </c>
      <c r="AT227" s="142" t="s">
        <v>183</v>
      </c>
      <c r="AU227" s="142" t="s">
        <v>80</v>
      </c>
      <c r="AY227" s="17" t="s">
        <v>181</v>
      </c>
      <c r="BE227" s="143">
        <f t="shared" si="54"/>
        <v>0</v>
      </c>
      <c r="BF227" s="143">
        <f t="shared" si="55"/>
        <v>0</v>
      </c>
      <c r="BG227" s="143">
        <f t="shared" si="56"/>
        <v>0</v>
      </c>
      <c r="BH227" s="143">
        <f t="shared" si="57"/>
        <v>0</v>
      </c>
      <c r="BI227" s="143">
        <f t="shared" si="58"/>
        <v>0</v>
      </c>
      <c r="BJ227" s="17" t="s">
        <v>80</v>
      </c>
      <c r="BK227" s="143">
        <f t="shared" si="59"/>
        <v>0</v>
      </c>
      <c r="BL227" s="17" t="s">
        <v>941</v>
      </c>
      <c r="BM227" s="142" t="s">
        <v>4069</v>
      </c>
    </row>
    <row r="228" spans="2:65" s="1" customFormat="1" ht="16.5" customHeight="1">
      <c r="B228" s="32"/>
      <c r="C228" s="131" t="s">
        <v>1497</v>
      </c>
      <c r="D228" s="131" t="s">
        <v>183</v>
      </c>
      <c r="E228" s="132" t="s">
        <v>4070</v>
      </c>
      <c r="F228" s="133" t="s">
        <v>4071</v>
      </c>
      <c r="G228" s="134" t="s">
        <v>3753</v>
      </c>
      <c r="H228" s="135">
        <v>10</v>
      </c>
      <c r="I228" s="136"/>
      <c r="J228" s="137">
        <f t="shared" si="50"/>
        <v>0</v>
      </c>
      <c r="K228" s="133" t="s">
        <v>19</v>
      </c>
      <c r="L228" s="32"/>
      <c r="M228" s="138" t="s">
        <v>19</v>
      </c>
      <c r="N228" s="139" t="s">
        <v>43</v>
      </c>
      <c r="P228" s="140">
        <f t="shared" si="51"/>
        <v>0</v>
      </c>
      <c r="Q228" s="140">
        <v>0</v>
      </c>
      <c r="R228" s="140">
        <f t="shared" si="52"/>
        <v>0</v>
      </c>
      <c r="S228" s="140">
        <v>0</v>
      </c>
      <c r="T228" s="141">
        <f t="shared" si="53"/>
        <v>0</v>
      </c>
      <c r="AR228" s="142" t="s">
        <v>941</v>
      </c>
      <c r="AT228" s="142" t="s">
        <v>183</v>
      </c>
      <c r="AU228" s="142" t="s">
        <v>80</v>
      </c>
      <c r="AY228" s="17" t="s">
        <v>181</v>
      </c>
      <c r="BE228" s="143">
        <f t="shared" si="54"/>
        <v>0</v>
      </c>
      <c r="BF228" s="143">
        <f t="shared" si="55"/>
        <v>0</v>
      </c>
      <c r="BG228" s="143">
        <f t="shared" si="56"/>
        <v>0</v>
      </c>
      <c r="BH228" s="143">
        <f t="shared" si="57"/>
        <v>0</v>
      </c>
      <c r="BI228" s="143">
        <f t="shared" si="58"/>
        <v>0</v>
      </c>
      <c r="BJ228" s="17" t="s">
        <v>80</v>
      </c>
      <c r="BK228" s="143">
        <f t="shared" si="59"/>
        <v>0</v>
      </c>
      <c r="BL228" s="17" t="s">
        <v>941</v>
      </c>
      <c r="BM228" s="142" t="s">
        <v>4072</v>
      </c>
    </row>
    <row r="229" spans="2:65" s="1" customFormat="1" ht="16.5" customHeight="1">
      <c r="B229" s="32"/>
      <c r="C229" s="131" t="s">
        <v>1502</v>
      </c>
      <c r="D229" s="131" t="s">
        <v>183</v>
      </c>
      <c r="E229" s="132" t="s">
        <v>4073</v>
      </c>
      <c r="F229" s="133" t="s">
        <v>4074</v>
      </c>
      <c r="G229" s="134" t="s">
        <v>3753</v>
      </c>
      <c r="H229" s="135">
        <v>7</v>
      </c>
      <c r="I229" s="136"/>
      <c r="J229" s="137">
        <f t="shared" si="50"/>
        <v>0</v>
      </c>
      <c r="K229" s="133" t="s">
        <v>19</v>
      </c>
      <c r="L229" s="32"/>
      <c r="M229" s="138" t="s">
        <v>19</v>
      </c>
      <c r="N229" s="139" t="s">
        <v>43</v>
      </c>
      <c r="P229" s="140">
        <f t="shared" si="51"/>
        <v>0</v>
      </c>
      <c r="Q229" s="140">
        <v>0</v>
      </c>
      <c r="R229" s="140">
        <f t="shared" si="52"/>
        <v>0</v>
      </c>
      <c r="S229" s="140">
        <v>0</v>
      </c>
      <c r="T229" s="141">
        <f t="shared" si="53"/>
        <v>0</v>
      </c>
      <c r="AR229" s="142" t="s">
        <v>941</v>
      </c>
      <c r="AT229" s="142" t="s">
        <v>183</v>
      </c>
      <c r="AU229" s="142" t="s">
        <v>80</v>
      </c>
      <c r="AY229" s="17" t="s">
        <v>181</v>
      </c>
      <c r="BE229" s="143">
        <f t="shared" si="54"/>
        <v>0</v>
      </c>
      <c r="BF229" s="143">
        <f t="shared" si="55"/>
        <v>0</v>
      </c>
      <c r="BG229" s="143">
        <f t="shared" si="56"/>
        <v>0</v>
      </c>
      <c r="BH229" s="143">
        <f t="shared" si="57"/>
        <v>0</v>
      </c>
      <c r="BI229" s="143">
        <f t="shared" si="58"/>
        <v>0</v>
      </c>
      <c r="BJ229" s="17" t="s">
        <v>80</v>
      </c>
      <c r="BK229" s="143">
        <f t="shared" si="59"/>
        <v>0</v>
      </c>
      <c r="BL229" s="17" t="s">
        <v>941</v>
      </c>
      <c r="BM229" s="142" t="s">
        <v>4075</v>
      </c>
    </row>
    <row r="230" spans="2:65" s="1" customFormat="1" ht="16.5" customHeight="1">
      <c r="B230" s="32"/>
      <c r="C230" s="131" t="s">
        <v>1509</v>
      </c>
      <c r="D230" s="131" t="s">
        <v>183</v>
      </c>
      <c r="E230" s="132" t="s">
        <v>4076</v>
      </c>
      <c r="F230" s="133" t="s">
        <v>4077</v>
      </c>
      <c r="G230" s="134" t="s">
        <v>3753</v>
      </c>
      <c r="H230" s="135">
        <v>7</v>
      </c>
      <c r="I230" s="136"/>
      <c r="J230" s="137">
        <f t="shared" si="50"/>
        <v>0</v>
      </c>
      <c r="K230" s="133" t="s">
        <v>19</v>
      </c>
      <c r="L230" s="32"/>
      <c r="M230" s="138" t="s">
        <v>19</v>
      </c>
      <c r="N230" s="139" t="s">
        <v>43</v>
      </c>
      <c r="P230" s="140">
        <f t="shared" si="51"/>
        <v>0</v>
      </c>
      <c r="Q230" s="140">
        <v>0</v>
      </c>
      <c r="R230" s="140">
        <f t="shared" si="52"/>
        <v>0</v>
      </c>
      <c r="S230" s="140">
        <v>0</v>
      </c>
      <c r="T230" s="141">
        <f t="shared" si="53"/>
        <v>0</v>
      </c>
      <c r="AR230" s="142" t="s">
        <v>941</v>
      </c>
      <c r="AT230" s="142" t="s">
        <v>183</v>
      </c>
      <c r="AU230" s="142" t="s">
        <v>80</v>
      </c>
      <c r="AY230" s="17" t="s">
        <v>181</v>
      </c>
      <c r="BE230" s="143">
        <f t="shared" si="54"/>
        <v>0</v>
      </c>
      <c r="BF230" s="143">
        <f t="shared" si="55"/>
        <v>0</v>
      </c>
      <c r="BG230" s="143">
        <f t="shared" si="56"/>
        <v>0</v>
      </c>
      <c r="BH230" s="143">
        <f t="shared" si="57"/>
        <v>0</v>
      </c>
      <c r="BI230" s="143">
        <f t="shared" si="58"/>
        <v>0</v>
      </c>
      <c r="BJ230" s="17" t="s">
        <v>80</v>
      </c>
      <c r="BK230" s="143">
        <f t="shared" si="59"/>
        <v>0</v>
      </c>
      <c r="BL230" s="17" t="s">
        <v>941</v>
      </c>
      <c r="BM230" s="142" t="s">
        <v>4078</v>
      </c>
    </row>
    <row r="231" spans="2:65" s="1" customFormat="1" ht="16.5" customHeight="1">
      <c r="B231" s="32"/>
      <c r="C231" s="131" t="s">
        <v>1515</v>
      </c>
      <c r="D231" s="131" t="s">
        <v>183</v>
      </c>
      <c r="E231" s="132" t="s">
        <v>4079</v>
      </c>
      <c r="F231" s="133" t="s">
        <v>4080</v>
      </c>
      <c r="G231" s="134" t="s">
        <v>3753</v>
      </c>
      <c r="H231" s="135">
        <v>4</v>
      </c>
      <c r="I231" s="136"/>
      <c r="J231" s="137">
        <f t="shared" si="50"/>
        <v>0</v>
      </c>
      <c r="K231" s="133" t="s">
        <v>19</v>
      </c>
      <c r="L231" s="32"/>
      <c r="M231" s="138" t="s">
        <v>19</v>
      </c>
      <c r="N231" s="139" t="s">
        <v>43</v>
      </c>
      <c r="P231" s="140">
        <f t="shared" si="51"/>
        <v>0</v>
      </c>
      <c r="Q231" s="140">
        <v>0</v>
      </c>
      <c r="R231" s="140">
        <f t="shared" si="52"/>
        <v>0</v>
      </c>
      <c r="S231" s="140">
        <v>0</v>
      </c>
      <c r="T231" s="141">
        <f t="shared" si="53"/>
        <v>0</v>
      </c>
      <c r="AR231" s="142" t="s">
        <v>941</v>
      </c>
      <c r="AT231" s="142" t="s">
        <v>183</v>
      </c>
      <c r="AU231" s="142" t="s">
        <v>80</v>
      </c>
      <c r="AY231" s="17" t="s">
        <v>181</v>
      </c>
      <c r="BE231" s="143">
        <f t="shared" si="54"/>
        <v>0</v>
      </c>
      <c r="BF231" s="143">
        <f t="shared" si="55"/>
        <v>0</v>
      </c>
      <c r="BG231" s="143">
        <f t="shared" si="56"/>
        <v>0</v>
      </c>
      <c r="BH231" s="143">
        <f t="shared" si="57"/>
        <v>0</v>
      </c>
      <c r="BI231" s="143">
        <f t="shared" si="58"/>
        <v>0</v>
      </c>
      <c r="BJ231" s="17" t="s">
        <v>80</v>
      </c>
      <c r="BK231" s="143">
        <f t="shared" si="59"/>
        <v>0</v>
      </c>
      <c r="BL231" s="17" t="s">
        <v>941</v>
      </c>
      <c r="BM231" s="142" t="s">
        <v>4081</v>
      </c>
    </row>
    <row r="232" spans="2:65" s="1" customFormat="1" ht="16.5" customHeight="1">
      <c r="B232" s="32"/>
      <c r="C232" s="131" t="s">
        <v>1520</v>
      </c>
      <c r="D232" s="131" t="s">
        <v>183</v>
      </c>
      <c r="E232" s="132" t="s">
        <v>4082</v>
      </c>
      <c r="F232" s="133" t="s">
        <v>4083</v>
      </c>
      <c r="G232" s="134" t="s">
        <v>3753</v>
      </c>
      <c r="H232" s="135">
        <v>14</v>
      </c>
      <c r="I232" s="136"/>
      <c r="J232" s="137">
        <f t="shared" si="50"/>
        <v>0</v>
      </c>
      <c r="K232" s="133" t="s">
        <v>19</v>
      </c>
      <c r="L232" s="32"/>
      <c r="M232" s="138" t="s">
        <v>19</v>
      </c>
      <c r="N232" s="139" t="s">
        <v>43</v>
      </c>
      <c r="P232" s="140">
        <f t="shared" si="51"/>
        <v>0</v>
      </c>
      <c r="Q232" s="140">
        <v>0</v>
      </c>
      <c r="R232" s="140">
        <f t="shared" si="52"/>
        <v>0</v>
      </c>
      <c r="S232" s="140">
        <v>0</v>
      </c>
      <c r="T232" s="141">
        <f t="shared" si="53"/>
        <v>0</v>
      </c>
      <c r="AR232" s="142" t="s">
        <v>941</v>
      </c>
      <c r="AT232" s="142" t="s">
        <v>183</v>
      </c>
      <c r="AU232" s="142" t="s">
        <v>80</v>
      </c>
      <c r="AY232" s="17" t="s">
        <v>181</v>
      </c>
      <c r="BE232" s="143">
        <f t="shared" si="54"/>
        <v>0</v>
      </c>
      <c r="BF232" s="143">
        <f t="shared" si="55"/>
        <v>0</v>
      </c>
      <c r="BG232" s="143">
        <f t="shared" si="56"/>
        <v>0</v>
      </c>
      <c r="BH232" s="143">
        <f t="shared" si="57"/>
        <v>0</v>
      </c>
      <c r="BI232" s="143">
        <f t="shared" si="58"/>
        <v>0</v>
      </c>
      <c r="BJ232" s="17" t="s">
        <v>80</v>
      </c>
      <c r="BK232" s="143">
        <f t="shared" si="59"/>
        <v>0</v>
      </c>
      <c r="BL232" s="17" t="s">
        <v>941</v>
      </c>
      <c r="BM232" s="142" t="s">
        <v>4084</v>
      </c>
    </row>
    <row r="233" spans="2:65" s="1" customFormat="1" ht="16.5" customHeight="1">
      <c r="B233" s="32"/>
      <c r="C233" s="131" t="s">
        <v>1525</v>
      </c>
      <c r="D233" s="131" t="s">
        <v>183</v>
      </c>
      <c r="E233" s="132" t="s">
        <v>4085</v>
      </c>
      <c r="F233" s="133" t="s">
        <v>4086</v>
      </c>
      <c r="G233" s="134" t="s">
        <v>3753</v>
      </c>
      <c r="H233" s="135">
        <v>10</v>
      </c>
      <c r="I233" s="136"/>
      <c r="J233" s="137">
        <f t="shared" si="50"/>
        <v>0</v>
      </c>
      <c r="K233" s="133" t="s">
        <v>19</v>
      </c>
      <c r="L233" s="32"/>
      <c r="M233" s="138" t="s">
        <v>19</v>
      </c>
      <c r="N233" s="139" t="s">
        <v>43</v>
      </c>
      <c r="P233" s="140">
        <f t="shared" si="51"/>
        <v>0</v>
      </c>
      <c r="Q233" s="140">
        <v>0</v>
      </c>
      <c r="R233" s="140">
        <f t="shared" si="52"/>
        <v>0</v>
      </c>
      <c r="S233" s="140">
        <v>0</v>
      </c>
      <c r="T233" s="141">
        <f t="shared" si="53"/>
        <v>0</v>
      </c>
      <c r="AR233" s="142" t="s">
        <v>941</v>
      </c>
      <c r="AT233" s="142" t="s">
        <v>183</v>
      </c>
      <c r="AU233" s="142" t="s">
        <v>80</v>
      </c>
      <c r="AY233" s="17" t="s">
        <v>181</v>
      </c>
      <c r="BE233" s="143">
        <f t="shared" si="54"/>
        <v>0</v>
      </c>
      <c r="BF233" s="143">
        <f t="shared" si="55"/>
        <v>0</v>
      </c>
      <c r="BG233" s="143">
        <f t="shared" si="56"/>
        <v>0</v>
      </c>
      <c r="BH233" s="143">
        <f t="shared" si="57"/>
        <v>0</v>
      </c>
      <c r="BI233" s="143">
        <f t="shared" si="58"/>
        <v>0</v>
      </c>
      <c r="BJ233" s="17" t="s">
        <v>80</v>
      </c>
      <c r="BK233" s="143">
        <f t="shared" si="59"/>
        <v>0</v>
      </c>
      <c r="BL233" s="17" t="s">
        <v>941</v>
      </c>
      <c r="BM233" s="142" t="s">
        <v>4087</v>
      </c>
    </row>
    <row r="234" spans="2:65" s="1" customFormat="1" ht="16.5" customHeight="1">
      <c r="B234" s="32"/>
      <c r="C234" s="131" t="s">
        <v>1531</v>
      </c>
      <c r="D234" s="131" t="s">
        <v>183</v>
      </c>
      <c r="E234" s="132" t="s">
        <v>4088</v>
      </c>
      <c r="F234" s="133" t="s">
        <v>4089</v>
      </c>
      <c r="G234" s="134" t="s">
        <v>3753</v>
      </c>
      <c r="H234" s="135">
        <v>7</v>
      </c>
      <c r="I234" s="136"/>
      <c r="J234" s="137">
        <f t="shared" si="50"/>
        <v>0</v>
      </c>
      <c r="K234" s="133" t="s">
        <v>19</v>
      </c>
      <c r="L234" s="32"/>
      <c r="M234" s="138" t="s">
        <v>19</v>
      </c>
      <c r="N234" s="139" t="s">
        <v>43</v>
      </c>
      <c r="P234" s="140">
        <f t="shared" si="51"/>
        <v>0</v>
      </c>
      <c r="Q234" s="140">
        <v>0</v>
      </c>
      <c r="R234" s="140">
        <f t="shared" si="52"/>
        <v>0</v>
      </c>
      <c r="S234" s="140">
        <v>0</v>
      </c>
      <c r="T234" s="141">
        <f t="shared" si="53"/>
        <v>0</v>
      </c>
      <c r="AR234" s="142" t="s">
        <v>941</v>
      </c>
      <c r="AT234" s="142" t="s">
        <v>183</v>
      </c>
      <c r="AU234" s="142" t="s">
        <v>80</v>
      </c>
      <c r="AY234" s="17" t="s">
        <v>181</v>
      </c>
      <c r="BE234" s="143">
        <f t="shared" si="54"/>
        <v>0</v>
      </c>
      <c r="BF234" s="143">
        <f t="shared" si="55"/>
        <v>0</v>
      </c>
      <c r="BG234" s="143">
        <f t="shared" si="56"/>
        <v>0</v>
      </c>
      <c r="BH234" s="143">
        <f t="shared" si="57"/>
        <v>0</v>
      </c>
      <c r="BI234" s="143">
        <f t="shared" si="58"/>
        <v>0</v>
      </c>
      <c r="BJ234" s="17" t="s">
        <v>80</v>
      </c>
      <c r="BK234" s="143">
        <f t="shared" si="59"/>
        <v>0</v>
      </c>
      <c r="BL234" s="17" t="s">
        <v>941</v>
      </c>
      <c r="BM234" s="142" t="s">
        <v>4090</v>
      </c>
    </row>
    <row r="235" spans="2:65" s="1" customFormat="1" ht="16.5" customHeight="1">
      <c r="B235" s="32"/>
      <c r="C235" s="131" t="s">
        <v>1537</v>
      </c>
      <c r="D235" s="131" t="s">
        <v>183</v>
      </c>
      <c r="E235" s="132" t="s">
        <v>4091</v>
      </c>
      <c r="F235" s="133" t="s">
        <v>4092</v>
      </c>
      <c r="G235" s="134" t="s">
        <v>3753</v>
      </c>
      <c r="H235" s="135">
        <v>9</v>
      </c>
      <c r="I235" s="136"/>
      <c r="J235" s="137">
        <f t="shared" si="50"/>
        <v>0</v>
      </c>
      <c r="K235" s="133" t="s">
        <v>19</v>
      </c>
      <c r="L235" s="32"/>
      <c r="M235" s="138" t="s">
        <v>19</v>
      </c>
      <c r="N235" s="139" t="s">
        <v>43</v>
      </c>
      <c r="P235" s="140">
        <f t="shared" si="51"/>
        <v>0</v>
      </c>
      <c r="Q235" s="140">
        <v>0</v>
      </c>
      <c r="R235" s="140">
        <f t="shared" si="52"/>
        <v>0</v>
      </c>
      <c r="S235" s="140">
        <v>0</v>
      </c>
      <c r="T235" s="141">
        <f t="shared" si="53"/>
        <v>0</v>
      </c>
      <c r="AR235" s="142" t="s">
        <v>941</v>
      </c>
      <c r="AT235" s="142" t="s">
        <v>183</v>
      </c>
      <c r="AU235" s="142" t="s">
        <v>80</v>
      </c>
      <c r="AY235" s="17" t="s">
        <v>181</v>
      </c>
      <c r="BE235" s="143">
        <f t="shared" si="54"/>
        <v>0</v>
      </c>
      <c r="BF235" s="143">
        <f t="shared" si="55"/>
        <v>0</v>
      </c>
      <c r="BG235" s="143">
        <f t="shared" si="56"/>
        <v>0</v>
      </c>
      <c r="BH235" s="143">
        <f t="shared" si="57"/>
        <v>0</v>
      </c>
      <c r="BI235" s="143">
        <f t="shared" si="58"/>
        <v>0</v>
      </c>
      <c r="BJ235" s="17" t="s">
        <v>80</v>
      </c>
      <c r="BK235" s="143">
        <f t="shared" si="59"/>
        <v>0</v>
      </c>
      <c r="BL235" s="17" t="s">
        <v>941</v>
      </c>
      <c r="BM235" s="142" t="s">
        <v>4093</v>
      </c>
    </row>
    <row r="236" spans="2:65" s="1" customFormat="1" ht="16.5" customHeight="1">
      <c r="B236" s="32"/>
      <c r="C236" s="131" t="s">
        <v>1544</v>
      </c>
      <c r="D236" s="131" t="s">
        <v>183</v>
      </c>
      <c r="E236" s="132" t="s">
        <v>4094</v>
      </c>
      <c r="F236" s="133" t="s">
        <v>4095</v>
      </c>
      <c r="G236" s="134" t="s">
        <v>3753</v>
      </c>
      <c r="H236" s="135">
        <v>1</v>
      </c>
      <c r="I236" s="136"/>
      <c r="J236" s="137">
        <f t="shared" si="50"/>
        <v>0</v>
      </c>
      <c r="K236" s="133" t="s">
        <v>19</v>
      </c>
      <c r="L236" s="32"/>
      <c r="M236" s="138" t="s">
        <v>19</v>
      </c>
      <c r="N236" s="139" t="s">
        <v>43</v>
      </c>
      <c r="P236" s="140">
        <f t="shared" si="51"/>
        <v>0</v>
      </c>
      <c r="Q236" s="140">
        <v>0</v>
      </c>
      <c r="R236" s="140">
        <f t="shared" si="52"/>
        <v>0</v>
      </c>
      <c r="S236" s="140">
        <v>0</v>
      </c>
      <c r="T236" s="141">
        <f t="shared" si="53"/>
        <v>0</v>
      </c>
      <c r="AR236" s="142" t="s">
        <v>941</v>
      </c>
      <c r="AT236" s="142" t="s">
        <v>183</v>
      </c>
      <c r="AU236" s="142" t="s">
        <v>80</v>
      </c>
      <c r="AY236" s="17" t="s">
        <v>181</v>
      </c>
      <c r="BE236" s="143">
        <f t="shared" si="54"/>
        <v>0</v>
      </c>
      <c r="BF236" s="143">
        <f t="shared" si="55"/>
        <v>0</v>
      </c>
      <c r="BG236" s="143">
        <f t="shared" si="56"/>
        <v>0</v>
      </c>
      <c r="BH236" s="143">
        <f t="shared" si="57"/>
        <v>0</v>
      </c>
      <c r="BI236" s="143">
        <f t="shared" si="58"/>
        <v>0</v>
      </c>
      <c r="BJ236" s="17" t="s">
        <v>80</v>
      </c>
      <c r="BK236" s="143">
        <f t="shared" si="59"/>
        <v>0</v>
      </c>
      <c r="BL236" s="17" t="s">
        <v>941</v>
      </c>
      <c r="BM236" s="142" t="s">
        <v>4096</v>
      </c>
    </row>
    <row r="237" spans="2:65" s="1" customFormat="1" ht="16.5" customHeight="1">
      <c r="B237" s="32"/>
      <c r="C237" s="131" t="s">
        <v>1551</v>
      </c>
      <c r="D237" s="131" t="s">
        <v>183</v>
      </c>
      <c r="E237" s="132" t="s">
        <v>4097</v>
      </c>
      <c r="F237" s="133" t="s">
        <v>4098</v>
      </c>
      <c r="G237" s="134" t="s">
        <v>3753</v>
      </c>
      <c r="H237" s="135">
        <v>10</v>
      </c>
      <c r="I237" s="136"/>
      <c r="J237" s="137">
        <f t="shared" si="50"/>
        <v>0</v>
      </c>
      <c r="K237" s="133" t="s">
        <v>19</v>
      </c>
      <c r="L237" s="32"/>
      <c r="M237" s="138" t="s">
        <v>19</v>
      </c>
      <c r="N237" s="139" t="s">
        <v>43</v>
      </c>
      <c r="P237" s="140">
        <f t="shared" si="51"/>
        <v>0</v>
      </c>
      <c r="Q237" s="140">
        <v>0</v>
      </c>
      <c r="R237" s="140">
        <f t="shared" si="52"/>
        <v>0</v>
      </c>
      <c r="S237" s="140">
        <v>0</v>
      </c>
      <c r="T237" s="141">
        <f t="shared" si="53"/>
        <v>0</v>
      </c>
      <c r="AR237" s="142" t="s">
        <v>941</v>
      </c>
      <c r="AT237" s="142" t="s">
        <v>183</v>
      </c>
      <c r="AU237" s="142" t="s">
        <v>80</v>
      </c>
      <c r="AY237" s="17" t="s">
        <v>181</v>
      </c>
      <c r="BE237" s="143">
        <f t="shared" si="54"/>
        <v>0</v>
      </c>
      <c r="BF237" s="143">
        <f t="shared" si="55"/>
        <v>0</v>
      </c>
      <c r="BG237" s="143">
        <f t="shared" si="56"/>
        <v>0</v>
      </c>
      <c r="BH237" s="143">
        <f t="shared" si="57"/>
        <v>0</v>
      </c>
      <c r="BI237" s="143">
        <f t="shared" si="58"/>
        <v>0</v>
      </c>
      <c r="BJ237" s="17" t="s">
        <v>80</v>
      </c>
      <c r="BK237" s="143">
        <f t="shared" si="59"/>
        <v>0</v>
      </c>
      <c r="BL237" s="17" t="s">
        <v>941</v>
      </c>
      <c r="BM237" s="142" t="s">
        <v>4099</v>
      </c>
    </row>
    <row r="238" spans="2:65" s="1" customFormat="1" ht="16.5" customHeight="1">
      <c r="B238" s="32"/>
      <c r="C238" s="131" t="s">
        <v>1558</v>
      </c>
      <c r="D238" s="131" t="s">
        <v>183</v>
      </c>
      <c r="E238" s="132" t="s">
        <v>4100</v>
      </c>
      <c r="F238" s="133" t="s">
        <v>4101</v>
      </c>
      <c r="G238" s="134" t="s">
        <v>3753</v>
      </c>
      <c r="H238" s="135">
        <v>10</v>
      </c>
      <c r="I238" s="136"/>
      <c r="J238" s="137">
        <f t="shared" si="50"/>
        <v>0</v>
      </c>
      <c r="K238" s="133" t="s">
        <v>19</v>
      </c>
      <c r="L238" s="32"/>
      <c r="M238" s="138" t="s">
        <v>19</v>
      </c>
      <c r="N238" s="139" t="s">
        <v>43</v>
      </c>
      <c r="P238" s="140">
        <f t="shared" si="51"/>
        <v>0</v>
      </c>
      <c r="Q238" s="140">
        <v>0</v>
      </c>
      <c r="R238" s="140">
        <f t="shared" si="52"/>
        <v>0</v>
      </c>
      <c r="S238" s="140">
        <v>0</v>
      </c>
      <c r="T238" s="141">
        <f t="shared" si="53"/>
        <v>0</v>
      </c>
      <c r="AR238" s="142" t="s">
        <v>941</v>
      </c>
      <c r="AT238" s="142" t="s">
        <v>183</v>
      </c>
      <c r="AU238" s="142" t="s">
        <v>80</v>
      </c>
      <c r="AY238" s="17" t="s">
        <v>181</v>
      </c>
      <c r="BE238" s="143">
        <f t="shared" si="54"/>
        <v>0</v>
      </c>
      <c r="BF238" s="143">
        <f t="shared" si="55"/>
        <v>0</v>
      </c>
      <c r="BG238" s="143">
        <f t="shared" si="56"/>
        <v>0</v>
      </c>
      <c r="BH238" s="143">
        <f t="shared" si="57"/>
        <v>0</v>
      </c>
      <c r="BI238" s="143">
        <f t="shared" si="58"/>
        <v>0</v>
      </c>
      <c r="BJ238" s="17" t="s">
        <v>80</v>
      </c>
      <c r="BK238" s="143">
        <f t="shared" si="59"/>
        <v>0</v>
      </c>
      <c r="BL238" s="17" t="s">
        <v>941</v>
      </c>
      <c r="BM238" s="142" t="s">
        <v>4102</v>
      </c>
    </row>
    <row r="239" spans="2:63" s="11" customFormat="1" ht="25.9" customHeight="1">
      <c r="B239" s="119"/>
      <c r="D239" s="120" t="s">
        <v>71</v>
      </c>
      <c r="E239" s="121" t="s">
        <v>4103</v>
      </c>
      <c r="F239" s="121" t="s">
        <v>4104</v>
      </c>
      <c r="I239" s="122"/>
      <c r="J239" s="123">
        <f>BK239</f>
        <v>0</v>
      </c>
      <c r="L239" s="119"/>
      <c r="M239" s="124"/>
      <c r="P239" s="125">
        <f>SUM(P240:P246)</f>
        <v>0</v>
      </c>
      <c r="R239" s="125">
        <f>SUM(R240:R246)</f>
        <v>0</v>
      </c>
      <c r="T239" s="126">
        <f>SUM(T240:T246)</f>
        <v>0</v>
      </c>
      <c r="AR239" s="120" t="s">
        <v>80</v>
      </c>
      <c r="AT239" s="127" t="s">
        <v>71</v>
      </c>
      <c r="AU239" s="127" t="s">
        <v>72</v>
      </c>
      <c r="AY239" s="120" t="s">
        <v>181</v>
      </c>
      <c r="BK239" s="128">
        <f>SUM(BK240:BK246)</f>
        <v>0</v>
      </c>
    </row>
    <row r="240" spans="2:65" s="1" customFormat="1" ht="16.5" customHeight="1">
      <c r="B240" s="32"/>
      <c r="C240" s="131" t="s">
        <v>1564</v>
      </c>
      <c r="D240" s="131" t="s">
        <v>183</v>
      </c>
      <c r="E240" s="132" t="s">
        <v>4105</v>
      </c>
      <c r="F240" s="133" t="s">
        <v>4106</v>
      </c>
      <c r="G240" s="134" t="s">
        <v>4107</v>
      </c>
      <c r="H240" s="135">
        <v>8</v>
      </c>
      <c r="I240" s="136"/>
      <c r="J240" s="137">
        <f aca="true" t="shared" si="60" ref="J240:J246">ROUND(I240*H240,2)</f>
        <v>0</v>
      </c>
      <c r="K240" s="133" t="s">
        <v>19</v>
      </c>
      <c r="L240" s="32"/>
      <c r="M240" s="138" t="s">
        <v>19</v>
      </c>
      <c r="N240" s="139" t="s">
        <v>43</v>
      </c>
      <c r="P240" s="140">
        <f aca="true" t="shared" si="61" ref="P240:P246">O240*H240</f>
        <v>0</v>
      </c>
      <c r="Q240" s="140">
        <v>0</v>
      </c>
      <c r="R240" s="140">
        <f aca="true" t="shared" si="62" ref="R240:R246">Q240*H240</f>
        <v>0</v>
      </c>
      <c r="S240" s="140">
        <v>0</v>
      </c>
      <c r="T240" s="141">
        <f aca="true" t="shared" si="63" ref="T240:T246">S240*H240</f>
        <v>0</v>
      </c>
      <c r="AR240" s="142" t="s">
        <v>941</v>
      </c>
      <c r="AT240" s="142" t="s">
        <v>183</v>
      </c>
      <c r="AU240" s="142" t="s">
        <v>80</v>
      </c>
      <c r="AY240" s="17" t="s">
        <v>181</v>
      </c>
      <c r="BE240" s="143">
        <f aca="true" t="shared" si="64" ref="BE240:BE246">IF(N240="základní",J240,0)</f>
        <v>0</v>
      </c>
      <c r="BF240" s="143">
        <f aca="true" t="shared" si="65" ref="BF240:BF246">IF(N240="snížená",J240,0)</f>
        <v>0</v>
      </c>
      <c r="BG240" s="143">
        <f aca="true" t="shared" si="66" ref="BG240:BG246">IF(N240="zákl. přenesená",J240,0)</f>
        <v>0</v>
      </c>
      <c r="BH240" s="143">
        <f aca="true" t="shared" si="67" ref="BH240:BH246">IF(N240="sníž. přenesená",J240,0)</f>
        <v>0</v>
      </c>
      <c r="BI240" s="143">
        <f aca="true" t="shared" si="68" ref="BI240:BI246">IF(N240="nulová",J240,0)</f>
        <v>0</v>
      </c>
      <c r="BJ240" s="17" t="s">
        <v>80</v>
      </c>
      <c r="BK240" s="143">
        <f aca="true" t="shared" si="69" ref="BK240:BK246">ROUND(I240*H240,2)</f>
        <v>0</v>
      </c>
      <c r="BL240" s="17" t="s">
        <v>941</v>
      </c>
      <c r="BM240" s="142" t="s">
        <v>4108</v>
      </c>
    </row>
    <row r="241" spans="2:65" s="1" customFormat="1" ht="16.5" customHeight="1">
      <c r="B241" s="32"/>
      <c r="C241" s="131" t="s">
        <v>1570</v>
      </c>
      <c r="D241" s="131" t="s">
        <v>183</v>
      </c>
      <c r="E241" s="132" t="s">
        <v>4109</v>
      </c>
      <c r="F241" s="133" t="s">
        <v>4110</v>
      </c>
      <c r="G241" s="134" t="s">
        <v>4107</v>
      </c>
      <c r="H241" s="135">
        <v>8</v>
      </c>
      <c r="I241" s="136"/>
      <c r="J241" s="137">
        <f t="shared" si="60"/>
        <v>0</v>
      </c>
      <c r="K241" s="133" t="s">
        <v>19</v>
      </c>
      <c r="L241" s="32"/>
      <c r="M241" s="138" t="s">
        <v>19</v>
      </c>
      <c r="N241" s="139" t="s">
        <v>43</v>
      </c>
      <c r="P241" s="140">
        <f t="shared" si="61"/>
        <v>0</v>
      </c>
      <c r="Q241" s="140">
        <v>0</v>
      </c>
      <c r="R241" s="140">
        <f t="shared" si="62"/>
        <v>0</v>
      </c>
      <c r="S241" s="140">
        <v>0</v>
      </c>
      <c r="T241" s="141">
        <f t="shared" si="63"/>
        <v>0</v>
      </c>
      <c r="AR241" s="142" t="s">
        <v>941</v>
      </c>
      <c r="AT241" s="142" t="s">
        <v>183</v>
      </c>
      <c r="AU241" s="142" t="s">
        <v>80</v>
      </c>
      <c r="AY241" s="17" t="s">
        <v>181</v>
      </c>
      <c r="BE241" s="143">
        <f t="shared" si="64"/>
        <v>0</v>
      </c>
      <c r="BF241" s="143">
        <f t="shared" si="65"/>
        <v>0</v>
      </c>
      <c r="BG241" s="143">
        <f t="shared" si="66"/>
        <v>0</v>
      </c>
      <c r="BH241" s="143">
        <f t="shared" si="67"/>
        <v>0</v>
      </c>
      <c r="BI241" s="143">
        <f t="shared" si="68"/>
        <v>0</v>
      </c>
      <c r="BJ241" s="17" t="s">
        <v>80</v>
      </c>
      <c r="BK241" s="143">
        <f t="shared" si="69"/>
        <v>0</v>
      </c>
      <c r="BL241" s="17" t="s">
        <v>941</v>
      </c>
      <c r="BM241" s="142" t="s">
        <v>4111</v>
      </c>
    </row>
    <row r="242" spans="2:65" s="1" customFormat="1" ht="16.5" customHeight="1">
      <c r="B242" s="32"/>
      <c r="C242" s="131" t="s">
        <v>1576</v>
      </c>
      <c r="D242" s="131" t="s">
        <v>183</v>
      </c>
      <c r="E242" s="132" t="s">
        <v>4112</v>
      </c>
      <c r="F242" s="133" t="s">
        <v>4113</v>
      </c>
      <c r="G242" s="134" t="s">
        <v>4107</v>
      </c>
      <c r="H242" s="135">
        <v>24</v>
      </c>
      <c r="I242" s="136"/>
      <c r="J242" s="137">
        <f t="shared" si="60"/>
        <v>0</v>
      </c>
      <c r="K242" s="133" t="s">
        <v>19</v>
      </c>
      <c r="L242" s="32"/>
      <c r="M242" s="138" t="s">
        <v>19</v>
      </c>
      <c r="N242" s="139" t="s">
        <v>43</v>
      </c>
      <c r="P242" s="140">
        <f t="shared" si="61"/>
        <v>0</v>
      </c>
      <c r="Q242" s="140">
        <v>0</v>
      </c>
      <c r="R242" s="140">
        <f t="shared" si="62"/>
        <v>0</v>
      </c>
      <c r="S242" s="140">
        <v>0</v>
      </c>
      <c r="T242" s="141">
        <f t="shared" si="63"/>
        <v>0</v>
      </c>
      <c r="AR242" s="142" t="s">
        <v>941</v>
      </c>
      <c r="AT242" s="142" t="s">
        <v>183</v>
      </c>
      <c r="AU242" s="142" t="s">
        <v>80</v>
      </c>
      <c r="AY242" s="17" t="s">
        <v>181</v>
      </c>
      <c r="BE242" s="143">
        <f t="shared" si="64"/>
        <v>0</v>
      </c>
      <c r="BF242" s="143">
        <f t="shared" si="65"/>
        <v>0</v>
      </c>
      <c r="BG242" s="143">
        <f t="shared" si="66"/>
        <v>0</v>
      </c>
      <c r="BH242" s="143">
        <f t="shared" si="67"/>
        <v>0</v>
      </c>
      <c r="BI242" s="143">
        <f t="shared" si="68"/>
        <v>0</v>
      </c>
      <c r="BJ242" s="17" t="s">
        <v>80</v>
      </c>
      <c r="BK242" s="143">
        <f t="shared" si="69"/>
        <v>0</v>
      </c>
      <c r="BL242" s="17" t="s">
        <v>941</v>
      </c>
      <c r="BM242" s="142" t="s">
        <v>4114</v>
      </c>
    </row>
    <row r="243" spans="2:65" s="1" customFormat="1" ht="16.5" customHeight="1">
      <c r="B243" s="32"/>
      <c r="C243" s="131" t="s">
        <v>1581</v>
      </c>
      <c r="D243" s="131" t="s">
        <v>183</v>
      </c>
      <c r="E243" s="132" t="s">
        <v>4115</v>
      </c>
      <c r="F243" s="133" t="s">
        <v>4116</v>
      </c>
      <c r="G243" s="134" t="s">
        <v>4107</v>
      </c>
      <c r="H243" s="135">
        <v>36</v>
      </c>
      <c r="I243" s="136"/>
      <c r="J243" s="137">
        <f t="shared" si="60"/>
        <v>0</v>
      </c>
      <c r="K243" s="133" t="s">
        <v>19</v>
      </c>
      <c r="L243" s="32"/>
      <c r="M243" s="138" t="s">
        <v>19</v>
      </c>
      <c r="N243" s="139" t="s">
        <v>43</v>
      </c>
      <c r="P243" s="140">
        <f t="shared" si="61"/>
        <v>0</v>
      </c>
      <c r="Q243" s="140">
        <v>0</v>
      </c>
      <c r="R243" s="140">
        <f t="shared" si="62"/>
        <v>0</v>
      </c>
      <c r="S243" s="140">
        <v>0</v>
      </c>
      <c r="T243" s="141">
        <f t="shared" si="63"/>
        <v>0</v>
      </c>
      <c r="AR243" s="142" t="s">
        <v>941</v>
      </c>
      <c r="AT243" s="142" t="s">
        <v>183</v>
      </c>
      <c r="AU243" s="142" t="s">
        <v>80</v>
      </c>
      <c r="AY243" s="17" t="s">
        <v>181</v>
      </c>
      <c r="BE243" s="143">
        <f t="shared" si="64"/>
        <v>0</v>
      </c>
      <c r="BF243" s="143">
        <f t="shared" si="65"/>
        <v>0</v>
      </c>
      <c r="BG243" s="143">
        <f t="shared" si="66"/>
        <v>0</v>
      </c>
      <c r="BH243" s="143">
        <f t="shared" si="67"/>
        <v>0</v>
      </c>
      <c r="BI243" s="143">
        <f t="shared" si="68"/>
        <v>0</v>
      </c>
      <c r="BJ243" s="17" t="s">
        <v>80</v>
      </c>
      <c r="BK243" s="143">
        <f t="shared" si="69"/>
        <v>0</v>
      </c>
      <c r="BL243" s="17" t="s">
        <v>941</v>
      </c>
      <c r="BM243" s="142" t="s">
        <v>4117</v>
      </c>
    </row>
    <row r="244" spans="2:65" s="1" customFormat="1" ht="16.5" customHeight="1">
      <c r="B244" s="32"/>
      <c r="C244" s="131" t="s">
        <v>1587</v>
      </c>
      <c r="D244" s="131" t="s">
        <v>183</v>
      </c>
      <c r="E244" s="132" t="s">
        <v>4118</v>
      </c>
      <c r="F244" s="133" t="s">
        <v>4119</v>
      </c>
      <c r="G244" s="134" t="s">
        <v>4107</v>
      </c>
      <c r="H244" s="135">
        <v>3</v>
      </c>
      <c r="I244" s="136"/>
      <c r="J244" s="137">
        <f t="shared" si="60"/>
        <v>0</v>
      </c>
      <c r="K244" s="133" t="s">
        <v>19</v>
      </c>
      <c r="L244" s="32"/>
      <c r="M244" s="138" t="s">
        <v>19</v>
      </c>
      <c r="N244" s="139" t="s">
        <v>43</v>
      </c>
      <c r="P244" s="140">
        <f t="shared" si="61"/>
        <v>0</v>
      </c>
      <c r="Q244" s="140">
        <v>0</v>
      </c>
      <c r="R244" s="140">
        <f t="shared" si="62"/>
        <v>0</v>
      </c>
      <c r="S244" s="140">
        <v>0</v>
      </c>
      <c r="T244" s="141">
        <f t="shared" si="63"/>
        <v>0</v>
      </c>
      <c r="AR244" s="142" t="s">
        <v>941</v>
      </c>
      <c r="AT244" s="142" t="s">
        <v>183</v>
      </c>
      <c r="AU244" s="142" t="s">
        <v>80</v>
      </c>
      <c r="AY244" s="17" t="s">
        <v>181</v>
      </c>
      <c r="BE244" s="143">
        <f t="shared" si="64"/>
        <v>0</v>
      </c>
      <c r="BF244" s="143">
        <f t="shared" si="65"/>
        <v>0</v>
      </c>
      <c r="BG244" s="143">
        <f t="shared" si="66"/>
        <v>0</v>
      </c>
      <c r="BH244" s="143">
        <f t="shared" si="67"/>
        <v>0</v>
      </c>
      <c r="BI244" s="143">
        <f t="shared" si="68"/>
        <v>0</v>
      </c>
      <c r="BJ244" s="17" t="s">
        <v>80</v>
      </c>
      <c r="BK244" s="143">
        <f t="shared" si="69"/>
        <v>0</v>
      </c>
      <c r="BL244" s="17" t="s">
        <v>941</v>
      </c>
      <c r="BM244" s="142" t="s">
        <v>4120</v>
      </c>
    </row>
    <row r="245" spans="2:65" s="1" customFormat="1" ht="16.5" customHeight="1">
      <c r="B245" s="32"/>
      <c r="C245" s="131" t="s">
        <v>1593</v>
      </c>
      <c r="D245" s="131" t="s">
        <v>183</v>
      </c>
      <c r="E245" s="132" t="s">
        <v>4121</v>
      </c>
      <c r="F245" s="133" t="s">
        <v>4122</v>
      </c>
      <c r="G245" s="134" t="s">
        <v>4107</v>
      </c>
      <c r="H245" s="135">
        <v>1</v>
      </c>
      <c r="I245" s="136"/>
      <c r="J245" s="137">
        <f t="shared" si="60"/>
        <v>0</v>
      </c>
      <c r="K245" s="133" t="s">
        <v>19</v>
      </c>
      <c r="L245" s="32"/>
      <c r="M245" s="138" t="s">
        <v>19</v>
      </c>
      <c r="N245" s="139" t="s">
        <v>43</v>
      </c>
      <c r="P245" s="140">
        <f t="shared" si="61"/>
        <v>0</v>
      </c>
      <c r="Q245" s="140">
        <v>0</v>
      </c>
      <c r="R245" s="140">
        <f t="shared" si="62"/>
        <v>0</v>
      </c>
      <c r="S245" s="140">
        <v>0</v>
      </c>
      <c r="T245" s="141">
        <f t="shared" si="63"/>
        <v>0</v>
      </c>
      <c r="AR245" s="142" t="s">
        <v>941</v>
      </c>
      <c r="AT245" s="142" t="s">
        <v>183</v>
      </c>
      <c r="AU245" s="142" t="s">
        <v>80</v>
      </c>
      <c r="AY245" s="17" t="s">
        <v>181</v>
      </c>
      <c r="BE245" s="143">
        <f t="shared" si="64"/>
        <v>0</v>
      </c>
      <c r="BF245" s="143">
        <f t="shared" si="65"/>
        <v>0</v>
      </c>
      <c r="BG245" s="143">
        <f t="shared" si="66"/>
        <v>0</v>
      </c>
      <c r="BH245" s="143">
        <f t="shared" si="67"/>
        <v>0</v>
      </c>
      <c r="BI245" s="143">
        <f t="shared" si="68"/>
        <v>0</v>
      </c>
      <c r="BJ245" s="17" t="s">
        <v>80</v>
      </c>
      <c r="BK245" s="143">
        <f t="shared" si="69"/>
        <v>0</v>
      </c>
      <c r="BL245" s="17" t="s">
        <v>941</v>
      </c>
      <c r="BM245" s="142" t="s">
        <v>4123</v>
      </c>
    </row>
    <row r="246" spans="2:65" s="1" customFormat="1" ht="16.5" customHeight="1">
      <c r="B246" s="32"/>
      <c r="C246" s="131" t="s">
        <v>1602</v>
      </c>
      <c r="D246" s="131" t="s">
        <v>183</v>
      </c>
      <c r="E246" s="132" t="s">
        <v>4124</v>
      </c>
      <c r="F246" s="133" t="s">
        <v>4125</v>
      </c>
      <c r="G246" s="134" t="s">
        <v>4107</v>
      </c>
      <c r="H246" s="135">
        <v>6</v>
      </c>
      <c r="I246" s="136"/>
      <c r="J246" s="137">
        <f t="shared" si="60"/>
        <v>0</v>
      </c>
      <c r="K246" s="133" t="s">
        <v>19</v>
      </c>
      <c r="L246" s="32"/>
      <c r="M246" s="138" t="s">
        <v>19</v>
      </c>
      <c r="N246" s="139" t="s">
        <v>43</v>
      </c>
      <c r="P246" s="140">
        <f t="shared" si="61"/>
        <v>0</v>
      </c>
      <c r="Q246" s="140">
        <v>0</v>
      </c>
      <c r="R246" s="140">
        <f t="shared" si="62"/>
        <v>0</v>
      </c>
      <c r="S246" s="140">
        <v>0</v>
      </c>
      <c r="T246" s="141">
        <f t="shared" si="63"/>
        <v>0</v>
      </c>
      <c r="AR246" s="142" t="s">
        <v>941</v>
      </c>
      <c r="AT246" s="142" t="s">
        <v>183</v>
      </c>
      <c r="AU246" s="142" t="s">
        <v>80</v>
      </c>
      <c r="AY246" s="17" t="s">
        <v>181</v>
      </c>
      <c r="BE246" s="143">
        <f t="shared" si="64"/>
        <v>0</v>
      </c>
      <c r="BF246" s="143">
        <f t="shared" si="65"/>
        <v>0</v>
      </c>
      <c r="BG246" s="143">
        <f t="shared" si="66"/>
        <v>0</v>
      </c>
      <c r="BH246" s="143">
        <f t="shared" si="67"/>
        <v>0</v>
      </c>
      <c r="BI246" s="143">
        <f t="shared" si="68"/>
        <v>0</v>
      </c>
      <c r="BJ246" s="17" t="s">
        <v>80</v>
      </c>
      <c r="BK246" s="143">
        <f t="shared" si="69"/>
        <v>0</v>
      </c>
      <c r="BL246" s="17" t="s">
        <v>941</v>
      </c>
      <c r="BM246" s="142" t="s">
        <v>4126</v>
      </c>
    </row>
    <row r="247" spans="2:63" s="11" customFormat="1" ht="25.9" customHeight="1">
      <c r="B247" s="119"/>
      <c r="D247" s="120" t="s">
        <v>71</v>
      </c>
      <c r="E247" s="121" t="s">
        <v>4127</v>
      </c>
      <c r="F247" s="121" t="s">
        <v>4128</v>
      </c>
      <c r="I247" s="122"/>
      <c r="J247" s="123">
        <f>BK247</f>
        <v>0</v>
      </c>
      <c r="L247" s="119"/>
      <c r="M247" s="124"/>
      <c r="P247" s="125">
        <f>P248</f>
        <v>0</v>
      </c>
      <c r="R247" s="125">
        <f>R248</f>
        <v>0</v>
      </c>
      <c r="T247" s="126">
        <f>T248</f>
        <v>0</v>
      </c>
      <c r="AR247" s="120" t="s">
        <v>80</v>
      </c>
      <c r="AT247" s="127" t="s">
        <v>71</v>
      </c>
      <c r="AU247" s="127" t="s">
        <v>72</v>
      </c>
      <c r="AY247" s="120" t="s">
        <v>181</v>
      </c>
      <c r="BK247" s="128">
        <f>BK248</f>
        <v>0</v>
      </c>
    </row>
    <row r="248" spans="2:65" s="1" customFormat="1" ht="16.5" customHeight="1">
      <c r="B248" s="32"/>
      <c r="C248" s="131" t="s">
        <v>1608</v>
      </c>
      <c r="D248" s="131" t="s">
        <v>183</v>
      </c>
      <c r="E248" s="132" t="s">
        <v>4129</v>
      </c>
      <c r="F248" s="133" t="s">
        <v>4130</v>
      </c>
      <c r="G248" s="134" t="s">
        <v>3730</v>
      </c>
      <c r="H248" s="197"/>
      <c r="I248" s="136"/>
      <c r="J248" s="137">
        <f>ROUND(I248*H248,2)</f>
        <v>0</v>
      </c>
      <c r="K248" s="133" t="s">
        <v>19</v>
      </c>
      <c r="L248" s="32"/>
      <c r="M248" s="138" t="s">
        <v>19</v>
      </c>
      <c r="N248" s="139" t="s">
        <v>43</v>
      </c>
      <c r="P248" s="140">
        <f>O248*H248</f>
        <v>0</v>
      </c>
      <c r="Q248" s="140">
        <v>0</v>
      </c>
      <c r="R248" s="140">
        <f>Q248*H248</f>
        <v>0</v>
      </c>
      <c r="S248" s="140">
        <v>0</v>
      </c>
      <c r="T248" s="141">
        <f>S248*H248</f>
        <v>0</v>
      </c>
      <c r="AR248" s="142" t="s">
        <v>941</v>
      </c>
      <c r="AT248" s="142" t="s">
        <v>183</v>
      </c>
      <c r="AU248" s="142" t="s">
        <v>80</v>
      </c>
      <c r="AY248" s="17" t="s">
        <v>181</v>
      </c>
      <c r="BE248" s="143">
        <f>IF(N248="základní",J248,0)</f>
        <v>0</v>
      </c>
      <c r="BF248" s="143">
        <f>IF(N248="snížená",J248,0)</f>
        <v>0</v>
      </c>
      <c r="BG248" s="143">
        <f>IF(N248="zákl. přenesená",J248,0)</f>
        <v>0</v>
      </c>
      <c r="BH248" s="143">
        <f>IF(N248="sníž. přenesená",J248,0)</f>
        <v>0</v>
      </c>
      <c r="BI248" s="143">
        <f>IF(N248="nulová",J248,0)</f>
        <v>0</v>
      </c>
      <c r="BJ248" s="17" t="s">
        <v>80</v>
      </c>
      <c r="BK248" s="143">
        <f>ROUND(I248*H248,2)</f>
        <v>0</v>
      </c>
      <c r="BL248" s="17" t="s">
        <v>941</v>
      </c>
      <c r="BM248" s="142" t="s">
        <v>4131</v>
      </c>
    </row>
    <row r="249" spans="2:63" s="11" customFormat="1" ht="25.9" customHeight="1">
      <c r="B249" s="119"/>
      <c r="D249" s="120" t="s">
        <v>71</v>
      </c>
      <c r="E249" s="121" t="s">
        <v>4132</v>
      </c>
      <c r="F249" s="121" t="s">
        <v>4133</v>
      </c>
      <c r="I249" s="122"/>
      <c r="J249" s="123">
        <f>BK249</f>
        <v>0</v>
      </c>
      <c r="L249" s="119"/>
      <c r="M249" s="124"/>
      <c r="P249" s="125">
        <f>SUM(P250:P261)</f>
        <v>0</v>
      </c>
      <c r="R249" s="125">
        <f>SUM(R250:R261)</f>
        <v>0</v>
      </c>
      <c r="T249" s="126">
        <f>SUM(T250:T261)</f>
        <v>0</v>
      </c>
      <c r="AR249" s="120" t="s">
        <v>80</v>
      </c>
      <c r="AT249" s="127" t="s">
        <v>71</v>
      </c>
      <c r="AU249" s="127" t="s">
        <v>72</v>
      </c>
      <c r="AY249" s="120" t="s">
        <v>181</v>
      </c>
      <c r="BK249" s="128">
        <f>SUM(BK250:BK261)</f>
        <v>0</v>
      </c>
    </row>
    <row r="250" spans="2:65" s="1" customFormat="1" ht="16.5" customHeight="1">
      <c r="B250" s="32"/>
      <c r="C250" s="131" t="s">
        <v>243</v>
      </c>
      <c r="D250" s="131" t="s">
        <v>183</v>
      </c>
      <c r="E250" s="132" t="s">
        <v>4134</v>
      </c>
      <c r="F250" s="133" t="s">
        <v>4135</v>
      </c>
      <c r="G250" s="134" t="s">
        <v>3753</v>
      </c>
      <c r="H250" s="135">
        <v>1</v>
      </c>
      <c r="I250" s="136"/>
      <c r="J250" s="137">
        <f aca="true" t="shared" si="70" ref="J250:J261">ROUND(I250*H250,2)</f>
        <v>0</v>
      </c>
      <c r="K250" s="133" t="s">
        <v>19</v>
      </c>
      <c r="L250" s="32"/>
      <c r="M250" s="138" t="s">
        <v>19</v>
      </c>
      <c r="N250" s="139" t="s">
        <v>43</v>
      </c>
      <c r="P250" s="140">
        <f aca="true" t="shared" si="71" ref="P250:P261">O250*H250</f>
        <v>0</v>
      </c>
      <c r="Q250" s="140">
        <v>0</v>
      </c>
      <c r="R250" s="140">
        <f aca="true" t="shared" si="72" ref="R250:R261">Q250*H250</f>
        <v>0</v>
      </c>
      <c r="S250" s="140">
        <v>0</v>
      </c>
      <c r="T250" s="141">
        <f aca="true" t="shared" si="73" ref="T250:T261">S250*H250</f>
        <v>0</v>
      </c>
      <c r="AR250" s="142" t="s">
        <v>941</v>
      </c>
      <c r="AT250" s="142" t="s">
        <v>183</v>
      </c>
      <c r="AU250" s="142" t="s">
        <v>80</v>
      </c>
      <c r="AY250" s="17" t="s">
        <v>181</v>
      </c>
      <c r="BE250" s="143">
        <f aca="true" t="shared" si="74" ref="BE250:BE261">IF(N250="základní",J250,0)</f>
        <v>0</v>
      </c>
      <c r="BF250" s="143">
        <f aca="true" t="shared" si="75" ref="BF250:BF261">IF(N250="snížená",J250,0)</f>
        <v>0</v>
      </c>
      <c r="BG250" s="143">
        <f aca="true" t="shared" si="76" ref="BG250:BG261">IF(N250="zákl. přenesená",J250,0)</f>
        <v>0</v>
      </c>
      <c r="BH250" s="143">
        <f aca="true" t="shared" si="77" ref="BH250:BH261">IF(N250="sníž. přenesená",J250,0)</f>
        <v>0</v>
      </c>
      <c r="BI250" s="143">
        <f aca="true" t="shared" si="78" ref="BI250:BI261">IF(N250="nulová",J250,0)</f>
        <v>0</v>
      </c>
      <c r="BJ250" s="17" t="s">
        <v>80</v>
      </c>
      <c r="BK250" s="143">
        <f aca="true" t="shared" si="79" ref="BK250:BK261">ROUND(I250*H250,2)</f>
        <v>0</v>
      </c>
      <c r="BL250" s="17" t="s">
        <v>941</v>
      </c>
      <c r="BM250" s="142" t="s">
        <v>4136</v>
      </c>
    </row>
    <row r="251" spans="2:65" s="1" customFormat="1" ht="16.5" customHeight="1">
      <c r="B251" s="32"/>
      <c r="C251" s="131" t="s">
        <v>249</v>
      </c>
      <c r="D251" s="131" t="s">
        <v>183</v>
      </c>
      <c r="E251" s="132" t="s">
        <v>4137</v>
      </c>
      <c r="F251" s="133" t="s">
        <v>4138</v>
      </c>
      <c r="G251" s="134" t="s">
        <v>3753</v>
      </c>
      <c r="H251" s="135">
        <v>1</v>
      </c>
      <c r="I251" s="136"/>
      <c r="J251" s="137">
        <f t="shared" si="70"/>
        <v>0</v>
      </c>
      <c r="K251" s="133" t="s">
        <v>19</v>
      </c>
      <c r="L251" s="32"/>
      <c r="M251" s="138" t="s">
        <v>19</v>
      </c>
      <c r="N251" s="139" t="s">
        <v>43</v>
      </c>
      <c r="P251" s="140">
        <f t="shared" si="71"/>
        <v>0</v>
      </c>
      <c r="Q251" s="140">
        <v>0</v>
      </c>
      <c r="R251" s="140">
        <f t="shared" si="72"/>
        <v>0</v>
      </c>
      <c r="S251" s="140">
        <v>0</v>
      </c>
      <c r="T251" s="141">
        <f t="shared" si="73"/>
        <v>0</v>
      </c>
      <c r="AR251" s="142" t="s">
        <v>941</v>
      </c>
      <c r="AT251" s="142" t="s">
        <v>183</v>
      </c>
      <c r="AU251" s="142" t="s">
        <v>80</v>
      </c>
      <c r="AY251" s="17" t="s">
        <v>181</v>
      </c>
      <c r="BE251" s="143">
        <f t="shared" si="74"/>
        <v>0</v>
      </c>
      <c r="BF251" s="143">
        <f t="shared" si="75"/>
        <v>0</v>
      </c>
      <c r="BG251" s="143">
        <f t="shared" si="76"/>
        <v>0</v>
      </c>
      <c r="BH251" s="143">
        <f t="shared" si="77"/>
        <v>0</v>
      </c>
      <c r="BI251" s="143">
        <f t="shared" si="78"/>
        <v>0</v>
      </c>
      <c r="BJ251" s="17" t="s">
        <v>80</v>
      </c>
      <c r="BK251" s="143">
        <f t="shared" si="79"/>
        <v>0</v>
      </c>
      <c r="BL251" s="17" t="s">
        <v>941</v>
      </c>
      <c r="BM251" s="142" t="s">
        <v>4139</v>
      </c>
    </row>
    <row r="252" spans="2:65" s="1" customFormat="1" ht="16.5" customHeight="1">
      <c r="B252" s="32"/>
      <c r="C252" s="131" t="s">
        <v>256</v>
      </c>
      <c r="D252" s="131" t="s">
        <v>183</v>
      </c>
      <c r="E252" s="132" t="s">
        <v>3764</v>
      </c>
      <c r="F252" s="133" t="s">
        <v>3765</v>
      </c>
      <c r="G252" s="134" t="s">
        <v>3753</v>
      </c>
      <c r="H252" s="135">
        <v>1</v>
      </c>
      <c r="I252" s="136"/>
      <c r="J252" s="137">
        <f t="shared" si="70"/>
        <v>0</v>
      </c>
      <c r="K252" s="133" t="s">
        <v>19</v>
      </c>
      <c r="L252" s="32"/>
      <c r="M252" s="138" t="s">
        <v>19</v>
      </c>
      <c r="N252" s="139" t="s">
        <v>43</v>
      </c>
      <c r="P252" s="140">
        <f t="shared" si="71"/>
        <v>0</v>
      </c>
      <c r="Q252" s="140">
        <v>0</v>
      </c>
      <c r="R252" s="140">
        <f t="shared" si="72"/>
        <v>0</v>
      </c>
      <c r="S252" s="140">
        <v>0</v>
      </c>
      <c r="T252" s="141">
        <f t="shared" si="73"/>
        <v>0</v>
      </c>
      <c r="AR252" s="142" t="s">
        <v>941</v>
      </c>
      <c r="AT252" s="142" t="s">
        <v>183</v>
      </c>
      <c r="AU252" s="142" t="s">
        <v>80</v>
      </c>
      <c r="AY252" s="17" t="s">
        <v>181</v>
      </c>
      <c r="BE252" s="143">
        <f t="shared" si="74"/>
        <v>0</v>
      </c>
      <c r="BF252" s="143">
        <f t="shared" si="75"/>
        <v>0</v>
      </c>
      <c r="BG252" s="143">
        <f t="shared" si="76"/>
        <v>0</v>
      </c>
      <c r="BH252" s="143">
        <f t="shared" si="77"/>
        <v>0</v>
      </c>
      <c r="BI252" s="143">
        <f t="shared" si="78"/>
        <v>0</v>
      </c>
      <c r="BJ252" s="17" t="s">
        <v>80</v>
      </c>
      <c r="BK252" s="143">
        <f t="shared" si="79"/>
        <v>0</v>
      </c>
      <c r="BL252" s="17" t="s">
        <v>941</v>
      </c>
      <c r="BM252" s="142" t="s">
        <v>4140</v>
      </c>
    </row>
    <row r="253" spans="2:65" s="1" customFormat="1" ht="16.5" customHeight="1">
      <c r="B253" s="32"/>
      <c r="C253" s="131" t="s">
        <v>267</v>
      </c>
      <c r="D253" s="131" t="s">
        <v>183</v>
      </c>
      <c r="E253" s="132" t="s">
        <v>3767</v>
      </c>
      <c r="F253" s="133" t="s">
        <v>3768</v>
      </c>
      <c r="G253" s="134" t="s">
        <v>3753</v>
      </c>
      <c r="H253" s="135">
        <v>2</v>
      </c>
      <c r="I253" s="136"/>
      <c r="J253" s="137">
        <f t="shared" si="70"/>
        <v>0</v>
      </c>
      <c r="K253" s="133" t="s">
        <v>19</v>
      </c>
      <c r="L253" s="32"/>
      <c r="M253" s="138" t="s">
        <v>19</v>
      </c>
      <c r="N253" s="139" t="s">
        <v>43</v>
      </c>
      <c r="P253" s="140">
        <f t="shared" si="71"/>
        <v>0</v>
      </c>
      <c r="Q253" s="140">
        <v>0</v>
      </c>
      <c r="R253" s="140">
        <f t="shared" si="72"/>
        <v>0</v>
      </c>
      <c r="S253" s="140">
        <v>0</v>
      </c>
      <c r="T253" s="141">
        <f t="shared" si="73"/>
        <v>0</v>
      </c>
      <c r="AR253" s="142" t="s">
        <v>941</v>
      </c>
      <c r="AT253" s="142" t="s">
        <v>183</v>
      </c>
      <c r="AU253" s="142" t="s">
        <v>80</v>
      </c>
      <c r="AY253" s="17" t="s">
        <v>181</v>
      </c>
      <c r="BE253" s="143">
        <f t="shared" si="74"/>
        <v>0</v>
      </c>
      <c r="BF253" s="143">
        <f t="shared" si="75"/>
        <v>0</v>
      </c>
      <c r="BG253" s="143">
        <f t="shared" si="76"/>
        <v>0</v>
      </c>
      <c r="BH253" s="143">
        <f t="shared" si="77"/>
        <v>0</v>
      </c>
      <c r="BI253" s="143">
        <f t="shared" si="78"/>
        <v>0</v>
      </c>
      <c r="BJ253" s="17" t="s">
        <v>80</v>
      </c>
      <c r="BK253" s="143">
        <f t="shared" si="79"/>
        <v>0</v>
      </c>
      <c r="BL253" s="17" t="s">
        <v>941</v>
      </c>
      <c r="BM253" s="142" t="s">
        <v>4141</v>
      </c>
    </row>
    <row r="254" spans="2:65" s="1" customFormat="1" ht="16.5" customHeight="1">
      <c r="B254" s="32"/>
      <c r="C254" s="131" t="s">
        <v>273</v>
      </c>
      <c r="D254" s="131" t="s">
        <v>183</v>
      </c>
      <c r="E254" s="132" t="s">
        <v>3770</v>
      </c>
      <c r="F254" s="133" t="s">
        <v>3771</v>
      </c>
      <c r="G254" s="134" t="s">
        <v>3753</v>
      </c>
      <c r="H254" s="135">
        <v>1</v>
      </c>
      <c r="I254" s="136"/>
      <c r="J254" s="137">
        <f t="shared" si="70"/>
        <v>0</v>
      </c>
      <c r="K254" s="133" t="s">
        <v>19</v>
      </c>
      <c r="L254" s="32"/>
      <c r="M254" s="138" t="s">
        <v>19</v>
      </c>
      <c r="N254" s="139" t="s">
        <v>43</v>
      </c>
      <c r="P254" s="140">
        <f t="shared" si="71"/>
        <v>0</v>
      </c>
      <c r="Q254" s="140">
        <v>0</v>
      </c>
      <c r="R254" s="140">
        <f t="shared" si="72"/>
        <v>0</v>
      </c>
      <c r="S254" s="140">
        <v>0</v>
      </c>
      <c r="T254" s="141">
        <f t="shared" si="73"/>
        <v>0</v>
      </c>
      <c r="AR254" s="142" t="s">
        <v>941</v>
      </c>
      <c r="AT254" s="142" t="s">
        <v>183</v>
      </c>
      <c r="AU254" s="142" t="s">
        <v>80</v>
      </c>
      <c r="AY254" s="17" t="s">
        <v>181</v>
      </c>
      <c r="BE254" s="143">
        <f t="shared" si="74"/>
        <v>0</v>
      </c>
      <c r="BF254" s="143">
        <f t="shared" si="75"/>
        <v>0</v>
      </c>
      <c r="BG254" s="143">
        <f t="shared" si="76"/>
        <v>0</v>
      </c>
      <c r="BH254" s="143">
        <f t="shared" si="77"/>
        <v>0</v>
      </c>
      <c r="BI254" s="143">
        <f t="shared" si="78"/>
        <v>0</v>
      </c>
      <c r="BJ254" s="17" t="s">
        <v>80</v>
      </c>
      <c r="BK254" s="143">
        <f t="shared" si="79"/>
        <v>0</v>
      </c>
      <c r="BL254" s="17" t="s">
        <v>941</v>
      </c>
      <c r="BM254" s="142" t="s">
        <v>4142</v>
      </c>
    </row>
    <row r="255" spans="2:65" s="1" customFormat="1" ht="16.5" customHeight="1">
      <c r="B255" s="32"/>
      <c r="C255" s="131" t="s">
        <v>8</v>
      </c>
      <c r="D255" s="131" t="s">
        <v>183</v>
      </c>
      <c r="E255" s="132" t="s">
        <v>3776</v>
      </c>
      <c r="F255" s="133" t="s">
        <v>3777</v>
      </c>
      <c r="G255" s="134" t="s">
        <v>3753</v>
      </c>
      <c r="H255" s="135">
        <v>2</v>
      </c>
      <c r="I255" s="136"/>
      <c r="J255" s="137">
        <f t="shared" si="70"/>
        <v>0</v>
      </c>
      <c r="K255" s="133" t="s">
        <v>19</v>
      </c>
      <c r="L255" s="32"/>
      <c r="M255" s="138" t="s">
        <v>19</v>
      </c>
      <c r="N255" s="139" t="s">
        <v>43</v>
      </c>
      <c r="P255" s="140">
        <f t="shared" si="71"/>
        <v>0</v>
      </c>
      <c r="Q255" s="140">
        <v>0</v>
      </c>
      <c r="R255" s="140">
        <f t="shared" si="72"/>
        <v>0</v>
      </c>
      <c r="S255" s="140">
        <v>0</v>
      </c>
      <c r="T255" s="141">
        <f t="shared" si="73"/>
        <v>0</v>
      </c>
      <c r="AR255" s="142" t="s">
        <v>941</v>
      </c>
      <c r="AT255" s="142" t="s">
        <v>183</v>
      </c>
      <c r="AU255" s="142" t="s">
        <v>80</v>
      </c>
      <c r="AY255" s="17" t="s">
        <v>181</v>
      </c>
      <c r="BE255" s="143">
        <f t="shared" si="74"/>
        <v>0</v>
      </c>
      <c r="BF255" s="143">
        <f t="shared" si="75"/>
        <v>0</v>
      </c>
      <c r="BG255" s="143">
        <f t="shared" si="76"/>
        <v>0</v>
      </c>
      <c r="BH255" s="143">
        <f t="shared" si="77"/>
        <v>0</v>
      </c>
      <c r="BI255" s="143">
        <f t="shared" si="78"/>
        <v>0</v>
      </c>
      <c r="BJ255" s="17" t="s">
        <v>80</v>
      </c>
      <c r="BK255" s="143">
        <f t="shared" si="79"/>
        <v>0</v>
      </c>
      <c r="BL255" s="17" t="s">
        <v>941</v>
      </c>
      <c r="BM255" s="142" t="s">
        <v>4143</v>
      </c>
    </row>
    <row r="256" spans="2:65" s="1" customFormat="1" ht="16.5" customHeight="1">
      <c r="B256" s="32"/>
      <c r="C256" s="131" t="s">
        <v>286</v>
      </c>
      <c r="D256" s="131" t="s">
        <v>183</v>
      </c>
      <c r="E256" s="132" t="s">
        <v>3797</v>
      </c>
      <c r="F256" s="133" t="s">
        <v>3798</v>
      </c>
      <c r="G256" s="134" t="s">
        <v>3753</v>
      </c>
      <c r="H256" s="135">
        <v>1</v>
      </c>
      <c r="I256" s="136"/>
      <c r="J256" s="137">
        <f t="shared" si="70"/>
        <v>0</v>
      </c>
      <c r="K256" s="133" t="s">
        <v>19</v>
      </c>
      <c r="L256" s="32"/>
      <c r="M256" s="138" t="s">
        <v>19</v>
      </c>
      <c r="N256" s="139" t="s">
        <v>43</v>
      </c>
      <c r="P256" s="140">
        <f t="shared" si="71"/>
        <v>0</v>
      </c>
      <c r="Q256" s="140">
        <v>0</v>
      </c>
      <c r="R256" s="140">
        <f t="shared" si="72"/>
        <v>0</v>
      </c>
      <c r="S256" s="140">
        <v>0</v>
      </c>
      <c r="T256" s="141">
        <f t="shared" si="73"/>
        <v>0</v>
      </c>
      <c r="AR256" s="142" t="s">
        <v>941</v>
      </c>
      <c r="AT256" s="142" t="s">
        <v>183</v>
      </c>
      <c r="AU256" s="142" t="s">
        <v>80</v>
      </c>
      <c r="AY256" s="17" t="s">
        <v>181</v>
      </c>
      <c r="BE256" s="143">
        <f t="shared" si="74"/>
        <v>0</v>
      </c>
      <c r="BF256" s="143">
        <f t="shared" si="75"/>
        <v>0</v>
      </c>
      <c r="BG256" s="143">
        <f t="shared" si="76"/>
        <v>0</v>
      </c>
      <c r="BH256" s="143">
        <f t="shared" si="77"/>
        <v>0</v>
      </c>
      <c r="BI256" s="143">
        <f t="shared" si="78"/>
        <v>0</v>
      </c>
      <c r="BJ256" s="17" t="s">
        <v>80</v>
      </c>
      <c r="BK256" s="143">
        <f t="shared" si="79"/>
        <v>0</v>
      </c>
      <c r="BL256" s="17" t="s">
        <v>941</v>
      </c>
      <c r="BM256" s="142" t="s">
        <v>4144</v>
      </c>
    </row>
    <row r="257" spans="2:65" s="1" customFormat="1" ht="16.5" customHeight="1">
      <c r="B257" s="32"/>
      <c r="C257" s="131" t="s">
        <v>291</v>
      </c>
      <c r="D257" s="131" t="s">
        <v>183</v>
      </c>
      <c r="E257" s="132" t="s">
        <v>4145</v>
      </c>
      <c r="F257" s="133" t="s">
        <v>4146</v>
      </c>
      <c r="G257" s="134" t="s">
        <v>3753</v>
      </c>
      <c r="H257" s="135">
        <v>1</v>
      </c>
      <c r="I257" s="136"/>
      <c r="J257" s="137">
        <f t="shared" si="70"/>
        <v>0</v>
      </c>
      <c r="K257" s="133" t="s">
        <v>19</v>
      </c>
      <c r="L257" s="32"/>
      <c r="M257" s="138" t="s">
        <v>19</v>
      </c>
      <c r="N257" s="139" t="s">
        <v>43</v>
      </c>
      <c r="P257" s="140">
        <f t="shared" si="71"/>
        <v>0</v>
      </c>
      <c r="Q257" s="140">
        <v>0</v>
      </c>
      <c r="R257" s="140">
        <f t="shared" si="72"/>
        <v>0</v>
      </c>
      <c r="S257" s="140">
        <v>0</v>
      </c>
      <c r="T257" s="141">
        <f t="shared" si="73"/>
        <v>0</v>
      </c>
      <c r="AR257" s="142" t="s">
        <v>941</v>
      </c>
      <c r="AT257" s="142" t="s">
        <v>183</v>
      </c>
      <c r="AU257" s="142" t="s">
        <v>80</v>
      </c>
      <c r="AY257" s="17" t="s">
        <v>181</v>
      </c>
      <c r="BE257" s="143">
        <f t="shared" si="74"/>
        <v>0</v>
      </c>
      <c r="BF257" s="143">
        <f t="shared" si="75"/>
        <v>0</v>
      </c>
      <c r="BG257" s="143">
        <f t="shared" si="76"/>
        <v>0</v>
      </c>
      <c r="BH257" s="143">
        <f t="shared" si="77"/>
        <v>0</v>
      </c>
      <c r="BI257" s="143">
        <f t="shared" si="78"/>
        <v>0</v>
      </c>
      <c r="BJ257" s="17" t="s">
        <v>80</v>
      </c>
      <c r="BK257" s="143">
        <f t="shared" si="79"/>
        <v>0</v>
      </c>
      <c r="BL257" s="17" t="s">
        <v>941</v>
      </c>
      <c r="BM257" s="142" t="s">
        <v>4147</v>
      </c>
    </row>
    <row r="258" spans="2:65" s="1" customFormat="1" ht="16.5" customHeight="1">
      <c r="B258" s="32"/>
      <c r="C258" s="131" t="s">
        <v>296</v>
      </c>
      <c r="D258" s="131" t="s">
        <v>183</v>
      </c>
      <c r="E258" s="132" t="s">
        <v>4148</v>
      </c>
      <c r="F258" s="133" t="s">
        <v>4149</v>
      </c>
      <c r="G258" s="134" t="s">
        <v>3753</v>
      </c>
      <c r="H258" s="135">
        <v>3</v>
      </c>
      <c r="I258" s="136"/>
      <c r="J258" s="137">
        <f t="shared" si="70"/>
        <v>0</v>
      </c>
      <c r="K258" s="133" t="s">
        <v>19</v>
      </c>
      <c r="L258" s="32"/>
      <c r="M258" s="138" t="s">
        <v>19</v>
      </c>
      <c r="N258" s="139" t="s">
        <v>43</v>
      </c>
      <c r="P258" s="140">
        <f t="shared" si="71"/>
        <v>0</v>
      </c>
      <c r="Q258" s="140">
        <v>0</v>
      </c>
      <c r="R258" s="140">
        <f t="shared" si="72"/>
        <v>0</v>
      </c>
      <c r="S258" s="140">
        <v>0</v>
      </c>
      <c r="T258" s="141">
        <f t="shared" si="73"/>
        <v>0</v>
      </c>
      <c r="AR258" s="142" t="s">
        <v>941</v>
      </c>
      <c r="AT258" s="142" t="s">
        <v>183</v>
      </c>
      <c r="AU258" s="142" t="s">
        <v>80</v>
      </c>
      <c r="AY258" s="17" t="s">
        <v>181</v>
      </c>
      <c r="BE258" s="143">
        <f t="shared" si="74"/>
        <v>0</v>
      </c>
      <c r="BF258" s="143">
        <f t="shared" si="75"/>
        <v>0</v>
      </c>
      <c r="BG258" s="143">
        <f t="shared" si="76"/>
        <v>0</v>
      </c>
      <c r="BH258" s="143">
        <f t="shared" si="77"/>
        <v>0</v>
      </c>
      <c r="BI258" s="143">
        <f t="shared" si="78"/>
        <v>0</v>
      </c>
      <c r="BJ258" s="17" t="s">
        <v>80</v>
      </c>
      <c r="BK258" s="143">
        <f t="shared" si="79"/>
        <v>0</v>
      </c>
      <c r="BL258" s="17" t="s">
        <v>941</v>
      </c>
      <c r="BM258" s="142" t="s">
        <v>4150</v>
      </c>
    </row>
    <row r="259" spans="2:65" s="1" customFormat="1" ht="16.5" customHeight="1">
      <c r="B259" s="32"/>
      <c r="C259" s="131" t="s">
        <v>302</v>
      </c>
      <c r="D259" s="131" t="s">
        <v>183</v>
      </c>
      <c r="E259" s="132" t="s">
        <v>4151</v>
      </c>
      <c r="F259" s="133" t="s">
        <v>4152</v>
      </c>
      <c r="G259" s="134" t="s">
        <v>3753</v>
      </c>
      <c r="H259" s="135">
        <v>1</v>
      </c>
      <c r="I259" s="136"/>
      <c r="J259" s="137">
        <f t="shared" si="70"/>
        <v>0</v>
      </c>
      <c r="K259" s="133" t="s">
        <v>19</v>
      </c>
      <c r="L259" s="32"/>
      <c r="M259" s="138" t="s">
        <v>19</v>
      </c>
      <c r="N259" s="139" t="s">
        <v>43</v>
      </c>
      <c r="P259" s="140">
        <f t="shared" si="71"/>
        <v>0</v>
      </c>
      <c r="Q259" s="140">
        <v>0</v>
      </c>
      <c r="R259" s="140">
        <f t="shared" si="72"/>
        <v>0</v>
      </c>
      <c r="S259" s="140">
        <v>0</v>
      </c>
      <c r="T259" s="141">
        <f t="shared" si="73"/>
        <v>0</v>
      </c>
      <c r="AR259" s="142" t="s">
        <v>941</v>
      </c>
      <c r="AT259" s="142" t="s">
        <v>183</v>
      </c>
      <c r="AU259" s="142" t="s">
        <v>80</v>
      </c>
      <c r="AY259" s="17" t="s">
        <v>181</v>
      </c>
      <c r="BE259" s="143">
        <f t="shared" si="74"/>
        <v>0</v>
      </c>
      <c r="BF259" s="143">
        <f t="shared" si="75"/>
        <v>0</v>
      </c>
      <c r="BG259" s="143">
        <f t="shared" si="76"/>
        <v>0</v>
      </c>
      <c r="BH259" s="143">
        <f t="shared" si="77"/>
        <v>0</v>
      </c>
      <c r="BI259" s="143">
        <f t="shared" si="78"/>
        <v>0</v>
      </c>
      <c r="BJ259" s="17" t="s">
        <v>80</v>
      </c>
      <c r="BK259" s="143">
        <f t="shared" si="79"/>
        <v>0</v>
      </c>
      <c r="BL259" s="17" t="s">
        <v>941</v>
      </c>
      <c r="BM259" s="142" t="s">
        <v>4153</v>
      </c>
    </row>
    <row r="260" spans="2:65" s="1" customFormat="1" ht="16.5" customHeight="1">
      <c r="B260" s="32"/>
      <c r="C260" s="131" t="s">
        <v>311</v>
      </c>
      <c r="D260" s="131" t="s">
        <v>183</v>
      </c>
      <c r="E260" s="132" t="s">
        <v>4154</v>
      </c>
      <c r="F260" s="133" t="s">
        <v>4155</v>
      </c>
      <c r="G260" s="134" t="s">
        <v>3753</v>
      </c>
      <c r="H260" s="135">
        <v>3</v>
      </c>
      <c r="I260" s="136"/>
      <c r="J260" s="137">
        <f t="shared" si="70"/>
        <v>0</v>
      </c>
      <c r="K260" s="133" t="s">
        <v>19</v>
      </c>
      <c r="L260" s="32"/>
      <c r="M260" s="138" t="s">
        <v>19</v>
      </c>
      <c r="N260" s="139" t="s">
        <v>43</v>
      </c>
      <c r="P260" s="140">
        <f t="shared" si="71"/>
        <v>0</v>
      </c>
      <c r="Q260" s="140">
        <v>0</v>
      </c>
      <c r="R260" s="140">
        <f t="shared" si="72"/>
        <v>0</v>
      </c>
      <c r="S260" s="140">
        <v>0</v>
      </c>
      <c r="T260" s="141">
        <f t="shared" si="73"/>
        <v>0</v>
      </c>
      <c r="AR260" s="142" t="s">
        <v>941</v>
      </c>
      <c r="AT260" s="142" t="s">
        <v>183</v>
      </c>
      <c r="AU260" s="142" t="s">
        <v>80</v>
      </c>
      <c r="AY260" s="17" t="s">
        <v>181</v>
      </c>
      <c r="BE260" s="143">
        <f t="shared" si="74"/>
        <v>0</v>
      </c>
      <c r="BF260" s="143">
        <f t="shared" si="75"/>
        <v>0</v>
      </c>
      <c r="BG260" s="143">
        <f t="shared" si="76"/>
        <v>0</v>
      </c>
      <c r="BH260" s="143">
        <f t="shared" si="77"/>
        <v>0</v>
      </c>
      <c r="BI260" s="143">
        <f t="shared" si="78"/>
        <v>0</v>
      </c>
      <c r="BJ260" s="17" t="s">
        <v>80</v>
      </c>
      <c r="BK260" s="143">
        <f t="shared" si="79"/>
        <v>0</v>
      </c>
      <c r="BL260" s="17" t="s">
        <v>941</v>
      </c>
      <c r="BM260" s="142" t="s">
        <v>4156</v>
      </c>
    </row>
    <row r="261" spans="2:65" s="1" customFormat="1" ht="16.5" customHeight="1">
      <c r="B261" s="32"/>
      <c r="C261" s="131" t="s">
        <v>7</v>
      </c>
      <c r="D261" s="131" t="s">
        <v>183</v>
      </c>
      <c r="E261" s="132" t="s">
        <v>4157</v>
      </c>
      <c r="F261" s="133" t="s">
        <v>4158</v>
      </c>
      <c r="G261" s="134" t="s">
        <v>3753</v>
      </c>
      <c r="H261" s="135">
        <v>1</v>
      </c>
      <c r="I261" s="136"/>
      <c r="J261" s="137">
        <f t="shared" si="70"/>
        <v>0</v>
      </c>
      <c r="K261" s="133" t="s">
        <v>19</v>
      </c>
      <c r="L261" s="32"/>
      <c r="M261" s="190" t="s">
        <v>19</v>
      </c>
      <c r="N261" s="191" t="s">
        <v>43</v>
      </c>
      <c r="O261" s="192"/>
      <c r="P261" s="193">
        <f t="shared" si="71"/>
        <v>0</v>
      </c>
      <c r="Q261" s="193">
        <v>0</v>
      </c>
      <c r="R261" s="193">
        <f t="shared" si="72"/>
        <v>0</v>
      </c>
      <c r="S261" s="193">
        <v>0</v>
      </c>
      <c r="T261" s="194">
        <f t="shared" si="73"/>
        <v>0</v>
      </c>
      <c r="AR261" s="142" t="s">
        <v>941</v>
      </c>
      <c r="AT261" s="142" t="s">
        <v>183</v>
      </c>
      <c r="AU261" s="142" t="s">
        <v>80</v>
      </c>
      <c r="AY261" s="17" t="s">
        <v>181</v>
      </c>
      <c r="BE261" s="143">
        <f t="shared" si="74"/>
        <v>0</v>
      </c>
      <c r="BF261" s="143">
        <f t="shared" si="75"/>
        <v>0</v>
      </c>
      <c r="BG261" s="143">
        <f t="shared" si="76"/>
        <v>0</v>
      </c>
      <c r="BH261" s="143">
        <f t="shared" si="77"/>
        <v>0</v>
      </c>
      <c r="BI261" s="143">
        <f t="shared" si="78"/>
        <v>0</v>
      </c>
      <c r="BJ261" s="17" t="s">
        <v>80</v>
      </c>
      <c r="BK261" s="143">
        <f t="shared" si="79"/>
        <v>0</v>
      </c>
      <c r="BL261" s="17" t="s">
        <v>941</v>
      </c>
      <c r="BM261" s="142" t="s">
        <v>4159</v>
      </c>
    </row>
    <row r="262" spans="2:12" s="1" customFormat="1" ht="7" customHeight="1">
      <c r="B262" s="41"/>
      <c r="C262" s="42"/>
      <c r="D262" s="42"/>
      <c r="E262" s="42"/>
      <c r="F262" s="42"/>
      <c r="G262" s="42"/>
      <c r="H262" s="42"/>
      <c r="I262" s="42"/>
      <c r="J262" s="42"/>
      <c r="K262" s="42"/>
      <c r="L262" s="32"/>
    </row>
  </sheetData>
  <sheetProtection algorithmName="SHA-512" hashValue="1fYDYwUaZgr/gV1q1NGBbuhofV8lSEF/1SFf4/d3me850XSc4wWskqT3xHGcmWJ7GRgUDYaCpvjpfIrX8nLLuQ==" saltValue="+BJq/MxjlR5z7oHgR+EJZg==" spinCount="100000" sheet="1" objects="1" scenarios="1" formatColumns="0" formatRows="0" autoFilter="0"/>
  <autoFilter ref="C94:K261"/>
  <mergeCells count="12">
    <mergeCell ref="E87:H87"/>
    <mergeCell ref="L2:V2"/>
    <mergeCell ref="E50:H50"/>
    <mergeCell ref="E52:H52"/>
    <mergeCell ref="E54:H54"/>
    <mergeCell ref="E83:H83"/>
    <mergeCell ref="E85:H8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29"/>
  <sheetViews>
    <sheetView showGridLines="0" workbookViewId="0" topLeftCell="A118"/>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103</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ht="12.05" customHeight="1" hidden="1">
      <c r="B8" s="20"/>
      <c r="D8" s="27" t="s">
        <v>154</v>
      </c>
      <c r="L8" s="20"/>
    </row>
    <row r="9" spans="2:12" s="1" customFormat="1" ht="16.5" customHeight="1" hidden="1">
      <c r="B9" s="32"/>
      <c r="E9" s="250" t="s">
        <v>446</v>
      </c>
      <c r="F9" s="249"/>
      <c r="G9" s="249"/>
      <c r="H9" s="249"/>
      <c r="L9" s="32"/>
    </row>
    <row r="10" spans="2:12" s="1" customFormat="1" ht="12.05" customHeight="1" hidden="1">
      <c r="B10" s="32"/>
      <c r="D10" s="27" t="s">
        <v>447</v>
      </c>
      <c r="L10" s="32"/>
    </row>
    <row r="11" spans="2:12" s="1" customFormat="1" ht="16.5" customHeight="1" hidden="1">
      <c r="B11" s="32"/>
      <c r="E11" s="207" t="s">
        <v>4160</v>
      </c>
      <c r="F11" s="249"/>
      <c r="G11" s="249"/>
      <c r="H11" s="249"/>
      <c r="L11" s="32"/>
    </row>
    <row r="12" spans="2:12" s="1" customFormat="1" ht="12" hidden="1">
      <c r="B12" s="32"/>
      <c r="L12" s="32"/>
    </row>
    <row r="13" spans="2:12" s="1" customFormat="1" ht="12.05" customHeight="1" hidden="1">
      <c r="B13" s="32"/>
      <c r="D13" s="27" t="s">
        <v>18</v>
      </c>
      <c r="F13" s="25" t="s">
        <v>19</v>
      </c>
      <c r="I13" s="27" t="s">
        <v>20</v>
      </c>
      <c r="J13" s="25" t="s">
        <v>19</v>
      </c>
      <c r="L13" s="32"/>
    </row>
    <row r="14" spans="2:12" s="1" customFormat="1" ht="12.05" customHeight="1" hidden="1">
      <c r="B14" s="32"/>
      <c r="D14" s="27" t="s">
        <v>21</v>
      </c>
      <c r="F14" s="25" t="s">
        <v>22</v>
      </c>
      <c r="I14" s="27" t="s">
        <v>23</v>
      </c>
      <c r="J14" s="49" t="str">
        <f>'Rekapitulace stavby'!AN8</f>
        <v>12. 4. 2024</v>
      </c>
      <c r="L14" s="32"/>
    </row>
    <row r="15" spans="2:12" s="1" customFormat="1" ht="10.75" customHeight="1" hidden="1">
      <c r="B15" s="32"/>
      <c r="L15" s="32"/>
    </row>
    <row r="16" spans="2:12" s="1" customFormat="1" ht="12.05" customHeight="1" hidden="1">
      <c r="B16" s="32"/>
      <c r="D16" s="27" t="s">
        <v>25</v>
      </c>
      <c r="I16" s="27" t="s">
        <v>26</v>
      </c>
      <c r="J16" s="25" t="s">
        <v>19</v>
      </c>
      <c r="L16" s="32"/>
    </row>
    <row r="17" spans="2:12" s="1" customFormat="1" ht="18" customHeight="1" hidden="1">
      <c r="B17" s="32"/>
      <c r="E17" s="25" t="s">
        <v>27</v>
      </c>
      <c r="I17" s="27" t="s">
        <v>28</v>
      </c>
      <c r="J17" s="25" t="s">
        <v>19</v>
      </c>
      <c r="L17" s="32"/>
    </row>
    <row r="18" spans="2:12" s="1" customFormat="1" ht="7" customHeight="1" hidden="1">
      <c r="B18" s="32"/>
      <c r="L18" s="32"/>
    </row>
    <row r="19" spans="2:12" s="1" customFormat="1" ht="12.05" customHeight="1" hidden="1">
      <c r="B19" s="32"/>
      <c r="D19" s="27" t="s">
        <v>29</v>
      </c>
      <c r="I19" s="27" t="s">
        <v>26</v>
      </c>
      <c r="J19" s="28" t="str">
        <f>'Rekapitulace stavby'!AN13</f>
        <v>Vyplň údaj</v>
      </c>
      <c r="L19" s="32"/>
    </row>
    <row r="20" spans="2:12" s="1" customFormat="1" ht="18" customHeight="1" hidden="1">
      <c r="B20" s="32"/>
      <c r="E20" s="252" t="str">
        <f>'Rekapitulace stavby'!E14</f>
        <v>Vyplň údaj</v>
      </c>
      <c r="F20" s="240"/>
      <c r="G20" s="240"/>
      <c r="H20" s="240"/>
      <c r="I20" s="27" t="s">
        <v>28</v>
      </c>
      <c r="J20" s="28" t="str">
        <f>'Rekapitulace stavby'!AN14</f>
        <v>Vyplň údaj</v>
      </c>
      <c r="L20" s="32"/>
    </row>
    <row r="21" spans="2:12" s="1" customFormat="1" ht="7" customHeight="1" hidden="1">
      <c r="B21" s="32"/>
      <c r="L21" s="32"/>
    </row>
    <row r="22" spans="2:12" s="1" customFormat="1" ht="12.05" customHeight="1" hidden="1">
      <c r="B22" s="32"/>
      <c r="D22" s="27" t="s">
        <v>31</v>
      </c>
      <c r="I22" s="27" t="s">
        <v>26</v>
      </c>
      <c r="J22" s="25" t="s">
        <v>19</v>
      </c>
      <c r="L22" s="32"/>
    </row>
    <row r="23" spans="2:12" s="1" customFormat="1" ht="18" customHeight="1" hidden="1">
      <c r="B23" s="32"/>
      <c r="E23" s="25" t="s">
        <v>32</v>
      </c>
      <c r="I23" s="27" t="s">
        <v>28</v>
      </c>
      <c r="J23" s="25" t="s">
        <v>19</v>
      </c>
      <c r="L23" s="32"/>
    </row>
    <row r="24" spans="2:12" s="1" customFormat="1" ht="7" customHeight="1" hidden="1">
      <c r="B24" s="32"/>
      <c r="L24" s="32"/>
    </row>
    <row r="25" spans="2:12" s="1" customFormat="1" ht="12.05" customHeight="1" hidden="1">
      <c r="B25" s="32"/>
      <c r="D25" s="27" t="s">
        <v>34</v>
      </c>
      <c r="I25" s="27" t="s">
        <v>26</v>
      </c>
      <c r="J25" s="25" t="s">
        <v>19</v>
      </c>
      <c r="L25" s="32"/>
    </row>
    <row r="26" spans="2:12" s="1" customFormat="1" ht="18" customHeight="1" hidden="1">
      <c r="B26" s="32"/>
      <c r="E26" s="25" t="s">
        <v>4161</v>
      </c>
      <c r="I26" s="27" t="s">
        <v>28</v>
      </c>
      <c r="J26" s="25" t="s">
        <v>19</v>
      </c>
      <c r="L26" s="32"/>
    </row>
    <row r="27" spans="2:12" s="1" customFormat="1" ht="7" customHeight="1" hidden="1">
      <c r="B27" s="32"/>
      <c r="L27" s="32"/>
    </row>
    <row r="28" spans="2:12" s="1" customFormat="1" ht="12.05" customHeight="1" hidden="1">
      <c r="B28" s="32"/>
      <c r="D28" s="27" t="s">
        <v>36</v>
      </c>
      <c r="L28" s="32"/>
    </row>
    <row r="29" spans="2:12" s="7" customFormat="1" ht="16.5" customHeight="1" hidden="1">
      <c r="B29" s="91"/>
      <c r="E29" s="245" t="s">
        <v>19</v>
      </c>
      <c r="F29" s="245"/>
      <c r="G29" s="245"/>
      <c r="H29" s="245"/>
      <c r="L29" s="91"/>
    </row>
    <row r="30" spans="2:12" s="1" customFormat="1" ht="7" customHeight="1" hidden="1">
      <c r="B30" s="32"/>
      <c r="L30" s="32"/>
    </row>
    <row r="31" spans="2:12" s="1" customFormat="1" ht="7" customHeight="1" hidden="1">
      <c r="B31" s="32"/>
      <c r="D31" s="50"/>
      <c r="E31" s="50"/>
      <c r="F31" s="50"/>
      <c r="G31" s="50"/>
      <c r="H31" s="50"/>
      <c r="I31" s="50"/>
      <c r="J31" s="50"/>
      <c r="K31" s="50"/>
      <c r="L31" s="32"/>
    </row>
    <row r="32" spans="2:12" s="1" customFormat="1" ht="25.4" customHeight="1" hidden="1">
      <c r="B32" s="32"/>
      <c r="D32" s="92" t="s">
        <v>38</v>
      </c>
      <c r="J32" s="63">
        <f>ROUND(J95,2)</f>
        <v>0</v>
      </c>
      <c r="L32" s="32"/>
    </row>
    <row r="33" spans="2:12" s="1" customFormat="1" ht="7" customHeight="1" hidden="1">
      <c r="B33" s="32"/>
      <c r="D33" s="50"/>
      <c r="E33" s="50"/>
      <c r="F33" s="50"/>
      <c r="G33" s="50"/>
      <c r="H33" s="50"/>
      <c r="I33" s="50"/>
      <c r="J33" s="50"/>
      <c r="K33" s="50"/>
      <c r="L33" s="32"/>
    </row>
    <row r="34" spans="2:12" s="1" customFormat="1" ht="14.4" customHeight="1" hidden="1">
      <c r="B34" s="32"/>
      <c r="F34" s="35" t="s">
        <v>40</v>
      </c>
      <c r="I34" s="35" t="s">
        <v>39</v>
      </c>
      <c r="J34" s="35" t="s">
        <v>41</v>
      </c>
      <c r="L34" s="32"/>
    </row>
    <row r="35" spans="2:12" s="1" customFormat="1" ht="14.4" customHeight="1" hidden="1">
      <c r="B35" s="32"/>
      <c r="D35" s="52" t="s">
        <v>42</v>
      </c>
      <c r="E35" s="27" t="s">
        <v>43</v>
      </c>
      <c r="F35" s="83">
        <f>ROUND((SUM(BE95:BE228)),2)</f>
        <v>0</v>
      </c>
      <c r="I35" s="93">
        <v>0.21</v>
      </c>
      <c r="J35" s="83">
        <f>ROUND(((SUM(BE95:BE228))*I35),2)</f>
        <v>0</v>
      </c>
      <c r="L35" s="32"/>
    </row>
    <row r="36" spans="2:12" s="1" customFormat="1" ht="14.4" customHeight="1" hidden="1">
      <c r="B36" s="32"/>
      <c r="E36" s="27" t="s">
        <v>44</v>
      </c>
      <c r="F36" s="83">
        <f>ROUND((SUM(BF95:BF228)),2)</f>
        <v>0</v>
      </c>
      <c r="I36" s="93">
        <v>0.15</v>
      </c>
      <c r="J36" s="83">
        <f>ROUND(((SUM(BF95:BF228))*I36),2)</f>
        <v>0</v>
      </c>
      <c r="L36" s="32"/>
    </row>
    <row r="37" spans="2:12" s="1" customFormat="1" ht="14.4" customHeight="1" hidden="1">
      <c r="B37" s="32"/>
      <c r="E37" s="27" t="s">
        <v>45</v>
      </c>
      <c r="F37" s="83">
        <f>ROUND((SUM(BG95:BG228)),2)</f>
        <v>0</v>
      </c>
      <c r="I37" s="93">
        <v>0.21</v>
      </c>
      <c r="J37" s="83">
        <f>0</f>
        <v>0</v>
      </c>
      <c r="L37" s="32"/>
    </row>
    <row r="38" spans="2:12" s="1" customFormat="1" ht="14.4" customHeight="1" hidden="1">
      <c r="B38" s="32"/>
      <c r="E38" s="27" t="s">
        <v>46</v>
      </c>
      <c r="F38" s="83">
        <f>ROUND((SUM(BH95:BH228)),2)</f>
        <v>0</v>
      </c>
      <c r="I38" s="93">
        <v>0.15</v>
      </c>
      <c r="J38" s="83">
        <f>0</f>
        <v>0</v>
      </c>
      <c r="L38" s="32"/>
    </row>
    <row r="39" spans="2:12" s="1" customFormat="1" ht="14.4" customHeight="1" hidden="1">
      <c r="B39" s="32"/>
      <c r="E39" s="27" t="s">
        <v>47</v>
      </c>
      <c r="F39" s="83">
        <f>ROUND((SUM(BI95:BI228)),2)</f>
        <v>0</v>
      </c>
      <c r="I39" s="93">
        <v>0</v>
      </c>
      <c r="J39" s="83">
        <f>0</f>
        <v>0</v>
      </c>
      <c r="L39" s="32"/>
    </row>
    <row r="40" spans="2:12" s="1" customFormat="1" ht="7" customHeight="1" hidden="1">
      <c r="B40" s="32"/>
      <c r="L40" s="32"/>
    </row>
    <row r="41" spans="2:12" s="1" customFormat="1" ht="25.4" customHeight="1" hidden="1">
      <c r="B41" s="32"/>
      <c r="C41" s="94"/>
      <c r="D41" s="95" t="s">
        <v>48</v>
      </c>
      <c r="E41" s="54"/>
      <c r="F41" s="54"/>
      <c r="G41" s="96" t="s">
        <v>49</v>
      </c>
      <c r="H41" s="97" t="s">
        <v>50</v>
      </c>
      <c r="I41" s="54"/>
      <c r="J41" s="98">
        <f>SUM(J32:J39)</f>
        <v>0</v>
      </c>
      <c r="K41" s="99"/>
      <c r="L41" s="32"/>
    </row>
    <row r="42" spans="2:12" s="1" customFormat="1" ht="14.4" customHeight="1" hidden="1">
      <c r="B42" s="41"/>
      <c r="C42" s="42"/>
      <c r="D42" s="42"/>
      <c r="E42" s="42"/>
      <c r="F42" s="42"/>
      <c r="G42" s="42"/>
      <c r="H42" s="42"/>
      <c r="I42" s="42"/>
      <c r="J42" s="42"/>
      <c r="K42" s="42"/>
      <c r="L42" s="32"/>
    </row>
    <row r="43" ht="12" hidden="1"/>
    <row r="44" ht="12" hidden="1"/>
    <row r="45" ht="12" hidden="1"/>
    <row r="46" spans="2:12" s="1" customFormat="1" ht="7" customHeight="1">
      <c r="B46" s="43"/>
      <c r="C46" s="44"/>
      <c r="D46" s="44"/>
      <c r="E46" s="44"/>
      <c r="F46" s="44"/>
      <c r="G46" s="44"/>
      <c r="H46" s="44"/>
      <c r="I46" s="44"/>
      <c r="J46" s="44"/>
      <c r="K46" s="44"/>
      <c r="L46" s="32"/>
    </row>
    <row r="47" spans="2:12" s="1" customFormat="1" ht="25" customHeight="1">
      <c r="B47" s="32"/>
      <c r="C47" s="21" t="s">
        <v>156</v>
      </c>
      <c r="L47" s="32"/>
    </row>
    <row r="48" spans="2:12" s="1" customFormat="1" ht="7" customHeight="1">
      <c r="B48" s="32"/>
      <c r="L48" s="32"/>
    </row>
    <row r="49" spans="2:12" s="1" customFormat="1" ht="12.05" customHeight="1">
      <c r="B49" s="32"/>
      <c r="C49" s="27" t="s">
        <v>16</v>
      </c>
      <c r="L49" s="32"/>
    </row>
    <row r="50" spans="2:12" s="1" customFormat="1" ht="16.5" customHeight="1">
      <c r="B50" s="32"/>
      <c r="E50" s="250" t="str">
        <f>E7</f>
        <v>Stavební úpravy, přístavba a nástavba č.p.1994, ul.Dobenínská, Náchod</v>
      </c>
      <c r="F50" s="251"/>
      <c r="G50" s="251"/>
      <c r="H50" s="251"/>
      <c r="L50" s="32"/>
    </row>
    <row r="51" spans="2:12" ht="12.05" customHeight="1">
      <c r="B51" s="20"/>
      <c r="C51" s="27" t="s">
        <v>154</v>
      </c>
      <c r="L51" s="20"/>
    </row>
    <row r="52" spans="2:12" s="1" customFormat="1" ht="16.5" customHeight="1">
      <c r="B52" s="32"/>
      <c r="E52" s="250" t="s">
        <v>446</v>
      </c>
      <c r="F52" s="249"/>
      <c r="G52" s="249"/>
      <c r="H52" s="249"/>
      <c r="L52" s="32"/>
    </row>
    <row r="53" spans="2:12" s="1" customFormat="1" ht="12.05" customHeight="1">
      <c r="B53" s="32"/>
      <c r="C53" s="27" t="s">
        <v>447</v>
      </c>
      <c r="L53" s="32"/>
    </row>
    <row r="54" spans="2:12" s="1" customFormat="1" ht="16.5" customHeight="1">
      <c r="B54" s="32"/>
      <c r="E54" s="207" t="str">
        <f>E11</f>
        <v>01d - SO 01.04  Vytápění</v>
      </c>
      <c r="F54" s="249"/>
      <c r="G54" s="249"/>
      <c r="H54" s="249"/>
      <c r="L54" s="32"/>
    </row>
    <row r="55" spans="2:12" s="1" customFormat="1" ht="7" customHeight="1">
      <c r="B55" s="32"/>
      <c r="L55" s="32"/>
    </row>
    <row r="56" spans="2:12" s="1" customFormat="1" ht="12.05" customHeight="1">
      <c r="B56" s="32"/>
      <c r="C56" s="27" t="s">
        <v>21</v>
      </c>
      <c r="F56" s="25" t="str">
        <f>F14</f>
        <v>Náchod</v>
      </c>
      <c r="I56" s="27" t="s">
        <v>23</v>
      </c>
      <c r="J56" s="49" t="str">
        <f>IF(J14="","",J14)</f>
        <v>12. 4. 2024</v>
      </c>
      <c r="L56" s="32"/>
    </row>
    <row r="57" spans="2:12" s="1" customFormat="1" ht="7" customHeight="1">
      <c r="B57" s="32"/>
      <c r="L57" s="32"/>
    </row>
    <row r="58" spans="2:12" s="1" customFormat="1" ht="25.65" customHeight="1">
      <c r="B58" s="32"/>
      <c r="C58" s="27" t="s">
        <v>25</v>
      </c>
      <c r="F58" s="25" t="str">
        <f>E17</f>
        <v>Oblastní charita Náchod, Mlýnská 189, Náchod</v>
      </c>
      <c r="I58" s="27" t="s">
        <v>31</v>
      </c>
      <c r="J58" s="30" t="str">
        <f>E23</f>
        <v>Libor Klubal DiS., Náchod</v>
      </c>
      <c r="L58" s="32"/>
    </row>
    <row r="59" spans="2:12" s="1" customFormat="1" ht="15.15" customHeight="1">
      <c r="B59" s="32"/>
      <c r="C59" s="27" t="s">
        <v>29</v>
      </c>
      <c r="F59" s="25" t="str">
        <f>IF(E20="","",E20)</f>
        <v>Vyplň údaj</v>
      </c>
      <c r="I59" s="27" t="s">
        <v>34</v>
      </c>
      <c r="J59" s="30" t="str">
        <f>E26</f>
        <v>Ing. Kuře</v>
      </c>
      <c r="L59" s="32"/>
    </row>
    <row r="60" spans="2:12" s="1" customFormat="1" ht="10.25" customHeight="1">
      <c r="B60" s="32"/>
      <c r="L60" s="32"/>
    </row>
    <row r="61" spans="2:12" s="1" customFormat="1" ht="29.3" customHeight="1">
      <c r="B61" s="32"/>
      <c r="C61" s="100" t="s">
        <v>157</v>
      </c>
      <c r="D61" s="94"/>
      <c r="E61" s="94"/>
      <c r="F61" s="94"/>
      <c r="G61" s="94"/>
      <c r="H61" s="94"/>
      <c r="I61" s="94"/>
      <c r="J61" s="101" t="s">
        <v>158</v>
      </c>
      <c r="K61" s="94"/>
      <c r="L61" s="32"/>
    </row>
    <row r="62" spans="2:12" s="1" customFormat="1" ht="10.25" customHeight="1">
      <c r="B62" s="32"/>
      <c r="L62" s="32"/>
    </row>
    <row r="63" spans="2:47" s="1" customFormat="1" ht="22.8" customHeight="1">
      <c r="B63" s="32"/>
      <c r="C63" s="102" t="s">
        <v>70</v>
      </c>
      <c r="J63" s="63">
        <f>J95</f>
        <v>0</v>
      </c>
      <c r="L63" s="32"/>
      <c r="AU63" s="17" t="s">
        <v>159</v>
      </c>
    </row>
    <row r="64" spans="2:12" s="8" customFormat="1" ht="25" customHeight="1">
      <c r="B64" s="103"/>
      <c r="D64" s="104" t="s">
        <v>4162</v>
      </c>
      <c r="E64" s="105"/>
      <c r="F64" s="105"/>
      <c r="G64" s="105"/>
      <c r="H64" s="105"/>
      <c r="I64" s="105"/>
      <c r="J64" s="106">
        <f>J96</f>
        <v>0</v>
      </c>
      <c r="L64" s="103"/>
    </row>
    <row r="65" spans="2:12" s="8" customFormat="1" ht="25" customHeight="1">
      <c r="B65" s="103"/>
      <c r="D65" s="104" t="s">
        <v>4163</v>
      </c>
      <c r="E65" s="105"/>
      <c r="F65" s="105"/>
      <c r="G65" s="105"/>
      <c r="H65" s="105"/>
      <c r="I65" s="105"/>
      <c r="J65" s="106">
        <f>J122</f>
        <v>0</v>
      </c>
      <c r="L65" s="103"/>
    </row>
    <row r="66" spans="2:12" s="8" customFormat="1" ht="25" customHeight="1">
      <c r="B66" s="103"/>
      <c r="D66" s="104" t="s">
        <v>4164</v>
      </c>
      <c r="E66" s="105"/>
      <c r="F66" s="105"/>
      <c r="G66" s="105"/>
      <c r="H66" s="105"/>
      <c r="I66" s="105"/>
      <c r="J66" s="106">
        <f>J131</f>
        <v>0</v>
      </c>
      <c r="L66" s="103"/>
    </row>
    <row r="67" spans="2:12" s="8" customFormat="1" ht="25" customHeight="1">
      <c r="B67" s="103"/>
      <c r="D67" s="104" t="s">
        <v>4165</v>
      </c>
      <c r="E67" s="105"/>
      <c r="F67" s="105"/>
      <c r="G67" s="105"/>
      <c r="H67" s="105"/>
      <c r="I67" s="105"/>
      <c r="J67" s="106">
        <f>J147</f>
        <v>0</v>
      </c>
      <c r="L67" s="103"/>
    </row>
    <row r="68" spans="2:12" s="8" customFormat="1" ht="25" customHeight="1">
      <c r="B68" s="103"/>
      <c r="D68" s="104" t="s">
        <v>4166</v>
      </c>
      <c r="E68" s="105"/>
      <c r="F68" s="105"/>
      <c r="G68" s="105"/>
      <c r="H68" s="105"/>
      <c r="I68" s="105"/>
      <c r="J68" s="106">
        <f>J158</f>
        <v>0</v>
      </c>
      <c r="L68" s="103"/>
    </row>
    <row r="69" spans="2:12" s="8" customFormat="1" ht="25" customHeight="1">
      <c r="B69" s="103"/>
      <c r="D69" s="104" t="s">
        <v>4167</v>
      </c>
      <c r="E69" s="105"/>
      <c r="F69" s="105"/>
      <c r="G69" s="105"/>
      <c r="H69" s="105"/>
      <c r="I69" s="105"/>
      <c r="J69" s="106">
        <f>J167</f>
        <v>0</v>
      </c>
      <c r="L69" s="103"/>
    </row>
    <row r="70" spans="2:12" s="8" customFormat="1" ht="25" customHeight="1">
      <c r="B70" s="103"/>
      <c r="D70" s="104" t="s">
        <v>4168</v>
      </c>
      <c r="E70" s="105"/>
      <c r="F70" s="105"/>
      <c r="G70" s="105"/>
      <c r="H70" s="105"/>
      <c r="I70" s="105"/>
      <c r="J70" s="106">
        <f>J170</f>
        <v>0</v>
      </c>
      <c r="L70" s="103"/>
    </row>
    <row r="71" spans="2:12" s="8" customFormat="1" ht="25" customHeight="1">
      <c r="B71" s="103"/>
      <c r="D71" s="104" t="s">
        <v>4169</v>
      </c>
      <c r="E71" s="105"/>
      <c r="F71" s="105"/>
      <c r="G71" s="105"/>
      <c r="H71" s="105"/>
      <c r="I71" s="105"/>
      <c r="J71" s="106">
        <f>J182</f>
        <v>0</v>
      </c>
      <c r="L71" s="103"/>
    </row>
    <row r="72" spans="2:12" s="8" customFormat="1" ht="25" customHeight="1">
      <c r="B72" s="103"/>
      <c r="D72" s="104" t="s">
        <v>4170</v>
      </c>
      <c r="E72" s="105"/>
      <c r="F72" s="105"/>
      <c r="G72" s="105"/>
      <c r="H72" s="105"/>
      <c r="I72" s="105"/>
      <c r="J72" s="106">
        <f>J222</f>
        <v>0</v>
      </c>
      <c r="L72" s="103"/>
    </row>
    <row r="73" spans="2:12" s="8" customFormat="1" ht="25" customHeight="1">
      <c r="B73" s="103"/>
      <c r="D73" s="104" t="s">
        <v>4171</v>
      </c>
      <c r="E73" s="105"/>
      <c r="F73" s="105"/>
      <c r="G73" s="105"/>
      <c r="H73" s="105"/>
      <c r="I73" s="105"/>
      <c r="J73" s="106">
        <f>J227</f>
        <v>0</v>
      </c>
      <c r="L73" s="103"/>
    </row>
    <row r="74" spans="2:12" s="1" customFormat="1" ht="21.75" customHeight="1">
      <c r="B74" s="32"/>
      <c r="L74" s="32"/>
    </row>
    <row r="75" spans="2:12" s="1" customFormat="1" ht="7" customHeight="1">
      <c r="B75" s="41"/>
      <c r="C75" s="42"/>
      <c r="D75" s="42"/>
      <c r="E75" s="42"/>
      <c r="F75" s="42"/>
      <c r="G75" s="42"/>
      <c r="H75" s="42"/>
      <c r="I75" s="42"/>
      <c r="J75" s="42"/>
      <c r="K75" s="42"/>
      <c r="L75" s="32"/>
    </row>
    <row r="79" spans="2:12" s="1" customFormat="1" ht="7" customHeight="1">
      <c r="B79" s="43"/>
      <c r="C79" s="44"/>
      <c r="D79" s="44"/>
      <c r="E79" s="44"/>
      <c r="F79" s="44"/>
      <c r="G79" s="44"/>
      <c r="H79" s="44"/>
      <c r="I79" s="44"/>
      <c r="J79" s="44"/>
      <c r="K79" s="44"/>
      <c r="L79" s="32"/>
    </row>
    <row r="80" spans="2:12" s="1" customFormat="1" ht="25" customHeight="1">
      <c r="B80" s="32"/>
      <c r="C80" s="21" t="s">
        <v>166</v>
      </c>
      <c r="L80" s="32"/>
    </row>
    <row r="81" spans="2:12" s="1" customFormat="1" ht="7" customHeight="1">
      <c r="B81" s="32"/>
      <c r="L81" s="32"/>
    </row>
    <row r="82" spans="2:12" s="1" customFormat="1" ht="12.05" customHeight="1">
      <c r="B82" s="32"/>
      <c r="C82" s="27" t="s">
        <v>16</v>
      </c>
      <c r="L82" s="32"/>
    </row>
    <row r="83" spans="2:12" s="1" customFormat="1" ht="16.5" customHeight="1">
      <c r="B83" s="32"/>
      <c r="E83" s="250" t="str">
        <f>E7</f>
        <v>Stavební úpravy, přístavba a nástavba č.p.1994, ul.Dobenínská, Náchod</v>
      </c>
      <c r="F83" s="251"/>
      <c r="G83" s="251"/>
      <c r="H83" s="251"/>
      <c r="L83" s="32"/>
    </row>
    <row r="84" spans="2:12" ht="12.05" customHeight="1">
      <c r="B84" s="20"/>
      <c r="C84" s="27" t="s">
        <v>154</v>
      </c>
      <c r="L84" s="20"/>
    </row>
    <row r="85" spans="2:12" s="1" customFormat="1" ht="16.5" customHeight="1">
      <c r="B85" s="32"/>
      <c r="E85" s="250" t="s">
        <v>446</v>
      </c>
      <c r="F85" s="249"/>
      <c r="G85" s="249"/>
      <c r="H85" s="249"/>
      <c r="L85" s="32"/>
    </row>
    <row r="86" spans="2:12" s="1" customFormat="1" ht="12.05" customHeight="1">
      <c r="B86" s="32"/>
      <c r="C86" s="27" t="s">
        <v>447</v>
      </c>
      <c r="L86" s="32"/>
    </row>
    <row r="87" spans="2:12" s="1" customFormat="1" ht="16.5" customHeight="1">
      <c r="B87" s="32"/>
      <c r="E87" s="207" t="str">
        <f>E11</f>
        <v>01d - SO 01.04  Vytápění</v>
      </c>
      <c r="F87" s="249"/>
      <c r="G87" s="249"/>
      <c r="H87" s="249"/>
      <c r="L87" s="32"/>
    </row>
    <row r="88" spans="2:12" s="1" customFormat="1" ht="7" customHeight="1">
      <c r="B88" s="32"/>
      <c r="L88" s="32"/>
    </row>
    <row r="89" spans="2:12" s="1" customFormat="1" ht="12.05" customHeight="1">
      <c r="B89" s="32"/>
      <c r="C89" s="27" t="s">
        <v>21</v>
      </c>
      <c r="F89" s="25" t="str">
        <f>F14</f>
        <v>Náchod</v>
      </c>
      <c r="I89" s="27" t="s">
        <v>23</v>
      </c>
      <c r="J89" s="49" t="str">
        <f>IF(J14="","",J14)</f>
        <v>12. 4. 2024</v>
      </c>
      <c r="L89" s="32"/>
    </row>
    <row r="90" spans="2:12" s="1" customFormat="1" ht="7" customHeight="1">
      <c r="B90" s="32"/>
      <c r="L90" s="32"/>
    </row>
    <row r="91" spans="2:12" s="1" customFormat="1" ht="25.65" customHeight="1">
      <c r="B91" s="32"/>
      <c r="C91" s="27" t="s">
        <v>25</v>
      </c>
      <c r="F91" s="25" t="str">
        <f>E17</f>
        <v>Oblastní charita Náchod, Mlýnská 189, Náchod</v>
      </c>
      <c r="I91" s="27" t="s">
        <v>31</v>
      </c>
      <c r="J91" s="30" t="str">
        <f>E23</f>
        <v>Libor Klubal DiS., Náchod</v>
      </c>
      <c r="L91" s="32"/>
    </row>
    <row r="92" spans="2:12" s="1" customFormat="1" ht="15.15" customHeight="1">
      <c r="B92" s="32"/>
      <c r="C92" s="27" t="s">
        <v>29</v>
      </c>
      <c r="F92" s="25" t="str">
        <f>IF(E20="","",E20)</f>
        <v>Vyplň údaj</v>
      </c>
      <c r="I92" s="27" t="s">
        <v>34</v>
      </c>
      <c r="J92" s="30" t="str">
        <f>E26</f>
        <v>Ing. Kuře</v>
      </c>
      <c r="L92" s="32"/>
    </row>
    <row r="93" spans="2:12" s="1" customFormat="1" ht="10.25" customHeight="1">
      <c r="B93" s="32"/>
      <c r="L93" s="32"/>
    </row>
    <row r="94" spans="2:20" s="10" customFormat="1" ht="29.3" customHeight="1">
      <c r="B94" s="111"/>
      <c r="C94" s="112" t="s">
        <v>167</v>
      </c>
      <c r="D94" s="113" t="s">
        <v>57</v>
      </c>
      <c r="E94" s="113" t="s">
        <v>53</v>
      </c>
      <c r="F94" s="113" t="s">
        <v>54</v>
      </c>
      <c r="G94" s="113" t="s">
        <v>168</v>
      </c>
      <c r="H94" s="113" t="s">
        <v>169</v>
      </c>
      <c r="I94" s="113" t="s">
        <v>170</v>
      </c>
      <c r="J94" s="113" t="s">
        <v>158</v>
      </c>
      <c r="K94" s="114" t="s">
        <v>171</v>
      </c>
      <c r="L94" s="111"/>
      <c r="M94" s="56" t="s">
        <v>19</v>
      </c>
      <c r="N94" s="57" t="s">
        <v>42</v>
      </c>
      <c r="O94" s="57" t="s">
        <v>172</v>
      </c>
      <c r="P94" s="57" t="s">
        <v>173</v>
      </c>
      <c r="Q94" s="57" t="s">
        <v>174</v>
      </c>
      <c r="R94" s="57" t="s">
        <v>175</v>
      </c>
      <c r="S94" s="57" t="s">
        <v>176</v>
      </c>
      <c r="T94" s="58" t="s">
        <v>177</v>
      </c>
    </row>
    <row r="95" spans="2:63" s="1" customFormat="1" ht="22.8" customHeight="1">
      <c r="B95" s="32"/>
      <c r="C95" s="61" t="s">
        <v>178</v>
      </c>
      <c r="J95" s="115">
        <f>BK95</f>
        <v>0</v>
      </c>
      <c r="L95" s="32"/>
      <c r="M95" s="59"/>
      <c r="N95" s="50"/>
      <c r="O95" s="50"/>
      <c r="P95" s="116">
        <f>P96+P122+P131+P147+P158+P167+P170+P182+P222+P227</f>
        <v>0</v>
      </c>
      <c r="Q95" s="50"/>
      <c r="R95" s="116">
        <f>R96+R122+R131+R147+R158+R167+R170+R182+R222+R227</f>
        <v>0</v>
      </c>
      <c r="S95" s="50"/>
      <c r="T95" s="117">
        <f>T96+T122+T131+T147+T158+T167+T170+T182+T222+T227</f>
        <v>0</v>
      </c>
      <c r="AT95" s="17" t="s">
        <v>71</v>
      </c>
      <c r="AU95" s="17" t="s">
        <v>159</v>
      </c>
      <c r="BK95" s="118">
        <f>BK96+BK122+BK131+BK147+BK158+BK167+BK170+BK182+BK222+BK227</f>
        <v>0</v>
      </c>
    </row>
    <row r="96" spans="2:63" s="11" customFormat="1" ht="25.9" customHeight="1">
      <c r="B96" s="119"/>
      <c r="D96" s="120" t="s">
        <v>71</v>
      </c>
      <c r="E96" s="121" t="s">
        <v>3749</v>
      </c>
      <c r="F96" s="121" t="s">
        <v>4172</v>
      </c>
      <c r="I96" s="122"/>
      <c r="J96" s="123">
        <f>BK96</f>
        <v>0</v>
      </c>
      <c r="L96" s="119"/>
      <c r="M96" s="124"/>
      <c r="P96" s="125">
        <f>SUM(P97:P121)</f>
        <v>0</v>
      </c>
      <c r="R96" s="125">
        <f>SUM(R97:R121)</f>
        <v>0</v>
      </c>
      <c r="T96" s="126">
        <f>SUM(T97:T121)</f>
        <v>0</v>
      </c>
      <c r="AR96" s="120" t="s">
        <v>80</v>
      </c>
      <c r="AT96" s="127" t="s">
        <v>71</v>
      </c>
      <c r="AU96" s="127" t="s">
        <v>72</v>
      </c>
      <c r="AY96" s="120" t="s">
        <v>181</v>
      </c>
      <c r="BK96" s="128">
        <f>SUM(BK97:BK121)</f>
        <v>0</v>
      </c>
    </row>
    <row r="97" spans="2:65" s="1" customFormat="1" ht="16.5" customHeight="1">
      <c r="B97" s="32"/>
      <c r="C97" s="131" t="s">
        <v>273</v>
      </c>
      <c r="D97" s="131" t="s">
        <v>183</v>
      </c>
      <c r="E97" s="132" t="s">
        <v>4173</v>
      </c>
      <c r="F97" s="133" t="s">
        <v>4174</v>
      </c>
      <c r="G97" s="134" t="s">
        <v>3411</v>
      </c>
      <c r="H97" s="135">
        <v>1</v>
      </c>
      <c r="I97" s="136"/>
      <c r="J97" s="137">
        <f aca="true" t="shared" si="0" ref="J97:J121">ROUND(I97*H97,2)</f>
        <v>0</v>
      </c>
      <c r="K97" s="133" t="s">
        <v>19</v>
      </c>
      <c r="L97" s="32"/>
      <c r="M97" s="138" t="s">
        <v>19</v>
      </c>
      <c r="N97" s="139" t="s">
        <v>43</v>
      </c>
      <c r="P97" s="140">
        <f aca="true" t="shared" si="1" ref="P97:P121">O97*H97</f>
        <v>0</v>
      </c>
      <c r="Q97" s="140">
        <v>0</v>
      </c>
      <c r="R97" s="140">
        <f aca="true" t="shared" si="2" ref="R97:R121">Q97*H97</f>
        <v>0</v>
      </c>
      <c r="S97" s="140">
        <v>0</v>
      </c>
      <c r="T97" s="141">
        <f aca="true" t="shared" si="3" ref="T97:T121">S97*H97</f>
        <v>0</v>
      </c>
      <c r="AR97" s="142" t="s">
        <v>188</v>
      </c>
      <c r="AT97" s="142" t="s">
        <v>183</v>
      </c>
      <c r="AU97" s="142" t="s">
        <v>80</v>
      </c>
      <c r="AY97" s="17" t="s">
        <v>181</v>
      </c>
      <c r="BE97" s="143">
        <f aca="true" t="shared" si="4" ref="BE97:BE121">IF(N97="základní",J97,0)</f>
        <v>0</v>
      </c>
      <c r="BF97" s="143">
        <f aca="true" t="shared" si="5" ref="BF97:BF121">IF(N97="snížená",J97,0)</f>
        <v>0</v>
      </c>
      <c r="BG97" s="143">
        <f aca="true" t="shared" si="6" ref="BG97:BG121">IF(N97="zákl. přenesená",J97,0)</f>
        <v>0</v>
      </c>
      <c r="BH97" s="143">
        <f aca="true" t="shared" si="7" ref="BH97:BH121">IF(N97="sníž. přenesená",J97,0)</f>
        <v>0</v>
      </c>
      <c r="BI97" s="143">
        <f aca="true" t="shared" si="8" ref="BI97:BI121">IF(N97="nulová",J97,0)</f>
        <v>0</v>
      </c>
      <c r="BJ97" s="17" t="s">
        <v>80</v>
      </c>
      <c r="BK97" s="143">
        <f aca="true" t="shared" si="9" ref="BK97:BK121">ROUND(I97*H97,2)</f>
        <v>0</v>
      </c>
      <c r="BL97" s="17" t="s">
        <v>188</v>
      </c>
      <c r="BM97" s="142" t="s">
        <v>4175</v>
      </c>
    </row>
    <row r="98" spans="2:65" s="1" customFormat="1" ht="101.3" customHeight="1">
      <c r="B98" s="32"/>
      <c r="C98" s="131" t="s">
        <v>80</v>
      </c>
      <c r="D98" s="131" t="s">
        <v>183</v>
      </c>
      <c r="E98" s="132" t="s">
        <v>4176</v>
      </c>
      <c r="F98" s="133" t="s">
        <v>4177</v>
      </c>
      <c r="G98" s="134" t="s">
        <v>3753</v>
      </c>
      <c r="H98" s="135">
        <v>2</v>
      </c>
      <c r="I98" s="136"/>
      <c r="J98" s="137">
        <f t="shared" si="0"/>
        <v>0</v>
      </c>
      <c r="K98" s="133" t="s">
        <v>19</v>
      </c>
      <c r="L98" s="32"/>
      <c r="M98" s="138" t="s">
        <v>19</v>
      </c>
      <c r="N98" s="139" t="s">
        <v>43</v>
      </c>
      <c r="P98" s="140">
        <f t="shared" si="1"/>
        <v>0</v>
      </c>
      <c r="Q98" s="140">
        <v>0</v>
      </c>
      <c r="R98" s="140">
        <f t="shared" si="2"/>
        <v>0</v>
      </c>
      <c r="S98" s="140">
        <v>0</v>
      </c>
      <c r="T98" s="141">
        <f t="shared" si="3"/>
        <v>0</v>
      </c>
      <c r="AR98" s="142" t="s">
        <v>188</v>
      </c>
      <c r="AT98" s="142" t="s">
        <v>183</v>
      </c>
      <c r="AU98" s="142" t="s">
        <v>80</v>
      </c>
      <c r="AY98" s="17" t="s">
        <v>181</v>
      </c>
      <c r="BE98" s="143">
        <f t="shared" si="4"/>
        <v>0</v>
      </c>
      <c r="BF98" s="143">
        <f t="shared" si="5"/>
        <v>0</v>
      </c>
      <c r="BG98" s="143">
        <f t="shared" si="6"/>
        <v>0</v>
      </c>
      <c r="BH98" s="143">
        <f t="shared" si="7"/>
        <v>0</v>
      </c>
      <c r="BI98" s="143">
        <f t="shared" si="8"/>
        <v>0</v>
      </c>
      <c r="BJ98" s="17" t="s">
        <v>80</v>
      </c>
      <c r="BK98" s="143">
        <f t="shared" si="9"/>
        <v>0</v>
      </c>
      <c r="BL98" s="17" t="s">
        <v>188</v>
      </c>
      <c r="BM98" s="142" t="s">
        <v>4178</v>
      </c>
    </row>
    <row r="99" spans="2:65" s="1" customFormat="1" ht="44.3" customHeight="1">
      <c r="B99" s="32"/>
      <c r="C99" s="131" t="s">
        <v>82</v>
      </c>
      <c r="D99" s="131" t="s">
        <v>183</v>
      </c>
      <c r="E99" s="132" t="s">
        <v>4179</v>
      </c>
      <c r="F99" s="133" t="s">
        <v>4180</v>
      </c>
      <c r="G99" s="134" t="s">
        <v>3753</v>
      </c>
      <c r="H99" s="135">
        <v>1</v>
      </c>
      <c r="I99" s="136"/>
      <c r="J99" s="137">
        <f t="shared" si="0"/>
        <v>0</v>
      </c>
      <c r="K99" s="133" t="s">
        <v>19</v>
      </c>
      <c r="L99" s="32"/>
      <c r="M99" s="138" t="s">
        <v>19</v>
      </c>
      <c r="N99" s="139" t="s">
        <v>43</v>
      </c>
      <c r="P99" s="140">
        <f t="shared" si="1"/>
        <v>0</v>
      </c>
      <c r="Q99" s="140">
        <v>0</v>
      </c>
      <c r="R99" s="140">
        <f t="shared" si="2"/>
        <v>0</v>
      </c>
      <c r="S99" s="140">
        <v>0</v>
      </c>
      <c r="T99" s="141">
        <f t="shared" si="3"/>
        <v>0</v>
      </c>
      <c r="AR99" s="142" t="s">
        <v>188</v>
      </c>
      <c r="AT99" s="142" t="s">
        <v>183</v>
      </c>
      <c r="AU99" s="142" t="s">
        <v>80</v>
      </c>
      <c r="AY99" s="17" t="s">
        <v>181</v>
      </c>
      <c r="BE99" s="143">
        <f t="shared" si="4"/>
        <v>0</v>
      </c>
      <c r="BF99" s="143">
        <f t="shared" si="5"/>
        <v>0</v>
      </c>
      <c r="BG99" s="143">
        <f t="shared" si="6"/>
        <v>0</v>
      </c>
      <c r="BH99" s="143">
        <f t="shared" si="7"/>
        <v>0</v>
      </c>
      <c r="BI99" s="143">
        <f t="shared" si="8"/>
        <v>0</v>
      </c>
      <c r="BJ99" s="17" t="s">
        <v>80</v>
      </c>
      <c r="BK99" s="143">
        <f t="shared" si="9"/>
        <v>0</v>
      </c>
      <c r="BL99" s="17" t="s">
        <v>188</v>
      </c>
      <c r="BM99" s="142" t="s">
        <v>4181</v>
      </c>
    </row>
    <row r="100" spans="2:65" s="1" customFormat="1" ht="24.1" customHeight="1">
      <c r="B100" s="32"/>
      <c r="C100" s="131" t="s">
        <v>94</v>
      </c>
      <c r="D100" s="131" t="s">
        <v>183</v>
      </c>
      <c r="E100" s="132" t="s">
        <v>4182</v>
      </c>
      <c r="F100" s="133" t="s">
        <v>4183</v>
      </c>
      <c r="G100" s="134" t="s">
        <v>3753</v>
      </c>
      <c r="H100" s="135">
        <v>2</v>
      </c>
      <c r="I100" s="136"/>
      <c r="J100" s="137">
        <f t="shared" si="0"/>
        <v>0</v>
      </c>
      <c r="K100" s="133" t="s">
        <v>19</v>
      </c>
      <c r="L100" s="32"/>
      <c r="M100" s="138" t="s">
        <v>19</v>
      </c>
      <c r="N100" s="139" t="s">
        <v>43</v>
      </c>
      <c r="P100" s="140">
        <f t="shared" si="1"/>
        <v>0</v>
      </c>
      <c r="Q100" s="140">
        <v>0</v>
      </c>
      <c r="R100" s="140">
        <f t="shared" si="2"/>
        <v>0</v>
      </c>
      <c r="S100" s="140">
        <v>0</v>
      </c>
      <c r="T100" s="141">
        <f t="shared" si="3"/>
        <v>0</v>
      </c>
      <c r="AR100" s="142" t="s">
        <v>188</v>
      </c>
      <c r="AT100" s="142" t="s">
        <v>183</v>
      </c>
      <c r="AU100" s="142" t="s">
        <v>80</v>
      </c>
      <c r="AY100" s="17" t="s">
        <v>181</v>
      </c>
      <c r="BE100" s="143">
        <f t="shared" si="4"/>
        <v>0</v>
      </c>
      <c r="BF100" s="143">
        <f t="shared" si="5"/>
        <v>0</v>
      </c>
      <c r="BG100" s="143">
        <f t="shared" si="6"/>
        <v>0</v>
      </c>
      <c r="BH100" s="143">
        <f t="shared" si="7"/>
        <v>0</v>
      </c>
      <c r="BI100" s="143">
        <f t="shared" si="8"/>
        <v>0</v>
      </c>
      <c r="BJ100" s="17" t="s">
        <v>80</v>
      </c>
      <c r="BK100" s="143">
        <f t="shared" si="9"/>
        <v>0</v>
      </c>
      <c r="BL100" s="17" t="s">
        <v>188</v>
      </c>
      <c r="BM100" s="142" t="s">
        <v>4184</v>
      </c>
    </row>
    <row r="101" spans="2:65" s="1" customFormat="1" ht="16.5" customHeight="1">
      <c r="B101" s="32"/>
      <c r="C101" s="131" t="s">
        <v>188</v>
      </c>
      <c r="D101" s="131" t="s">
        <v>183</v>
      </c>
      <c r="E101" s="132" t="s">
        <v>4185</v>
      </c>
      <c r="F101" s="133" t="s">
        <v>4186</v>
      </c>
      <c r="G101" s="134" t="s">
        <v>3753</v>
      </c>
      <c r="H101" s="135">
        <v>2</v>
      </c>
      <c r="I101" s="136"/>
      <c r="J101" s="137">
        <f t="shared" si="0"/>
        <v>0</v>
      </c>
      <c r="K101" s="133" t="s">
        <v>19</v>
      </c>
      <c r="L101" s="32"/>
      <c r="M101" s="138" t="s">
        <v>19</v>
      </c>
      <c r="N101" s="139" t="s">
        <v>43</v>
      </c>
      <c r="P101" s="140">
        <f t="shared" si="1"/>
        <v>0</v>
      </c>
      <c r="Q101" s="140">
        <v>0</v>
      </c>
      <c r="R101" s="140">
        <f t="shared" si="2"/>
        <v>0</v>
      </c>
      <c r="S101" s="140">
        <v>0</v>
      </c>
      <c r="T101" s="141">
        <f t="shared" si="3"/>
        <v>0</v>
      </c>
      <c r="AR101" s="142" t="s">
        <v>188</v>
      </c>
      <c r="AT101" s="142" t="s">
        <v>183</v>
      </c>
      <c r="AU101" s="142" t="s">
        <v>80</v>
      </c>
      <c r="AY101" s="17" t="s">
        <v>181</v>
      </c>
      <c r="BE101" s="143">
        <f t="shared" si="4"/>
        <v>0</v>
      </c>
      <c r="BF101" s="143">
        <f t="shared" si="5"/>
        <v>0</v>
      </c>
      <c r="BG101" s="143">
        <f t="shared" si="6"/>
        <v>0</v>
      </c>
      <c r="BH101" s="143">
        <f t="shared" si="7"/>
        <v>0</v>
      </c>
      <c r="BI101" s="143">
        <f t="shared" si="8"/>
        <v>0</v>
      </c>
      <c r="BJ101" s="17" t="s">
        <v>80</v>
      </c>
      <c r="BK101" s="143">
        <f t="shared" si="9"/>
        <v>0</v>
      </c>
      <c r="BL101" s="17" t="s">
        <v>188</v>
      </c>
      <c r="BM101" s="142" t="s">
        <v>4187</v>
      </c>
    </row>
    <row r="102" spans="2:65" s="1" customFormat="1" ht="16.5" customHeight="1">
      <c r="B102" s="32"/>
      <c r="C102" s="131" t="s">
        <v>211</v>
      </c>
      <c r="D102" s="131" t="s">
        <v>183</v>
      </c>
      <c r="E102" s="132" t="s">
        <v>4188</v>
      </c>
      <c r="F102" s="133" t="s">
        <v>4189</v>
      </c>
      <c r="G102" s="134" t="s">
        <v>3202</v>
      </c>
      <c r="H102" s="135">
        <v>40</v>
      </c>
      <c r="I102" s="136"/>
      <c r="J102" s="137">
        <f t="shared" si="0"/>
        <v>0</v>
      </c>
      <c r="K102" s="133" t="s">
        <v>19</v>
      </c>
      <c r="L102" s="32"/>
      <c r="M102" s="138" t="s">
        <v>19</v>
      </c>
      <c r="N102" s="139" t="s">
        <v>43</v>
      </c>
      <c r="P102" s="140">
        <f t="shared" si="1"/>
        <v>0</v>
      </c>
      <c r="Q102" s="140">
        <v>0</v>
      </c>
      <c r="R102" s="140">
        <f t="shared" si="2"/>
        <v>0</v>
      </c>
      <c r="S102" s="140">
        <v>0</v>
      </c>
      <c r="T102" s="141">
        <f t="shared" si="3"/>
        <v>0</v>
      </c>
      <c r="AR102" s="142" t="s">
        <v>188</v>
      </c>
      <c r="AT102" s="142" t="s">
        <v>183</v>
      </c>
      <c r="AU102" s="142" t="s">
        <v>80</v>
      </c>
      <c r="AY102" s="17" t="s">
        <v>181</v>
      </c>
      <c r="BE102" s="143">
        <f t="shared" si="4"/>
        <v>0</v>
      </c>
      <c r="BF102" s="143">
        <f t="shared" si="5"/>
        <v>0</v>
      </c>
      <c r="BG102" s="143">
        <f t="shared" si="6"/>
        <v>0</v>
      </c>
      <c r="BH102" s="143">
        <f t="shared" si="7"/>
        <v>0</v>
      </c>
      <c r="BI102" s="143">
        <f t="shared" si="8"/>
        <v>0</v>
      </c>
      <c r="BJ102" s="17" t="s">
        <v>80</v>
      </c>
      <c r="BK102" s="143">
        <f t="shared" si="9"/>
        <v>0</v>
      </c>
      <c r="BL102" s="17" t="s">
        <v>188</v>
      </c>
      <c r="BM102" s="142" t="s">
        <v>4190</v>
      </c>
    </row>
    <row r="103" spans="2:65" s="1" customFormat="1" ht="44.3" customHeight="1">
      <c r="B103" s="32"/>
      <c r="C103" s="131" t="s">
        <v>218</v>
      </c>
      <c r="D103" s="131" t="s">
        <v>183</v>
      </c>
      <c r="E103" s="132" t="s">
        <v>4191</v>
      </c>
      <c r="F103" s="133" t="s">
        <v>4192</v>
      </c>
      <c r="G103" s="134" t="s">
        <v>3753</v>
      </c>
      <c r="H103" s="135">
        <v>2</v>
      </c>
      <c r="I103" s="136"/>
      <c r="J103" s="137">
        <f t="shared" si="0"/>
        <v>0</v>
      </c>
      <c r="K103" s="133" t="s">
        <v>19</v>
      </c>
      <c r="L103" s="32"/>
      <c r="M103" s="138" t="s">
        <v>19</v>
      </c>
      <c r="N103" s="139" t="s">
        <v>43</v>
      </c>
      <c r="P103" s="140">
        <f t="shared" si="1"/>
        <v>0</v>
      </c>
      <c r="Q103" s="140">
        <v>0</v>
      </c>
      <c r="R103" s="140">
        <f t="shared" si="2"/>
        <v>0</v>
      </c>
      <c r="S103" s="140">
        <v>0</v>
      </c>
      <c r="T103" s="141">
        <f t="shared" si="3"/>
        <v>0</v>
      </c>
      <c r="AR103" s="142" t="s">
        <v>188</v>
      </c>
      <c r="AT103" s="142" t="s">
        <v>183</v>
      </c>
      <c r="AU103" s="142" t="s">
        <v>80</v>
      </c>
      <c r="AY103" s="17" t="s">
        <v>181</v>
      </c>
      <c r="BE103" s="143">
        <f t="shared" si="4"/>
        <v>0</v>
      </c>
      <c r="BF103" s="143">
        <f t="shared" si="5"/>
        <v>0</v>
      </c>
      <c r="BG103" s="143">
        <f t="shared" si="6"/>
        <v>0</v>
      </c>
      <c r="BH103" s="143">
        <f t="shared" si="7"/>
        <v>0</v>
      </c>
      <c r="BI103" s="143">
        <f t="shared" si="8"/>
        <v>0</v>
      </c>
      <c r="BJ103" s="17" t="s">
        <v>80</v>
      </c>
      <c r="BK103" s="143">
        <f t="shared" si="9"/>
        <v>0</v>
      </c>
      <c r="BL103" s="17" t="s">
        <v>188</v>
      </c>
      <c r="BM103" s="142" t="s">
        <v>4193</v>
      </c>
    </row>
    <row r="104" spans="2:65" s="1" customFormat="1" ht="37.85" customHeight="1">
      <c r="B104" s="32"/>
      <c r="C104" s="131" t="s">
        <v>229</v>
      </c>
      <c r="D104" s="131" t="s">
        <v>183</v>
      </c>
      <c r="E104" s="132" t="s">
        <v>4194</v>
      </c>
      <c r="F104" s="133" t="s">
        <v>4195</v>
      </c>
      <c r="G104" s="134" t="s">
        <v>3753</v>
      </c>
      <c r="H104" s="135">
        <v>1</v>
      </c>
      <c r="I104" s="136"/>
      <c r="J104" s="137">
        <f t="shared" si="0"/>
        <v>0</v>
      </c>
      <c r="K104" s="133" t="s">
        <v>19</v>
      </c>
      <c r="L104" s="32"/>
      <c r="M104" s="138" t="s">
        <v>19</v>
      </c>
      <c r="N104" s="139" t="s">
        <v>43</v>
      </c>
      <c r="P104" s="140">
        <f t="shared" si="1"/>
        <v>0</v>
      </c>
      <c r="Q104" s="140">
        <v>0</v>
      </c>
      <c r="R104" s="140">
        <f t="shared" si="2"/>
        <v>0</v>
      </c>
      <c r="S104" s="140">
        <v>0</v>
      </c>
      <c r="T104" s="141">
        <f t="shared" si="3"/>
        <v>0</v>
      </c>
      <c r="AR104" s="142" t="s">
        <v>188</v>
      </c>
      <c r="AT104" s="142" t="s">
        <v>183</v>
      </c>
      <c r="AU104" s="142" t="s">
        <v>80</v>
      </c>
      <c r="AY104" s="17" t="s">
        <v>181</v>
      </c>
      <c r="BE104" s="143">
        <f t="shared" si="4"/>
        <v>0</v>
      </c>
      <c r="BF104" s="143">
        <f t="shared" si="5"/>
        <v>0</v>
      </c>
      <c r="BG104" s="143">
        <f t="shared" si="6"/>
        <v>0</v>
      </c>
      <c r="BH104" s="143">
        <f t="shared" si="7"/>
        <v>0</v>
      </c>
      <c r="BI104" s="143">
        <f t="shared" si="8"/>
        <v>0</v>
      </c>
      <c r="BJ104" s="17" t="s">
        <v>80</v>
      </c>
      <c r="BK104" s="143">
        <f t="shared" si="9"/>
        <v>0</v>
      </c>
      <c r="BL104" s="17" t="s">
        <v>188</v>
      </c>
      <c r="BM104" s="142" t="s">
        <v>4196</v>
      </c>
    </row>
    <row r="105" spans="2:65" s="1" customFormat="1" ht="16.5" customHeight="1">
      <c r="B105" s="32"/>
      <c r="C105" s="131" t="s">
        <v>236</v>
      </c>
      <c r="D105" s="131" t="s">
        <v>183</v>
      </c>
      <c r="E105" s="132" t="s">
        <v>4197</v>
      </c>
      <c r="F105" s="133" t="s">
        <v>4198</v>
      </c>
      <c r="G105" s="134" t="s">
        <v>3753</v>
      </c>
      <c r="H105" s="135">
        <v>1</v>
      </c>
      <c r="I105" s="136"/>
      <c r="J105" s="137">
        <f t="shared" si="0"/>
        <v>0</v>
      </c>
      <c r="K105" s="133" t="s">
        <v>19</v>
      </c>
      <c r="L105" s="32"/>
      <c r="M105" s="138" t="s">
        <v>19</v>
      </c>
      <c r="N105" s="139" t="s">
        <v>43</v>
      </c>
      <c r="P105" s="140">
        <f t="shared" si="1"/>
        <v>0</v>
      </c>
      <c r="Q105" s="140">
        <v>0</v>
      </c>
      <c r="R105" s="140">
        <f t="shared" si="2"/>
        <v>0</v>
      </c>
      <c r="S105" s="140">
        <v>0</v>
      </c>
      <c r="T105" s="141">
        <f t="shared" si="3"/>
        <v>0</v>
      </c>
      <c r="AR105" s="142" t="s">
        <v>188</v>
      </c>
      <c r="AT105" s="142" t="s">
        <v>183</v>
      </c>
      <c r="AU105" s="142" t="s">
        <v>80</v>
      </c>
      <c r="AY105" s="17" t="s">
        <v>181</v>
      </c>
      <c r="BE105" s="143">
        <f t="shared" si="4"/>
        <v>0</v>
      </c>
      <c r="BF105" s="143">
        <f t="shared" si="5"/>
        <v>0</v>
      </c>
      <c r="BG105" s="143">
        <f t="shared" si="6"/>
        <v>0</v>
      </c>
      <c r="BH105" s="143">
        <f t="shared" si="7"/>
        <v>0</v>
      </c>
      <c r="BI105" s="143">
        <f t="shared" si="8"/>
        <v>0</v>
      </c>
      <c r="BJ105" s="17" t="s">
        <v>80</v>
      </c>
      <c r="BK105" s="143">
        <f t="shared" si="9"/>
        <v>0</v>
      </c>
      <c r="BL105" s="17" t="s">
        <v>188</v>
      </c>
      <c r="BM105" s="142" t="s">
        <v>4199</v>
      </c>
    </row>
    <row r="106" spans="2:65" s="1" customFormat="1" ht="16.5" customHeight="1">
      <c r="B106" s="32"/>
      <c r="C106" s="131" t="s">
        <v>243</v>
      </c>
      <c r="D106" s="131" t="s">
        <v>183</v>
      </c>
      <c r="E106" s="132" t="s">
        <v>4200</v>
      </c>
      <c r="F106" s="133" t="s">
        <v>4201</v>
      </c>
      <c r="G106" s="134" t="s">
        <v>3411</v>
      </c>
      <c r="H106" s="135">
        <v>1</v>
      </c>
      <c r="I106" s="136"/>
      <c r="J106" s="137">
        <f t="shared" si="0"/>
        <v>0</v>
      </c>
      <c r="K106" s="133" t="s">
        <v>19</v>
      </c>
      <c r="L106" s="32"/>
      <c r="M106" s="138" t="s">
        <v>19</v>
      </c>
      <c r="N106" s="139" t="s">
        <v>43</v>
      </c>
      <c r="P106" s="140">
        <f t="shared" si="1"/>
        <v>0</v>
      </c>
      <c r="Q106" s="140">
        <v>0</v>
      </c>
      <c r="R106" s="140">
        <f t="shared" si="2"/>
        <v>0</v>
      </c>
      <c r="S106" s="140">
        <v>0</v>
      </c>
      <c r="T106" s="141">
        <f t="shared" si="3"/>
        <v>0</v>
      </c>
      <c r="AR106" s="142" t="s">
        <v>188</v>
      </c>
      <c r="AT106" s="142" t="s">
        <v>183</v>
      </c>
      <c r="AU106" s="142" t="s">
        <v>80</v>
      </c>
      <c r="AY106" s="17" t="s">
        <v>181</v>
      </c>
      <c r="BE106" s="143">
        <f t="shared" si="4"/>
        <v>0</v>
      </c>
      <c r="BF106" s="143">
        <f t="shared" si="5"/>
        <v>0</v>
      </c>
      <c r="BG106" s="143">
        <f t="shared" si="6"/>
        <v>0</v>
      </c>
      <c r="BH106" s="143">
        <f t="shared" si="7"/>
        <v>0</v>
      </c>
      <c r="BI106" s="143">
        <f t="shared" si="8"/>
        <v>0</v>
      </c>
      <c r="BJ106" s="17" t="s">
        <v>80</v>
      </c>
      <c r="BK106" s="143">
        <f t="shared" si="9"/>
        <v>0</v>
      </c>
      <c r="BL106" s="17" t="s">
        <v>188</v>
      </c>
      <c r="BM106" s="142" t="s">
        <v>4202</v>
      </c>
    </row>
    <row r="107" spans="2:65" s="1" customFormat="1" ht="37.85" customHeight="1">
      <c r="B107" s="32"/>
      <c r="C107" s="131" t="s">
        <v>249</v>
      </c>
      <c r="D107" s="131" t="s">
        <v>183</v>
      </c>
      <c r="E107" s="132" t="s">
        <v>4203</v>
      </c>
      <c r="F107" s="133" t="s">
        <v>4204</v>
      </c>
      <c r="G107" s="134" t="s">
        <v>3753</v>
      </c>
      <c r="H107" s="135">
        <v>1</v>
      </c>
      <c r="I107" s="136"/>
      <c r="J107" s="137">
        <f t="shared" si="0"/>
        <v>0</v>
      </c>
      <c r="K107" s="133" t="s">
        <v>19</v>
      </c>
      <c r="L107" s="32"/>
      <c r="M107" s="138" t="s">
        <v>19</v>
      </c>
      <c r="N107" s="139" t="s">
        <v>43</v>
      </c>
      <c r="P107" s="140">
        <f t="shared" si="1"/>
        <v>0</v>
      </c>
      <c r="Q107" s="140">
        <v>0</v>
      </c>
      <c r="R107" s="140">
        <f t="shared" si="2"/>
        <v>0</v>
      </c>
      <c r="S107" s="140">
        <v>0</v>
      </c>
      <c r="T107" s="141">
        <f t="shared" si="3"/>
        <v>0</v>
      </c>
      <c r="AR107" s="142" t="s">
        <v>188</v>
      </c>
      <c r="AT107" s="142" t="s">
        <v>183</v>
      </c>
      <c r="AU107" s="142" t="s">
        <v>80</v>
      </c>
      <c r="AY107" s="17" t="s">
        <v>181</v>
      </c>
      <c r="BE107" s="143">
        <f t="shared" si="4"/>
        <v>0</v>
      </c>
      <c r="BF107" s="143">
        <f t="shared" si="5"/>
        <v>0</v>
      </c>
      <c r="BG107" s="143">
        <f t="shared" si="6"/>
        <v>0</v>
      </c>
      <c r="BH107" s="143">
        <f t="shared" si="7"/>
        <v>0</v>
      </c>
      <c r="BI107" s="143">
        <f t="shared" si="8"/>
        <v>0</v>
      </c>
      <c r="BJ107" s="17" t="s">
        <v>80</v>
      </c>
      <c r="BK107" s="143">
        <f t="shared" si="9"/>
        <v>0</v>
      </c>
      <c r="BL107" s="17" t="s">
        <v>188</v>
      </c>
      <c r="BM107" s="142" t="s">
        <v>4205</v>
      </c>
    </row>
    <row r="108" spans="2:65" s="1" customFormat="1" ht="16.5" customHeight="1">
      <c r="B108" s="32"/>
      <c r="C108" s="131" t="s">
        <v>256</v>
      </c>
      <c r="D108" s="131" t="s">
        <v>183</v>
      </c>
      <c r="E108" s="132" t="s">
        <v>4206</v>
      </c>
      <c r="F108" s="133" t="s">
        <v>4207</v>
      </c>
      <c r="G108" s="134" t="s">
        <v>3202</v>
      </c>
      <c r="H108" s="135">
        <v>10</v>
      </c>
      <c r="I108" s="136"/>
      <c r="J108" s="137">
        <f t="shared" si="0"/>
        <v>0</v>
      </c>
      <c r="K108" s="133" t="s">
        <v>19</v>
      </c>
      <c r="L108" s="32"/>
      <c r="M108" s="138" t="s">
        <v>19</v>
      </c>
      <c r="N108" s="139" t="s">
        <v>43</v>
      </c>
      <c r="P108" s="140">
        <f t="shared" si="1"/>
        <v>0</v>
      </c>
      <c r="Q108" s="140">
        <v>0</v>
      </c>
      <c r="R108" s="140">
        <f t="shared" si="2"/>
        <v>0</v>
      </c>
      <c r="S108" s="140">
        <v>0</v>
      </c>
      <c r="T108" s="141">
        <f t="shared" si="3"/>
        <v>0</v>
      </c>
      <c r="AR108" s="142" t="s">
        <v>188</v>
      </c>
      <c r="AT108" s="142" t="s">
        <v>183</v>
      </c>
      <c r="AU108" s="142" t="s">
        <v>80</v>
      </c>
      <c r="AY108" s="17" t="s">
        <v>181</v>
      </c>
      <c r="BE108" s="143">
        <f t="shared" si="4"/>
        <v>0</v>
      </c>
      <c r="BF108" s="143">
        <f t="shared" si="5"/>
        <v>0</v>
      </c>
      <c r="BG108" s="143">
        <f t="shared" si="6"/>
        <v>0</v>
      </c>
      <c r="BH108" s="143">
        <f t="shared" si="7"/>
        <v>0</v>
      </c>
      <c r="BI108" s="143">
        <f t="shared" si="8"/>
        <v>0</v>
      </c>
      <c r="BJ108" s="17" t="s">
        <v>80</v>
      </c>
      <c r="BK108" s="143">
        <f t="shared" si="9"/>
        <v>0</v>
      </c>
      <c r="BL108" s="17" t="s">
        <v>188</v>
      </c>
      <c r="BM108" s="142" t="s">
        <v>4208</v>
      </c>
    </row>
    <row r="109" spans="2:65" s="1" customFormat="1" ht="33.05" customHeight="1">
      <c r="B109" s="32"/>
      <c r="C109" s="131" t="s">
        <v>291</v>
      </c>
      <c r="D109" s="131" t="s">
        <v>183</v>
      </c>
      <c r="E109" s="132" t="s">
        <v>4209</v>
      </c>
      <c r="F109" s="133" t="s">
        <v>4210</v>
      </c>
      <c r="G109" s="134" t="s">
        <v>3753</v>
      </c>
      <c r="H109" s="135">
        <v>1</v>
      </c>
      <c r="I109" s="136"/>
      <c r="J109" s="137">
        <f t="shared" si="0"/>
        <v>0</v>
      </c>
      <c r="K109" s="133" t="s">
        <v>19</v>
      </c>
      <c r="L109" s="32"/>
      <c r="M109" s="138" t="s">
        <v>19</v>
      </c>
      <c r="N109" s="139" t="s">
        <v>43</v>
      </c>
      <c r="P109" s="140">
        <f t="shared" si="1"/>
        <v>0</v>
      </c>
      <c r="Q109" s="140">
        <v>0</v>
      </c>
      <c r="R109" s="140">
        <f t="shared" si="2"/>
        <v>0</v>
      </c>
      <c r="S109" s="140">
        <v>0</v>
      </c>
      <c r="T109" s="141">
        <f t="shared" si="3"/>
        <v>0</v>
      </c>
      <c r="AR109" s="142" t="s">
        <v>188</v>
      </c>
      <c r="AT109" s="142" t="s">
        <v>183</v>
      </c>
      <c r="AU109" s="142" t="s">
        <v>80</v>
      </c>
      <c r="AY109" s="17" t="s">
        <v>181</v>
      </c>
      <c r="BE109" s="143">
        <f t="shared" si="4"/>
        <v>0</v>
      </c>
      <c r="BF109" s="143">
        <f t="shared" si="5"/>
        <v>0</v>
      </c>
      <c r="BG109" s="143">
        <f t="shared" si="6"/>
        <v>0</v>
      </c>
      <c r="BH109" s="143">
        <f t="shared" si="7"/>
        <v>0</v>
      </c>
      <c r="BI109" s="143">
        <f t="shared" si="8"/>
        <v>0</v>
      </c>
      <c r="BJ109" s="17" t="s">
        <v>80</v>
      </c>
      <c r="BK109" s="143">
        <f t="shared" si="9"/>
        <v>0</v>
      </c>
      <c r="BL109" s="17" t="s">
        <v>188</v>
      </c>
      <c r="BM109" s="142" t="s">
        <v>4211</v>
      </c>
    </row>
    <row r="110" spans="2:65" s="1" customFormat="1" ht="48.95" customHeight="1">
      <c r="B110" s="32"/>
      <c r="C110" s="131" t="s">
        <v>302</v>
      </c>
      <c r="D110" s="131" t="s">
        <v>183</v>
      </c>
      <c r="E110" s="132" t="s">
        <v>4212</v>
      </c>
      <c r="F110" s="133" t="s">
        <v>4213</v>
      </c>
      <c r="G110" s="134" t="s">
        <v>3753</v>
      </c>
      <c r="H110" s="135">
        <v>1</v>
      </c>
      <c r="I110" s="136"/>
      <c r="J110" s="137">
        <f t="shared" si="0"/>
        <v>0</v>
      </c>
      <c r="K110" s="133" t="s">
        <v>19</v>
      </c>
      <c r="L110" s="32"/>
      <c r="M110" s="138" t="s">
        <v>19</v>
      </c>
      <c r="N110" s="139" t="s">
        <v>43</v>
      </c>
      <c r="P110" s="140">
        <f t="shared" si="1"/>
        <v>0</v>
      </c>
      <c r="Q110" s="140">
        <v>0</v>
      </c>
      <c r="R110" s="140">
        <f t="shared" si="2"/>
        <v>0</v>
      </c>
      <c r="S110" s="140">
        <v>0</v>
      </c>
      <c r="T110" s="141">
        <f t="shared" si="3"/>
        <v>0</v>
      </c>
      <c r="AR110" s="142" t="s">
        <v>188</v>
      </c>
      <c r="AT110" s="142" t="s">
        <v>183</v>
      </c>
      <c r="AU110" s="142" t="s">
        <v>80</v>
      </c>
      <c r="AY110" s="17" t="s">
        <v>181</v>
      </c>
      <c r="BE110" s="143">
        <f t="shared" si="4"/>
        <v>0</v>
      </c>
      <c r="BF110" s="143">
        <f t="shared" si="5"/>
        <v>0</v>
      </c>
      <c r="BG110" s="143">
        <f t="shared" si="6"/>
        <v>0</v>
      </c>
      <c r="BH110" s="143">
        <f t="shared" si="7"/>
        <v>0</v>
      </c>
      <c r="BI110" s="143">
        <f t="shared" si="8"/>
        <v>0</v>
      </c>
      <c r="BJ110" s="17" t="s">
        <v>80</v>
      </c>
      <c r="BK110" s="143">
        <f t="shared" si="9"/>
        <v>0</v>
      </c>
      <c r="BL110" s="17" t="s">
        <v>188</v>
      </c>
      <c r="BM110" s="142" t="s">
        <v>4214</v>
      </c>
    </row>
    <row r="111" spans="2:65" s="1" customFormat="1" ht="16.5" customHeight="1">
      <c r="B111" s="32"/>
      <c r="C111" s="131" t="s">
        <v>311</v>
      </c>
      <c r="D111" s="131" t="s">
        <v>183</v>
      </c>
      <c r="E111" s="132" t="s">
        <v>4215</v>
      </c>
      <c r="F111" s="133" t="s">
        <v>4216</v>
      </c>
      <c r="G111" s="134" t="s">
        <v>3202</v>
      </c>
      <c r="H111" s="135">
        <v>8</v>
      </c>
      <c r="I111" s="136"/>
      <c r="J111" s="137">
        <f t="shared" si="0"/>
        <v>0</v>
      </c>
      <c r="K111" s="133" t="s">
        <v>19</v>
      </c>
      <c r="L111" s="32"/>
      <c r="M111" s="138" t="s">
        <v>19</v>
      </c>
      <c r="N111" s="139" t="s">
        <v>43</v>
      </c>
      <c r="P111" s="140">
        <f t="shared" si="1"/>
        <v>0</v>
      </c>
      <c r="Q111" s="140">
        <v>0</v>
      </c>
      <c r="R111" s="140">
        <f t="shared" si="2"/>
        <v>0</v>
      </c>
      <c r="S111" s="140">
        <v>0</v>
      </c>
      <c r="T111" s="141">
        <f t="shared" si="3"/>
        <v>0</v>
      </c>
      <c r="AR111" s="142" t="s">
        <v>188</v>
      </c>
      <c r="AT111" s="142" t="s">
        <v>183</v>
      </c>
      <c r="AU111" s="142" t="s">
        <v>80</v>
      </c>
      <c r="AY111" s="17" t="s">
        <v>181</v>
      </c>
      <c r="BE111" s="143">
        <f t="shared" si="4"/>
        <v>0</v>
      </c>
      <c r="BF111" s="143">
        <f t="shared" si="5"/>
        <v>0</v>
      </c>
      <c r="BG111" s="143">
        <f t="shared" si="6"/>
        <v>0</v>
      </c>
      <c r="BH111" s="143">
        <f t="shared" si="7"/>
        <v>0</v>
      </c>
      <c r="BI111" s="143">
        <f t="shared" si="8"/>
        <v>0</v>
      </c>
      <c r="BJ111" s="17" t="s">
        <v>80</v>
      </c>
      <c r="BK111" s="143">
        <f t="shared" si="9"/>
        <v>0</v>
      </c>
      <c r="BL111" s="17" t="s">
        <v>188</v>
      </c>
      <c r="BM111" s="142" t="s">
        <v>4217</v>
      </c>
    </row>
    <row r="112" spans="2:65" s="1" customFormat="1" ht="21.75" customHeight="1">
      <c r="B112" s="32"/>
      <c r="C112" s="131" t="s">
        <v>327</v>
      </c>
      <c r="D112" s="131" t="s">
        <v>183</v>
      </c>
      <c r="E112" s="132" t="s">
        <v>4218</v>
      </c>
      <c r="F112" s="133" t="s">
        <v>4219</v>
      </c>
      <c r="G112" s="134" t="s">
        <v>3753</v>
      </c>
      <c r="H112" s="135">
        <v>1</v>
      </c>
      <c r="I112" s="136"/>
      <c r="J112" s="137">
        <f t="shared" si="0"/>
        <v>0</v>
      </c>
      <c r="K112" s="133" t="s">
        <v>19</v>
      </c>
      <c r="L112" s="32"/>
      <c r="M112" s="138" t="s">
        <v>19</v>
      </c>
      <c r="N112" s="139" t="s">
        <v>43</v>
      </c>
      <c r="P112" s="140">
        <f t="shared" si="1"/>
        <v>0</v>
      </c>
      <c r="Q112" s="140">
        <v>0</v>
      </c>
      <c r="R112" s="140">
        <f t="shared" si="2"/>
        <v>0</v>
      </c>
      <c r="S112" s="140">
        <v>0</v>
      </c>
      <c r="T112" s="141">
        <f t="shared" si="3"/>
        <v>0</v>
      </c>
      <c r="AR112" s="142" t="s">
        <v>188</v>
      </c>
      <c r="AT112" s="142" t="s">
        <v>183</v>
      </c>
      <c r="AU112" s="142" t="s">
        <v>80</v>
      </c>
      <c r="AY112" s="17" t="s">
        <v>181</v>
      </c>
      <c r="BE112" s="143">
        <f t="shared" si="4"/>
        <v>0</v>
      </c>
      <c r="BF112" s="143">
        <f t="shared" si="5"/>
        <v>0</v>
      </c>
      <c r="BG112" s="143">
        <f t="shared" si="6"/>
        <v>0</v>
      </c>
      <c r="BH112" s="143">
        <f t="shared" si="7"/>
        <v>0</v>
      </c>
      <c r="BI112" s="143">
        <f t="shared" si="8"/>
        <v>0</v>
      </c>
      <c r="BJ112" s="17" t="s">
        <v>80</v>
      </c>
      <c r="BK112" s="143">
        <f t="shared" si="9"/>
        <v>0</v>
      </c>
      <c r="BL112" s="17" t="s">
        <v>188</v>
      </c>
      <c r="BM112" s="142" t="s">
        <v>4220</v>
      </c>
    </row>
    <row r="113" spans="2:65" s="1" customFormat="1" ht="16.5" customHeight="1">
      <c r="B113" s="32"/>
      <c r="C113" s="131" t="s">
        <v>333</v>
      </c>
      <c r="D113" s="131" t="s">
        <v>183</v>
      </c>
      <c r="E113" s="132" t="s">
        <v>4221</v>
      </c>
      <c r="F113" s="133" t="s">
        <v>4222</v>
      </c>
      <c r="G113" s="134" t="s">
        <v>3202</v>
      </c>
      <c r="H113" s="135">
        <v>5</v>
      </c>
      <c r="I113" s="136"/>
      <c r="J113" s="137">
        <f t="shared" si="0"/>
        <v>0</v>
      </c>
      <c r="K113" s="133" t="s">
        <v>19</v>
      </c>
      <c r="L113" s="32"/>
      <c r="M113" s="138" t="s">
        <v>19</v>
      </c>
      <c r="N113" s="139" t="s">
        <v>43</v>
      </c>
      <c r="P113" s="140">
        <f t="shared" si="1"/>
        <v>0</v>
      </c>
      <c r="Q113" s="140">
        <v>0</v>
      </c>
      <c r="R113" s="140">
        <f t="shared" si="2"/>
        <v>0</v>
      </c>
      <c r="S113" s="140">
        <v>0</v>
      </c>
      <c r="T113" s="141">
        <f t="shared" si="3"/>
        <v>0</v>
      </c>
      <c r="AR113" s="142" t="s">
        <v>188</v>
      </c>
      <c r="AT113" s="142" t="s">
        <v>183</v>
      </c>
      <c r="AU113" s="142" t="s">
        <v>80</v>
      </c>
      <c r="AY113" s="17" t="s">
        <v>181</v>
      </c>
      <c r="BE113" s="143">
        <f t="shared" si="4"/>
        <v>0</v>
      </c>
      <c r="BF113" s="143">
        <f t="shared" si="5"/>
        <v>0</v>
      </c>
      <c r="BG113" s="143">
        <f t="shared" si="6"/>
        <v>0</v>
      </c>
      <c r="BH113" s="143">
        <f t="shared" si="7"/>
        <v>0</v>
      </c>
      <c r="BI113" s="143">
        <f t="shared" si="8"/>
        <v>0</v>
      </c>
      <c r="BJ113" s="17" t="s">
        <v>80</v>
      </c>
      <c r="BK113" s="143">
        <f t="shared" si="9"/>
        <v>0</v>
      </c>
      <c r="BL113" s="17" t="s">
        <v>188</v>
      </c>
      <c r="BM113" s="142" t="s">
        <v>4223</v>
      </c>
    </row>
    <row r="114" spans="2:65" s="1" customFormat="1" ht="24.1" customHeight="1">
      <c r="B114" s="32"/>
      <c r="C114" s="131" t="s">
        <v>267</v>
      </c>
      <c r="D114" s="131" t="s">
        <v>183</v>
      </c>
      <c r="E114" s="132" t="s">
        <v>4224</v>
      </c>
      <c r="F114" s="133" t="s">
        <v>4225</v>
      </c>
      <c r="G114" s="134" t="s">
        <v>3753</v>
      </c>
      <c r="H114" s="135">
        <v>1</v>
      </c>
      <c r="I114" s="136"/>
      <c r="J114" s="137">
        <f t="shared" si="0"/>
        <v>0</v>
      </c>
      <c r="K114" s="133" t="s">
        <v>19</v>
      </c>
      <c r="L114" s="32"/>
      <c r="M114" s="138" t="s">
        <v>19</v>
      </c>
      <c r="N114" s="139" t="s">
        <v>43</v>
      </c>
      <c r="P114" s="140">
        <f t="shared" si="1"/>
        <v>0</v>
      </c>
      <c r="Q114" s="140">
        <v>0</v>
      </c>
      <c r="R114" s="140">
        <f t="shared" si="2"/>
        <v>0</v>
      </c>
      <c r="S114" s="140">
        <v>0</v>
      </c>
      <c r="T114" s="141">
        <f t="shared" si="3"/>
        <v>0</v>
      </c>
      <c r="AR114" s="142" t="s">
        <v>188</v>
      </c>
      <c r="AT114" s="142" t="s">
        <v>183</v>
      </c>
      <c r="AU114" s="142" t="s">
        <v>80</v>
      </c>
      <c r="AY114" s="17" t="s">
        <v>181</v>
      </c>
      <c r="BE114" s="143">
        <f t="shared" si="4"/>
        <v>0</v>
      </c>
      <c r="BF114" s="143">
        <f t="shared" si="5"/>
        <v>0</v>
      </c>
      <c r="BG114" s="143">
        <f t="shared" si="6"/>
        <v>0</v>
      </c>
      <c r="BH114" s="143">
        <f t="shared" si="7"/>
        <v>0</v>
      </c>
      <c r="BI114" s="143">
        <f t="shared" si="8"/>
        <v>0</v>
      </c>
      <c r="BJ114" s="17" t="s">
        <v>80</v>
      </c>
      <c r="BK114" s="143">
        <f t="shared" si="9"/>
        <v>0</v>
      </c>
      <c r="BL114" s="17" t="s">
        <v>188</v>
      </c>
      <c r="BM114" s="142" t="s">
        <v>4226</v>
      </c>
    </row>
    <row r="115" spans="2:65" s="1" customFormat="1" ht="16.5" customHeight="1">
      <c r="B115" s="32"/>
      <c r="C115" s="131" t="s">
        <v>8</v>
      </c>
      <c r="D115" s="131" t="s">
        <v>183</v>
      </c>
      <c r="E115" s="132" t="s">
        <v>4227</v>
      </c>
      <c r="F115" s="133" t="s">
        <v>4228</v>
      </c>
      <c r="G115" s="134" t="s">
        <v>3753</v>
      </c>
      <c r="H115" s="135">
        <v>1</v>
      </c>
      <c r="I115" s="136"/>
      <c r="J115" s="137">
        <f t="shared" si="0"/>
        <v>0</v>
      </c>
      <c r="K115" s="133" t="s">
        <v>19</v>
      </c>
      <c r="L115" s="32"/>
      <c r="M115" s="138" t="s">
        <v>19</v>
      </c>
      <c r="N115" s="139" t="s">
        <v>43</v>
      </c>
      <c r="P115" s="140">
        <f t="shared" si="1"/>
        <v>0</v>
      </c>
      <c r="Q115" s="140">
        <v>0</v>
      </c>
      <c r="R115" s="140">
        <f t="shared" si="2"/>
        <v>0</v>
      </c>
      <c r="S115" s="140">
        <v>0</v>
      </c>
      <c r="T115" s="141">
        <f t="shared" si="3"/>
        <v>0</v>
      </c>
      <c r="AR115" s="142" t="s">
        <v>188</v>
      </c>
      <c r="AT115" s="142" t="s">
        <v>183</v>
      </c>
      <c r="AU115" s="142" t="s">
        <v>80</v>
      </c>
      <c r="AY115" s="17" t="s">
        <v>181</v>
      </c>
      <c r="BE115" s="143">
        <f t="shared" si="4"/>
        <v>0</v>
      </c>
      <c r="BF115" s="143">
        <f t="shared" si="5"/>
        <v>0</v>
      </c>
      <c r="BG115" s="143">
        <f t="shared" si="6"/>
        <v>0</v>
      </c>
      <c r="BH115" s="143">
        <f t="shared" si="7"/>
        <v>0</v>
      </c>
      <c r="BI115" s="143">
        <f t="shared" si="8"/>
        <v>0</v>
      </c>
      <c r="BJ115" s="17" t="s">
        <v>80</v>
      </c>
      <c r="BK115" s="143">
        <f t="shared" si="9"/>
        <v>0</v>
      </c>
      <c r="BL115" s="17" t="s">
        <v>188</v>
      </c>
      <c r="BM115" s="142" t="s">
        <v>4229</v>
      </c>
    </row>
    <row r="116" spans="2:65" s="1" customFormat="1" ht="21.75" customHeight="1">
      <c r="B116" s="32"/>
      <c r="C116" s="131" t="s">
        <v>7</v>
      </c>
      <c r="D116" s="131" t="s">
        <v>183</v>
      </c>
      <c r="E116" s="132" t="s">
        <v>4230</v>
      </c>
      <c r="F116" s="133" t="s">
        <v>4231</v>
      </c>
      <c r="G116" s="134" t="s">
        <v>3753</v>
      </c>
      <c r="H116" s="135">
        <v>1</v>
      </c>
      <c r="I116" s="136"/>
      <c r="J116" s="137">
        <f t="shared" si="0"/>
        <v>0</v>
      </c>
      <c r="K116" s="133" t="s">
        <v>19</v>
      </c>
      <c r="L116" s="32"/>
      <c r="M116" s="138" t="s">
        <v>19</v>
      </c>
      <c r="N116" s="139" t="s">
        <v>43</v>
      </c>
      <c r="P116" s="140">
        <f t="shared" si="1"/>
        <v>0</v>
      </c>
      <c r="Q116" s="140">
        <v>0</v>
      </c>
      <c r="R116" s="140">
        <f t="shared" si="2"/>
        <v>0</v>
      </c>
      <c r="S116" s="140">
        <v>0</v>
      </c>
      <c r="T116" s="141">
        <f t="shared" si="3"/>
        <v>0</v>
      </c>
      <c r="AR116" s="142" t="s">
        <v>188</v>
      </c>
      <c r="AT116" s="142" t="s">
        <v>183</v>
      </c>
      <c r="AU116" s="142" t="s">
        <v>80</v>
      </c>
      <c r="AY116" s="17" t="s">
        <v>181</v>
      </c>
      <c r="BE116" s="143">
        <f t="shared" si="4"/>
        <v>0</v>
      </c>
      <c r="BF116" s="143">
        <f t="shared" si="5"/>
        <v>0</v>
      </c>
      <c r="BG116" s="143">
        <f t="shared" si="6"/>
        <v>0</v>
      </c>
      <c r="BH116" s="143">
        <f t="shared" si="7"/>
        <v>0</v>
      </c>
      <c r="BI116" s="143">
        <f t="shared" si="8"/>
        <v>0</v>
      </c>
      <c r="BJ116" s="17" t="s">
        <v>80</v>
      </c>
      <c r="BK116" s="143">
        <f t="shared" si="9"/>
        <v>0</v>
      </c>
      <c r="BL116" s="17" t="s">
        <v>188</v>
      </c>
      <c r="BM116" s="142" t="s">
        <v>4232</v>
      </c>
    </row>
    <row r="117" spans="2:65" s="1" customFormat="1" ht="16.5" customHeight="1">
      <c r="B117" s="32"/>
      <c r="C117" s="131" t="s">
        <v>222</v>
      </c>
      <c r="D117" s="131" t="s">
        <v>183</v>
      </c>
      <c r="E117" s="132" t="s">
        <v>4233</v>
      </c>
      <c r="F117" s="133" t="s">
        <v>4234</v>
      </c>
      <c r="G117" s="134" t="s">
        <v>3411</v>
      </c>
      <c r="H117" s="135">
        <v>2</v>
      </c>
      <c r="I117" s="136"/>
      <c r="J117" s="137">
        <f t="shared" si="0"/>
        <v>0</v>
      </c>
      <c r="K117" s="133" t="s">
        <v>19</v>
      </c>
      <c r="L117" s="32"/>
      <c r="M117" s="138" t="s">
        <v>19</v>
      </c>
      <c r="N117" s="139" t="s">
        <v>43</v>
      </c>
      <c r="P117" s="140">
        <f t="shared" si="1"/>
        <v>0</v>
      </c>
      <c r="Q117" s="140">
        <v>0</v>
      </c>
      <c r="R117" s="140">
        <f t="shared" si="2"/>
        <v>0</v>
      </c>
      <c r="S117" s="140">
        <v>0</v>
      </c>
      <c r="T117" s="141">
        <f t="shared" si="3"/>
        <v>0</v>
      </c>
      <c r="AR117" s="142" t="s">
        <v>188</v>
      </c>
      <c r="AT117" s="142" t="s">
        <v>183</v>
      </c>
      <c r="AU117" s="142" t="s">
        <v>80</v>
      </c>
      <c r="AY117" s="17" t="s">
        <v>181</v>
      </c>
      <c r="BE117" s="143">
        <f t="shared" si="4"/>
        <v>0</v>
      </c>
      <c r="BF117" s="143">
        <f t="shared" si="5"/>
        <v>0</v>
      </c>
      <c r="BG117" s="143">
        <f t="shared" si="6"/>
        <v>0</v>
      </c>
      <c r="BH117" s="143">
        <f t="shared" si="7"/>
        <v>0</v>
      </c>
      <c r="BI117" s="143">
        <f t="shared" si="8"/>
        <v>0</v>
      </c>
      <c r="BJ117" s="17" t="s">
        <v>80</v>
      </c>
      <c r="BK117" s="143">
        <f t="shared" si="9"/>
        <v>0</v>
      </c>
      <c r="BL117" s="17" t="s">
        <v>188</v>
      </c>
      <c r="BM117" s="142" t="s">
        <v>4235</v>
      </c>
    </row>
    <row r="118" spans="2:65" s="1" customFormat="1" ht="16.5" customHeight="1">
      <c r="B118" s="32"/>
      <c r="C118" s="131" t="s">
        <v>322</v>
      </c>
      <c r="D118" s="131" t="s">
        <v>183</v>
      </c>
      <c r="E118" s="132" t="s">
        <v>4236</v>
      </c>
      <c r="F118" s="133" t="s">
        <v>4237</v>
      </c>
      <c r="G118" s="134" t="s">
        <v>3411</v>
      </c>
      <c r="H118" s="135">
        <v>1</v>
      </c>
      <c r="I118" s="136"/>
      <c r="J118" s="137">
        <f t="shared" si="0"/>
        <v>0</v>
      </c>
      <c r="K118" s="133" t="s">
        <v>19</v>
      </c>
      <c r="L118" s="32"/>
      <c r="M118" s="138" t="s">
        <v>19</v>
      </c>
      <c r="N118" s="139" t="s">
        <v>43</v>
      </c>
      <c r="P118" s="140">
        <f t="shared" si="1"/>
        <v>0</v>
      </c>
      <c r="Q118" s="140">
        <v>0</v>
      </c>
      <c r="R118" s="140">
        <f t="shared" si="2"/>
        <v>0</v>
      </c>
      <c r="S118" s="140">
        <v>0</v>
      </c>
      <c r="T118" s="141">
        <f t="shared" si="3"/>
        <v>0</v>
      </c>
      <c r="AR118" s="142" t="s">
        <v>188</v>
      </c>
      <c r="AT118" s="142" t="s">
        <v>183</v>
      </c>
      <c r="AU118" s="142" t="s">
        <v>80</v>
      </c>
      <c r="AY118" s="17" t="s">
        <v>181</v>
      </c>
      <c r="BE118" s="143">
        <f t="shared" si="4"/>
        <v>0</v>
      </c>
      <c r="BF118" s="143">
        <f t="shared" si="5"/>
        <v>0</v>
      </c>
      <c r="BG118" s="143">
        <f t="shared" si="6"/>
        <v>0</v>
      </c>
      <c r="BH118" s="143">
        <f t="shared" si="7"/>
        <v>0</v>
      </c>
      <c r="BI118" s="143">
        <f t="shared" si="8"/>
        <v>0</v>
      </c>
      <c r="BJ118" s="17" t="s">
        <v>80</v>
      </c>
      <c r="BK118" s="143">
        <f t="shared" si="9"/>
        <v>0</v>
      </c>
      <c r="BL118" s="17" t="s">
        <v>188</v>
      </c>
      <c r="BM118" s="142" t="s">
        <v>4238</v>
      </c>
    </row>
    <row r="119" spans="2:65" s="1" customFormat="1" ht="16.5" customHeight="1">
      <c r="B119" s="32"/>
      <c r="C119" s="131" t="s">
        <v>286</v>
      </c>
      <c r="D119" s="131" t="s">
        <v>183</v>
      </c>
      <c r="E119" s="132" t="s">
        <v>4239</v>
      </c>
      <c r="F119" s="133" t="s">
        <v>4240</v>
      </c>
      <c r="G119" s="134" t="s">
        <v>3753</v>
      </c>
      <c r="H119" s="135">
        <v>1</v>
      </c>
      <c r="I119" s="136"/>
      <c r="J119" s="137">
        <f t="shared" si="0"/>
        <v>0</v>
      </c>
      <c r="K119" s="133" t="s">
        <v>19</v>
      </c>
      <c r="L119" s="32"/>
      <c r="M119" s="138" t="s">
        <v>19</v>
      </c>
      <c r="N119" s="139" t="s">
        <v>43</v>
      </c>
      <c r="P119" s="140">
        <f t="shared" si="1"/>
        <v>0</v>
      </c>
      <c r="Q119" s="140">
        <v>0</v>
      </c>
      <c r="R119" s="140">
        <f t="shared" si="2"/>
        <v>0</v>
      </c>
      <c r="S119" s="140">
        <v>0</v>
      </c>
      <c r="T119" s="141">
        <f t="shared" si="3"/>
        <v>0</v>
      </c>
      <c r="AR119" s="142" t="s">
        <v>188</v>
      </c>
      <c r="AT119" s="142" t="s">
        <v>183</v>
      </c>
      <c r="AU119" s="142" t="s">
        <v>80</v>
      </c>
      <c r="AY119" s="17" t="s">
        <v>181</v>
      </c>
      <c r="BE119" s="143">
        <f t="shared" si="4"/>
        <v>0</v>
      </c>
      <c r="BF119" s="143">
        <f t="shared" si="5"/>
        <v>0</v>
      </c>
      <c r="BG119" s="143">
        <f t="shared" si="6"/>
        <v>0</v>
      </c>
      <c r="BH119" s="143">
        <f t="shared" si="7"/>
        <v>0</v>
      </c>
      <c r="BI119" s="143">
        <f t="shared" si="8"/>
        <v>0</v>
      </c>
      <c r="BJ119" s="17" t="s">
        <v>80</v>
      </c>
      <c r="BK119" s="143">
        <f t="shared" si="9"/>
        <v>0</v>
      </c>
      <c r="BL119" s="17" t="s">
        <v>188</v>
      </c>
      <c r="BM119" s="142" t="s">
        <v>4241</v>
      </c>
    </row>
    <row r="120" spans="2:65" s="1" customFormat="1" ht="16.5" customHeight="1">
      <c r="B120" s="32"/>
      <c r="C120" s="131" t="s">
        <v>296</v>
      </c>
      <c r="D120" s="131" t="s">
        <v>183</v>
      </c>
      <c r="E120" s="132" t="s">
        <v>4242</v>
      </c>
      <c r="F120" s="133" t="s">
        <v>4243</v>
      </c>
      <c r="G120" s="134" t="s">
        <v>3753</v>
      </c>
      <c r="H120" s="135">
        <v>1</v>
      </c>
      <c r="I120" s="136"/>
      <c r="J120" s="137">
        <f t="shared" si="0"/>
        <v>0</v>
      </c>
      <c r="K120" s="133" t="s">
        <v>19</v>
      </c>
      <c r="L120" s="32"/>
      <c r="M120" s="138" t="s">
        <v>19</v>
      </c>
      <c r="N120" s="139" t="s">
        <v>43</v>
      </c>
      <c r="P120" s="140">
        <f t="shared" si="1"/>
        <v>0</v>
      </c>
      <c r="Q120" s="140">
        <v>0</v>
      </c>
      <c r="R120" s="140">
        <f t="shared" si="2"/>
        <v>0</v>
      </c>
      <c r="S120" s="140">
        <v>0</v>
      </c>
      <c r="T120" s="141">
        <f t="shared" si="3"/>
        <v>0</v>
      </c>
      <c r="AR120" s="142" t="s">
        <v>188</v>
      </c>
      <c r="AT120" s="142" t="s">
        <v>183</v>
      </c>
      <c r="AU120" s="142" t="s">
        <v>80</v>
      </c>
      <c r="AY120" s="17" t="s">
        <v>181</v>
      </c>
      <c r="BE120" s="143">
        <f t="shared" si="4"/>
        <v>0</v>
      </c>
      <c r="BF120" s="143">
        <f t="shared" si="5"/>
        <v>0</v>
      </c>
      <c r="BG120" s="143">
        <f t="shared" si="6"/>
        <v>0</v>
      </c>
      <c r="BH120" s="143">
        <f t="shared" si="7"/>
        <v>0</v>
      </c>
      <c r="BI120" s="143">
        <f t="shared" si="8"/>
        <v>0</v>
      </c>
      <c r="BJ120" s="17" t="s">
        <v>80</v>
      </c>
      <c r="BK120" s="143">
        <f t="shared" si="9"/>
        <v>0</v>
      </c>
      <c r="BL120" s="17" t="s">
        <v>188</v>
      </c>
      <c r="BM120" s="142" t="s">
        <v>4244</v>
      </c>
    </row>
    <row r="121" spans="2:65" s="1" customFormat="1" ht="16.5" customHeight="1">
      <c r="B121" s="32"/>
      <c r="C121" s="131" t="s">
        <v>341</v>
      </c>
      <c r="D121" s="131" t="s">
        <v>183</v>
      </c>
      <c r="E121" s="132" t="s">
        <v>4245</v>
      </c>
      <c r="F121" s="133" t="s">
        <v>4246</v>
      </c>
      <c r="G121" s="134" t="s">
        <v>3730</v>
      </c>
      <c r="H121" s="197"/>
      <c r="I121" s="136"/>
      <c r="J121" s="137">
        <f t="shared" si="0"/>
        <v>0</v>
      </c>
      <c r="K121" s="133" t="s">
        <v>19</v>
      </c>
      <c r="L121" s="32"/>
      <c r="M121" s="138" t="s">
        <v>19</v>
      </c>
      <c r="N121" s="139" t="s">
        <v>43</v>
      </c>
      <c r="P121" s="140">
        <f t="shared" si="1"/>
        <v>0</v>
      </c>
      <c r="Q121" s="140">
        <v>0</v>
      </c>
      <c r="R121" s="140">
        <f t="shared" si="2"/>
        <v>0</v>
      </c>
      <c r="S121" s="140">
        <v>0</v>
      </c>
      <c r="T121" s="141">
        <f t="shared" si="3"/>
        <v>0</v>
      </c>
      <c r="AR121" s="142" t="s">
        <v>188</v>
      </c>
      <c r="AT121" s="142" t="s">
        <v>183</v>
      </c>
      <c r="AU121" s="142" t="s">
        <v>80</v>
      </c>
      <c r="AY121" s="17" t="s">
        <v>181</v>
      </c>
      <c r="BE121" s="143">
        <f t="shared" si="4"/>
        <v>0</v>
      </c>
      <c r="BF121" s="143">
        <f t="shared" si="5"/>
        <v>0</v>
      </c>
      <c r="BG121" s="143">
        <f t="shared" si="6"/>
        <v>0</v>
      </c>
      <c r="BH121" s="143">
        <f t="shared" si="7"/>
        <v>0</v>
      </c>
      <c r="BI121" s="143">
        <f t="shared" si="8"/>
        <v>0</v>
      </c>
      <c r="BJ121" s="17" t="s">
        <v>80</v>
      </c>
      <c r="BK121" s="143">
        <f t="shared" si="9"/>
        <v>0</v>
      </c>
      <c r="BL121" s="17" t="s">
        <v>188</v>
      </c>
      <c r="BM121" s="142" t="s">
        <v>4247</v>
      </c>
    </row>
    <row r="122" spans="2:63" s="11" customFormat="1" ht="25.9" customHeight="1">
      <c r="B122" s="119"/>
      <c r="D122" s="120" t="s">
        <v>71</v>
      </c>
      <c r="E122" s="121" t="s">
        <v>3848</v>
      </c>
      <c r="F122" s="121" t="s">
        <v>4248</v>
      </c>
      <c r="I122" s="122"/>
      <c r="J122" s="123">
        <f>BK122</f>
        <v>0</v>
      </c>
      <c r="L122" s="119"/>
      <c r="M122" s="124"/>
      <c r="P122" s="125">
        <f>SUM(P123:P130)</f>
        <v>0</v>
      </c>
      <c r="R122" s="125">
        <f>SUM(R123:R130)</f>
        <v>0</v>
      </c>
      <c r="T122" s="126">
        <f>SUM(T123:T130)</f>
        <v>0</v>
      </c>
      <c r="AR122" s="120" t="s">
        <v>80</v>
      </c>
      <c r="AT122" s="127" t="s">
        <v>71</v>
      </c>
      <c r="AU122" s="127" t="s">
        <v>72</v>
      </c>
      <c r="AY122" s="120" t="s">
        <v>181</v>
      </c>
      <c r="BK122" s="128">
        <f>SUM(BK123:BK130)</f>
        <v>0</v>
      </c>
    </row>
    <row r="123" spans="2:65" s="1" customFormat="1" ht="21.75" customHeight="1">
      <c r="B123" s="32"/>
      <c r="C123" s="131" t="s">
        <v>382</v>
      </c>
      <c r="D123" s="131" t="s">
        <v>183</v>
      </c>
      <c r="E123" s="132" t="s">
        <v>4249</v>
      </c>
      <c r="F123" s="133" t="s">
        <v>4250</v>
      </c>
      <c r="G123" s="134" t="s">
        <v>3753</v>
      </c>
      <c r="H123" s="135">
        <v>2</v>
      </c>
      <c r="I123" s="136"/>
      <c r="J123" s="137">
        <f aca="true" t="shared" si="10" ref="J123:J130">ROUND(I123*H123,2)</f>
        <v>0</v>
      </c>
      <c r="K123" s="133" t="s">
        <v>19</v>
      </c>
      <c r="L123" s="32"/>
      <c r="M123" s="138" t="s">
        <v>19</v>
      </c>
      <c r="N123" s="139" t="s">
        <v>43</v>
      </c>
      <c r="P123" s="140">
        <f aca="true" t="shared" si="11" ref="P123:P130">O123*H123</f>
        <v>0</v>
      </c>
      <c r="Q123" s="140">
        <v>0</v>
      </c>
      <c r="R123" s="140">
        <f aca="true" t="shared" si="12" ref="R123:R130">Q123*H123</f>
        <v>0</v>
      </c>
      <c r="S123" s="140">
        <v>0</v>
      </c>
      <c r="T123" s="141">
        <f aca="true" t="shared" si="13" ref="T123:T130">S123*H123</f>
        <v>0</v>
      </c>
      <c r="AR123" s="142" t="s">
        <v>188</v>
      </c>
      <c r="AT123" s="142" t="s">
        <v>183</v>
      </c>
      <c r="AU123" s="142" t="s">
        <v>80</v>
      </c>
      <c r="AY123" s="17" t="s">
        <v>181</v>
      </c>
      <c r="BE123" s="143">
        <f aca="true" t="shared" si="14" ref="BE123:BE130">IF(N123="základní",J123,0)</f>
        <v>0</v>
      </c>
      <c r="BF123" s="143">
        <f aca="true" t="shared" si="15" ref="BF123:BF130">IF(N123="snížená",J123,0)</f>
        <v>0</v>
      </c>
      <c r="BG123" s="143">
        <f aca="true" t="shared" si="16" ref="BG123:BG130">IF(N123="zákl. přenesená",J123,0)</f>
        <v>0</v>
      </c>
      <c r="BH123" s="143">
        <f aca="true" t="shared" si="17" ref="BH123:BH130">IF(N123="sníž. přenesená",J123,0)</f>
        <v>0</v>
      </c>
      <c r="BI123" s="143">
        <f aca="true" t="shared" si="18" ref="BI123:BI130">IF(N123="nulová",J123,0)</f>
        <v>0</v>
      </c>
      <c r="BJ123" s="17" t="s">
        <v>80</v>
      </c>
      <c r="BK123" s="143">
        <f aca="true" t="shared" si="19" ref="BK123:BK130">ROUND(I123*H123,2)</f>
        <v>0</v>
      </c>
      <c r="BL123" s="17" t="s">
        <v>188</v>
      </c>
      <c r="BM123" s="142" t="s">
        <v>4251</v>
      </c>
    </row>
    <row r="124" spans="2:65" s="1" customFormat="1" ht="21.75" customHeight="1">
      <c r="B124" s="32"/>
      <c r="C124" s="131" t="s">
        <v>388</v>
      </c>
      <c r="D124" s="131" t="s">
        <v>183</v>
      </c>
      <c r="E124" s="132" t="s">
        <v>4252</v>
      </c>
      <c r="F124" s="133" t="s">
        <v>4253</v>
      </c>
      <c r="G124" s="134" t="s">
        <v>3753</v>
      </c>
      <c r="H124" s="135">
        <v>1</v>
      </c>
      <c r="I124" s="136"/>
      <c r="J124" s="137">
        <f t="shared" si="10"/>
        <v>0</v>
      </c>
      <c r="K124" s="133" t="s">
        <v>19</v>
      </c>
      <c r="L124" s="32"/>
      <c r="M124" s="138" t="s">
        <v>19</v>
      </c>
      <c r="N124" s="139" t="s">
        <v>43</v>
      </c>
      <c r="P124" s="140">
        <f t="shared" si="11"/>
        <v>0</v>
      </c>
      <c r="Q124" s="140">
        <v>0</v>
      </c>
      <c r="R124" s="140">
        <f t="shared" si="12"/>
        <v>0</v>
      </c>
      <c r="S124" s="140">
        <v>0</v>
      </c>
      <c r="T124" s="141">
        <f t="shared" si="13"/>
        <v>0</v>
      </c>
      <c r="AR124" s="142" t="s">
        <v>188</v>
      </c>
      <c r="AT124" s="142" t="s">
        <v>183</v>
      </c>
      <c r="AU124" s="142" t="s">
        <v>80</v>
      </c>
      <c r="AY124" s="17" t="s">
        <v>181</v>
      </c>
      <c r="BE124" s="143">
        <f t="shared" si="14"/>
        <v>0</v>
      </c>
      <c r="BF124" s="143">
        <f t="shared" si="15"/>
        <v>0</v>
      </c>
      <c r="BG124" s="143">
        <f t="shared" si="16"/>
        <v>0</v>
      </c>
      <c r="BH124" s="143">
        <f t="shared" si="17"/>
        <v>0</v>
      </c>
      <c r="BI124" s="143">
        <f t="shared" si="18"/>
        <v>0</v>
      </c>
      <c r="BJ124" s="17" t="s">
        <v>80</v>
      </c>
      <c r="BK124" s="143">
        <f t="shared" si="19"/>
        <v>0</v>
      </c>
      <c r="BL124" s="17" t="s">
        <v>188</v>
      </c>
      <c r="BM124" s="142" t="s">
        <v>4254</v>
      </c>
    </row>
    <row r="125" spans="2:65" s="1" customFormat="1" ht="16.5" customHeight="1">
      <c r="B125" s="32"/>
      <c r="C125" s="131" t="s">
        <v>370</v>
      </c>
      <c r="D125" s="131" t="s">
        <v>183</v>
      </c>
      <c r="E125" s="132" t="s">
        <v>4255</v>
      </c>
      <c r="F125" s="133" t="s">
        <v>4256</v>
      </c>
      <c r="G125" s="134" t="s">
        <v>3753</v>
      </c>
      <c r="H125" s="135">
        <v>4</v>
      </c>
      <c r="I125" s="136"/>
      <c r="J125" s="137">
        <f t="shared" si="10"/>
        <v>0</v>
      </c>
      <c r="K125" s="133" t="s">
        <v>19</v>
      </c>
      <c r="L125" s="32"/>
      <c r="M125" s="138" t="s">
        <v>19</v>
      </c>
      <c r="N125" s="139" t="s">
        <v>43</v>
      </c>
      <c r="P125" s="140">
        <f t="shared" si="11"/>
        <v>0</v>
      </c>
      <c r="Q125" s="140">
        <v>0</v>
      </c>
      <c r="R125" s="140">
        <f t="shared" si="12"/>
        <v>0</v>
      </c>
      <c r="S125" s="140">
        <v>0</v>
      </c>
      <c r="T125" s="141">
        <f t="shared" si="13"/>
        <v>0</v>
      </c>
      <c r="AR125" s="142" t="s">
        <v>188</v>
      </c>
      <c r="AT125" s="142" t="s">
        <v>183</v>
      </c>
      <c r="AU125" s="142" t="s">
        <v>80</v>
      </c>
      <c r="AY125" s="17" t="s">
        <v>181</v>
      </c>
      <c r="BE125" s="143">
        <f t="shared" si="14"/>
        <v>0</v>
      </c>
      <c r="BF125" s="143">
        <f t="shared" si="15"/>
        <v>0</v>
      </c>
      <c r="BG125" s="143">
        <f t="shared" si="16"/>
        <v>0</v>
      </c>
      <c r="BH125" s="143">
        <f t="shared" si="17"/>
        <v>0</v>
      </c>
      <c r="BI125" s="143">
        <f t="shared" si="18"/>
        <v>0</v>
      </c>
      <c r="BJ125" s="17" t="s">
        <v>80</v>
      </c>
      <c r="BK125" s="143">
        <f t="shared" si="19"/>
        <v>0</v>
      </c>
      <c r="BL125" s="17" t="s">
        <v>188</v>
      </c>
      <c r="BM125" s="142" t="s">
        <v>4257</v>
      </c>
    </row>
    <row r="126" spans="2:65" s="1" customFormat="1" ht="16.5" customHeight="1">
      <c r="B126" s="32"/>
      <c r="C126" s="131" t="s">
        <v>394</v>
      </c>
      <c r="D126" s="131" t="s">
        <v>183</v>
      </c>
      <c r="E126" s="132" t="s">
        <v>4258</v>
      </c>
      <c r="F126" s="133" t="s">
        <v>4259</v>
      </c>
      <c r="G126" s="134" t="s">
        <v>3753</v>
      </c>
      <c r="H126" s="135">
        <v>5</v>
      </c>
      <c r="I126" s="136"/>
      <c r="J126" s="137">
        <f t="shared" si="10"/>
        <v>0</v>
      </c>
      <c r="K126" s="133" t="s">
        <v>19</v>
      </c>
      <c r="L126" s="32"/>
      <c r="M126" s="138" t="s">
        <v>19</v>
      </c>
      <c r="N126" s="139" t="s">
        <v>43</v>
      </c>
      <c r="P126" s="140">
        <f t="shared" si="11"/>
        <v>0</v>
      </c>
      <c r="Q126" s="140">
        <v>0</v>
      </c>
      <c r="R126" s="140">
        <f t="shared" si="12"/>
        <v>0</v>
      </c>
      <c r="S126" s="140">
        <v>0</v>
      </c>
      <c r="T126" s="141">
        <f t="shared" si="13"/>
        <v>0</v>
      </c>
      <c r="AR126" s="142" t="s">
        <v>188</v>
      </c>
      <c r="AT126" s="142" t="s">
        <v>183</v>
      </c>
      <c r="AU126" s="142" t="s">
        <v>80</v>
      </c>
      <c r="AY126" s="17" t="s">
        <v>181</v>
      </c>
      <c r="BE126" s="143">
        <f t="shared" si="14"/>
        <v>0</v>
      </c>
      <c r="BF126" s="143">
        <f t="shared" si="15"/>
        <v>0</v>
      </c>
      <c r="BG126" s="143">
        <f t="shared" si="16"/>
        <v>0</v>
      </c>
      <c r="BH126" s="143">
        <f t="shared" si="17"/>
        <v>0</v>
      </c>
      <c r="BI126" s="143">
        <f t="shared" si="18"/>
        <v>0</v>
      </c>
      <c r="BJ126" s="17" t="s">
        <v>80</v>
      </c>
      <c r="BK126" s="143">
        <f t="shared" si="19"/>
        <v>0</v>
      </c>
      <c r="BL126" s="17" t="s">
        <v>188</v>
      </c>
      <c r="BM126" s="142" t="s">
        <v>4260</v>
      </c>
    </row>
    <row r="127" spans="2:65" s="1" customFormat="1" ht="16.5" customHeight="1">
      <c r="B127" s="32"/>
      <c r="C127" s="131" t="s">
        <v>377</v>
      </c>
      <c r="D127" s="131" t="s">
        <v>183</v>
      </c>
      <c r="E127" s="132" t="s">
        <v>4261</v>
      </c>
      <c r="F127" s="133" t="s">
        <v>4262</v>
      </c>
      <c r="G127" s="134" t="s">
        <v>3753</v>
      </c>
      <c r="H127" s="135">
        <v>2</v>
      </c>
      <c r="I127" s="136"/>
      <c r="J127" s="137">
        <f t="shared" si="10"/>
        <v>0</v>
      </c>
      <c r="K127" s="133" t="s">
        <v>19</v>
      </c>
      <c r="L127" s="32"/>
      <c r="M127" s="138" t="s">
        <v>19</v>
      </c>
      <c r="N127" s="139" t="s">
        <v>43</v>
      </c>
      <c r="P127" s="140">
        <f t="shared" si="11"/>
        <v>0</v>
      </c>
      <c r="Q127" s="140">
        <v>0</v>
      </c>
      <c r="R127" s="140">
        <f t="shared" si="12"/>
        <v>0</v>
      </c>
      <c r="S127" s="140">
        <v>0</v>
      </c>
      <c r="T127" s="141">
        <f t="shared" si="13"/>
        <v>0</v>
      </c>
      <c r="AR127" s="142" t="s">
        <v>188</v>
      </c>
      <c r="AT127" s="142" t="s">
        <v>183</v>
      </c>
      <c r="AU127" s="142" t="s">
        <v>80</v>
      </c>
      <c r="AY127" s="17" t="s">
        <v>181</v>
      </c>
      <c r="BE127" s="143">
        <f t="shared" si="14"/>
        <v>0</v>
      </c>
      <c r="BF127" s="143">
        <f t="shared" si="15"/>
        <v>0</v>
      </c>
      <c r="BG127" s="143">
        <f t="shared" si="16"/>
        <v>0</v>
      </c>
      <c r="BH127" s="143">
        <f t="shared" si="17"/>
        <v>0</v>
      </c>
      <c r="BI127" s="143">
        <f t="shared" si="18"/>
        <v>0</v>
      </c>
      <c r="BJ127" s="17" t="s">
        <v>80</v>
      </c>
      <c r="BK127" s="143">
        <f t="shared" si="19"/>
        <v>0</v>
      </c>
      <c r="BL127" s="17" t="s">
        <v>188</v>
      </c>
      <c r="BM127" s="142" t="s">
        <v>4263</v>
      </c>
    </row>
    <row r="128" spans="2:65" s="1" customFormat="1" ht="33.05" customHeight="1">
      <c r="B128" s="32"/>
      <c r="C128" s="131" t="s">
        <v>349</v>
      </c>
      <c r="D128" s="131" t="s">
        <v>183</v>
      </c>
      <c r="E128" s="132" t="s">
        <v>4264</v>
      </c>
      <c r="F128" s="133" t="s">
        <v>4265</v>
      </c>
      <c r="G128" s="134" t="s">
        <v>3753</v>
      </c>
      <c r="H128" s="135">
        <v>2</v>
      </c>
      <c r="I128" s="136"/>
      <c r="J128" s="137">
        <f t="shared" si="10"/>
        <v>0</v>
      </c>
      <c r="K128" s="133" t="s">
        <v>19</v>
      </c>
      <c r="L128" s="32"/>
      <c r="M128" s="138" t="s">
        <v>19</v>
      </c>
      <c r="N128" s="139" t="s">
        <v>43</v>
      </c>
      <c r="P128" s="140">
        <f t="shared" si="11"/>
        <v>0</v>
      </c>
      <c r="Q128" s="140">
        <v>0</v>
      </c>
      <c r="R128" s="140">
        <f t="shared" si="12"/>
        <v>0</v>
      </c>
      <c r="S128" s="140">
        <v>0</v>
      </c>
      <c r="T128" s="141">
        <f t="shared" si="13"/>
        <v>0</v>
      </c>
      <c r="AR128" s="142" t="s">
        <v>188</v>
      </c>
      <c r="AT128" s="142" t="s">
        <v>183</v>
      </c>
      <c r="AU128" s="142" t="s">
        <v>80</v>
      </c>
      <c r="AY128" s="17" t="s">
        <v>181</v>
      </c>
      <c r="BE128" s="143">
        <f t="shared" si="14"/>
        <v>0</v>
      </c>
      <c r="BF128" s="143">
        <f t="shared" si="15"/>
        <v>0</v>
      </c>
      <c r="BG128" s="143">
        <f t="shared" si="16"/>
        <v>0</v>
      </c>
      <c r="BH128" s="143">
        <f t="shared" si="17"/>
        <v>0</v>
      </c>
      <c r="BI128" s="143">
        <f t="shared" si="18"/>
        <v>0</v>
      </c>
      <c r="BJ128" s="17" t="s">
        <v>80</v>
      </c>
      <c r="BK128" s="143">
        <f t="shared" si="19"/>
        <v>0</v>
      </c>
      <c r="BL128" s="17" t="s">
        <v>188</v>
      </c>
      <c r="BM128" s="142" t="s">
        <v>4266</v>
      </c>
    </row>
    <row r="129" spans="2:65" s="1" customFormat="1" ht="16.5" customHeight="1">
      <c r="B129" s="32"/>
      <c r="C129" s="131" t="s">
        <v>363</v>
      </c>
      <c r="D129" s="131" t="s">
        <v>183</v>
      </c>
      <c r="E129" s="132" t="s">
        <v>4267</v>
      </c>
      <c r="F129" s="133" t="s">
        <v>4268</v>
      </c>
      <c r="G129" s="134" t="s">
        <v>3753</v>
      </c>
      <c r="H129" s="135">
        <v>1</v>
      </c>
      <c r="I129" s="136"/>
      <c r="J129" s="137">
        <f t="shared" si="10"/>
        <v>0</v>
      </c>
      <c r="K129" s="133" t="s">
        <v>19</v>
      </c>
      <c r="L129" s="32"/>
      <c r="M129" s="138" t="s">
        <v>19</v>
      </c>
      <c r="N129" s="139" t="s">
        <v>43</v>
      </c>
      <c r="P129" s="140">
        <f t="shared" si="11"/>
        <v>0</v>
      </c>
      <c r="Q129" s="140">
        <v>0</v>
      </c>
      <c r="R129" s="140">
        <f t="shared" si="12"/>
        <v>0</v>
      </c>
      <c r="S129" s="140">
        <v>0</v>
      </c>
      <c r="T129" s="141">
        <f t="shared" si="13"/>
        <v>0</v>
      </c>
      <c r="AR129" s="142" t="s">
        <v>188</v>
      </c>
      <c r="AT129" s="142" t="s">
        <v>183</v>
      </c>
      <c r="AU129" s="142" t="s">
        <v>80</v>
      </c>
      <c r="AY129" s="17" t="s">
        <v>181</v>
      </c>
      <c r="BE129" s="143">
        <f t="shared" si="14"/>
        <v>0</v>
      </c>
      <c r="BF129" s="143">
        <f t="shared" si="15"/>
        <v>0</v>
      </c>
      <c r="BG129" s="143">
        <f t="shared" si="16"/>
        <v>0</v>
      </c>
      <c r="BH129" s="143">
        <f t="shared" si="17"/>
        <v>0</v>
      </c>
      <c r="BI129" s="143">
        <f t="shared" si="18"/>
        <v>0</v>
      </c>
      <c r="BJ129" s="17" t="s">
        <v>80</v>
      </c>
      <c r="BK129" s="143">
        <f t="shared" si="19"/>
        <v>0</v>
      </c>
      <c r="BL129" s="17" t="s">
        <v>188</v>
      </c>
      <c r="BM129" s="142" t="s">
        <v>4269</v>
      </c>
    </row>
    <row r="130" spans="2:65" s="1" customFormat="1" ht="16.5" customHeight="1">
      <c r="B130" s="32"/>
      <c r="C130" s="131" t="s">
        <v>400</v>
      </c>
      <c r="D130" s="131" t="s">
        <v>183</v>
      </c>
      <c r="E130" s="132" t="s">
        <v>4270</v>
      </c>
      <c r="F130" s="133" t="s">
        <v>4271</v>
      </c>
      <c r="G130" s="134" t="s">
        <v>3730</v>
      </c>
      <c r="H130" s="197"/>
      <c r="I130" s="136"/>
      <c r="J130" s="137">
        <f t="shared" si="10"/>
        <v>0</v>
      </c>
      <c r="K130" s="133" t="s">
        <v>19</v>
      </c>
      <c r="L130" s="32"/>
      <c r="M130" s="138" t="s">
        <v>19</v>
      </c>
      <c r="N130" s="139" t="s">
        <v>43</v>
      </c>
      <c r="P130" s="140">
        <f t="shared" si="11"/>
        <v>0</v>
      </c>
      <c r="Q130" s="140">
        <v>0</v>
      </c>
      <c r="R130" s="140">
        <f t="shared" si="12"/>
        <v>0</v>
      </c>
      <c r="S130" s="140">
        <v>0</v>
      </c>
      <c r="T130" s="141">
        <f t="shared" si="13"/>
        <v>0</v>
      </c>
      <c r="AR130" s="142" t="s">
        <v>188</v>
      </c>
      <c r="AT130" s="142" t="s">
        <v>183</v>
      </c>
      <c r="AU130" s="142" t="s">
        <v>80</v>
      </c>
      <c r="AY130" s="17" t="s">
        <v>181</v>
      </c>
      <c r="BE130" s="143">
        <f t="shared" si="14"/>
        <v>0</v>
      </c>
      <c r="BF130" s="143">
        <f t="shared" si="15"/>
        <v>0</v>
      </c>
      <c r="BG130" s="143">
        <f t="shared" si="16"/>
        <v>0</v>
      </c>
      <c r="BH130" s="143">
        <f t="shared" si="17"/>
        <v>0</v>
      </c>
      <c r="BI130" s="143">
        <f t="shared" si="18"/>
        <v>0</v>
      </c>
      <c r="BJ130" s="17" t="s">
        <v>80</v>
      </c>
      <c r="BK130" s="143">
        <f t="shared" si="19"/>
        <v>0</v>
      </c>
      <c r="BL130" s="17" t="s">
        <v>188</v>
      </c>
      <c r="BM130" s="142" t="s">
        <v>4272</v>
      </c>
    </row>
    <row r="131" spans="2:63" s="11" customFormat="1" ht="25.9" customHeight="1">
      <c r="B131" s="119"/>
      <c r="D131" s="120" t="s">
        <v>71</v>
      </c>
      <c r="E131" s="121" t="s">
        <v>3877</v>
      </c>
      <c r="F131" s="121" t="s">
        <v>4273</v>
      </c>
      <c r="I131" s="122"/>
      <c r="J131" s="123">
        <f>BK131</f>
        <v>0</v>
      </c>
      <c r="L131" s="119"/>
      <c r="M131" s="124"/>
      <c r="P131" s="125">
        <f>SUM(P132:P146)</f>
        <v>0</v>
      </c>
      <c r="R131" s="125">
        <f>SUM(R132:R146)</f>
        <v>0</v>
      </c>
      <c r="T131" s="126">
        <f>SUM(T132:T146)</f>
        <v>0</v>
      </c>
      <c r="AR131" s="120" t="s">
        <v>80</v>
      </c>
      <c r="AT131" s="127" t="s">
        <v>71</v>
      </c>
      <c r="AU131" s="127" t="s">
        <v>72</v>
      </c>
      <c r="AY131" s="120" t="s">
        <v>181</v>
      </c>
      <c r="BK131" s="128">
        <f>SUM(BK132:BK146)</f>
        <v>0</v>
      </c>
    </row>
    <row r="132" spans="2:65" s="1" customFormat="1" ht="16.5" customHeight="1">
      <c r="B132" s="32"/>
      <c r="C132" s="131" t="s">
        <v>407</v>
      </c>
      <c r="D132" s="131" t="s">
        <v>183</v>
      </c>
      <c r="E132" s="132" t="s">
        <v>4274</v>
      </c>
      <c r="F132" s="133" t="s">
        <v>4275</v>
      </c>
      <c r="G132" s="134" t="s">
        <v>186</v>
      </c>
      <c r="H132" s="135">
        <v>725</v>
      </c>
      <c r="I132" s="136"/>
      <c r="J132" s="137">
        <f aca="true" t="shared" si="20" ref="J132:J146">ROUND(I132*H132,2)</f>
        <v>0</v>
      </c>
      <c r="K132" s="133" t="s">
        <v>19</v>
      </c>
      <c r="L132" s="32"/>
      <c r="M132" s="138" t="s">
        <v>19</v>
      </c>
      <c r="N132" s="139" t="s">
        <v>43</v>
      </c>
      <c r="P132" s="140">
        <f aca="true" t="shared" si="21" ref="P132:P146">O132*H132</f>
        <v>0</v>
      </c>
      <c r="Q132" s="140">
        <v>0</v>
      </c>
      <c r="R132" s="140">
        <f aca="true" t="shared" si="22" ref="R132:R146">Q132*H132</f>
        <v>0</v>
      </c>
      <c r="S132" s="140">
        <v>0</v>
      </c>
      <c r="T132" s="141">
        <f aca="true" t="shared" si="23" ref="T132:T146">S132*H132</f>
        <v>0</v>
      </c>
      <c r="AR132" s="142" t="s">
        <v>188</v>
      </c>
      <c r="AT132" s="142" t="s">
        <v>183</v>
      </c>
      <c r="AU132" s="142" t="s">
        <v>80</v>
      </c>
      <c r="AY132" s="17" t="s">
        <v>181</v>
      </c>
      <c r="BE132" s="143">
        <f aca="true" t="shared" si="24" ref="BE132:BE146">IF(N132="základní",J132,0)</f>
        <v>0</v>
      </c>
      <c r="BF132" s="143">
        <f aca="true" t="shared" si="25" ref="BF132:BF146">IF(N132="snížená",J132,0)</f>
        <v>0</v>
      </c>
      <c r="BG132" s="143">
        <f aca="true" t="shared" si="26" ref="BG132:BG146">IF(N132="zákl. přenesená",J132,0)</f>
        <v>0</v>
      </c>
      <c r="BH132" s="143">
        <f aca="true" t="shared" si="27" ref="BH132:BH146">IF(N132="sníž. přenesená",J132,0)</f>
        <v>0</v>
      </c>
      <c r="BI132" s="143">
        <f aca="true" t="shared" si="28" ref="BI132:BI146">IF(N132="nulová",J132,0)</f>
        <v>0</v>
      </c>
      <c r="BJ132" s="17" t="s">
        <v>80</v>
      </c>
      <c r="BK132" s="143">
        <f aca="true" t="shared" si="29" ref="BK132:BK146">ROUND(I132*H132,2)</f>
        <v>0</v>
      </c>
      <c r="BL132" s="17" t="s">
        <v>188</v>
      </c>
      <c r="BM132" s="142" t="s">
        <v>4276</v>
      </c>
    </row>
    <row r="133" spans="2:65" s="1" customFormat="1" ht="16.5" customHeight="1">
      <c r="B133" s="32"/>
      <c r="C133" s="131" t="s">
        <v>419</v>
      </c>
      <c r="D133" s="131" t="s">
        <v>183</v>
      </c>
      <c r="E133" s="132" t="s">
        <v>4277</v>
      </c>
      <c r="F133" s="133" t="s">
        <v>4278</v>
      </c>
      <c r="G133" s="134" t="s">
        <v>305</v>
      </c>
      <c r="H133" s="135">
        <v>700</v>
      </c>
      <c r="I133" s="136"/>
      <c r="J133" s="137">
        <f t="shared" si="20"/>
        <v>0</v>
      </c>
      <c r="K133" s="133" t="s">
        <v>19</v>
      </c>
      <c r="L133" s="32"/>
      <c r="M133" s="138" t="s">
        <v>19</v>
      </c>
      <c r="N133" s="139" t="s">
        <v>43</v>
      </c>
      <c r="P133" s="140">
        <f t="shared" si="21"/>
        <v>0</v>
      </c>
      <c r="Q133" s="140">
        <v>0</v>
      </c>
      <c r="R133" s="140">
        <f t="shared" si="22"/>
        <v>0</v>
      </c>
      <c r="S133" s="140">
        <v>0</v>
      </c>
      <c r="T133" s="141">
        <f t="shared" si="23"/>
        <v>0</v>
      </c>
      <c r="AR133" s="142" t="s">
        <v>188</v>
      </c>
      <c r="AT133" s="142" t="s">
        <v>183</v>
      </c>
      <c r="AU133" s="142" t="s">
        <v>80</v>
      </c>
      <c r="AY133" s="17" t="s">
        <v>181</v>
      </c>
      <c r="BE133" s="143">
        <f t="shared" si="24"/>
        <v>0</v>
      </c>
      <c r="BF133" s="143">
        <f t="shared" si="25"/>
        <v>0</v>
      </c>
      <c r="BG133" s="143">
        <f t="shared" si="26"/>
        <v>0</v>
      </c>
      <c r="BH133" s="143">
        <f t="shared" si="27"/>
        <v>0</v>
      </c>
      <c r="BI133" s="143">
        <f t="shared" si="28"/>
        <v>0</v>
      </c>
      <c r="BJ133" s="17" t="s">
        <v>80</v>
      </c>
      <c r="BK133" s="143">
        <f t="shared" si="29"/>
        <v>0</v>
      </c>
      <c r="BL133" s="17" t="s">
        <v>188</v>
      </c>
      <c r="BM133" s="142" t="s">
        <v>4279</v>
      </c>
    </row>
    <row r="134" spans="2:65" s="1" customFormat="1" ht="16.5" customHeight="1">
      <c r="B134" s="32"/>
      <c r="C134" s="131" t="s">
        <v>425</v>
      </c>
      <c r="D134" s="131" t="s">
        <v>183</v>
      </c>
      <c r="E134" s="132" t="s">
        <v>4280</v>
      </c>
      <c r="F134" s="133" t="s">
        <v>4281</v>
      </c>
      <c r="G134" s="134" t="s">
        <v>305</v>
      </c>
      <c r="H134" s="135">
        <v>170</v>
      </c>
      <c r="I134" s="136"/>
      <c r="J134" s="137">
        <f t="shared" si="20"/>
        <v>0</v>
      </c>
      <c r="K134" s="133" t="s">
        <v>19</v>
      </c>
      <c r="L134" s="32"/>
      <c r="M134" s="138" t="s">
        <v>19</v>
      </c>
      <c r="N134" s="139" t="s">
        <v>43</v>
      </c>
      <c r="P134" s="140">
        <f t="shared" si="21"/>
        <v>0</v>
      </c>
      <c r="Q134" s="140">
        <v>0</v>
      </c>
      <c r="R134" s="140">
        <f t="shared" si="22"/>
        <v>0</v>
      </c>
      <c r="S134" s="140">
        <v>0</v>
      </c>
      <c r="T134" s="141">
        <f t="shared" si="23"/>
        <v>0</v>
      </c>
      <c r="AR134" s="142" t="s">
        <v>188</v>
      </c>
      <c r="AT134" s="142" t="s">
        <v>183</v>
      </c>
      <c r="AU134" s="142" t="s">
        <v>80</v>
      </c>
      <c r="AY134" s="17" t="s">
        <v>181</v>
      </c>
      <c r="BE134" s="143">
        <f t="shared" si="24"/>
        <v>0</v>
      </c>
      <c r="BF134" s="143">
        <f t="shared" si="25"/>
        <v>0</v>
      </c>
      <c r="BG134" s="143">
        <f t="shared" si="26"/>
        <v>0</v>
      </c>
      <c r="BH134" s="143">
        <f t="shared" si="27"/>
        <v>0</v>
      </c>
      <c r="BI134" s="143">
        <f t="shared" si="28"/>
        <v>0</v>
      </c>
      <c r="BJ134" s="17" t="s">
        <v>80</v>
      </c>
      <c r="BK134" s="143">
        <f t="shared" si="29"/>
        <v>0</v>
      </c>
      <c r="BL134" s="17" t="s">
        <v>188</v>
      </c>
      <c r="BM134" s="142" t="s">
        <v>4282</v>
      </c>
    </row>
    <row r="135" spans="2:65" s="1" customFormat="1" ht="16.5" customHeight="1">
      <c r="B135" s="32"/>
      <c r="C135" s="131" t="s">
        <v>432</v>
      </c>
      <c r="D135" s="131" t="s">
        <v>183</v>
      </c>
      <c r="E135" s="132" t="s">
        <v>4283</v>
      </c>
      <c r="F135" s="133" t="s">
        <v>4284</v>
      </c>
      <c r="G135" s="134" t="s">
        <v>305</v>
      </c>
      <c r="H135" s="135">
        <v>110</v>
      </c>
      <c r="I135" s="136"/>
      <c r="J135" s="137">
        <f t="shared" si="20"/>
        <v>0</v>
      </c>
      <c r="K135" s="133" t="s">
        <v>19</v>
      </c>
      <c r="L135" s="32"/>
      <c r="M135" s="138" t="s">
        <v>19</v>
      </c>
      <c r="N135" s="139" t="s">
        <v>43</v>
      </c>
      <c r="P135" s="140">
        <f t="shared" si="21"/>
        <v>0</v>
      </c>
      <c r="Q135" s="140">
        <v>0</v>
      </c>
      <c r="R135" s="140">
        <f t="shared" si="22"/>
        <v>0</v>
      </c>
      <c r="S135" s="140">
        <v>0</v>
      </c>
      <c r="T135" s="141">
        <f t="shared" si="23"/>
        <v>0</v>
      </c>
      <c r="AR135" s="142" t="s">
        <v>188</v>
      </c>
      <c r="AT135" s="142" t="s">
        <v>183</v>
      </c>
      <c r="AU135" s="142" t="s">
        <v>80</v>
      </c>
      <c r="AY135" s="17" t="s">
        <v>181</v>
      </c>
      <c r="BE135" s="143">
        <f t="shared" si="24"/>
        <v>0</v>
      </c>
      <c r="BF135" s="143">
        <f t="shared" si="25"/>
        <v>0</v>
      </c>
      <c r="BG135" s="143">
        <f t="shared" si="26"/>
        <v>0</v>
      </c>
      <c r="BH135" s="143">
        <f t="shared" si="27"/>
        <v>0</v>
      </c>
      <c r="BI135" s="143">
        <f t="shared" si="28"/>
        <v>0</v>
      </c>
      <c r="BJ135" s="17" t="s">
        <v>80</v>
      </c>
      <c r="BK135" s="143">
        <f t="shared" si="29"/>
        <v>0</v>
      </c>
      <c r="BL135" s="17" t="s">
        <v>188</v>
      </c>
      <c r="BM135" s="142" t="s">
        <v>4285</v>
      </c>
    </row>
    <row r="136" spans="2:65" s="1" customFormat="1" ht="16.5" customHeight="1">
      <c r="B136" s="32"/>
      <c r="C136" s="131" t="s">
        <v>437</v>
      </c>
      <c r="D136" s="131" t="s">
        <v>183</v>
      </c>
      <c r="E136" s="132" t="s">
        <v>4286</v>
      </c>
      <c r="F136" s="133" t="s">
        <v>4287</v>
      </c>
      <c r="G136" s="134" t="s">
        <v>3753</v>
      </c>
      <c r="H136" s="135">
        <v>1</v>
      </c>
      <c r="I136" s="136"/>
      <c r="J136" s="137">
        <f t="shared" si="20"/>
        <v>0</v>
      </c>
      <c r="K136" s="133" t="s">
        <v>19</v>
      </c>
      <c r="L136" s="32"/>
      <c r="M136" s="138" t="s">
        <v>19</v>
      </c>
      <c r="N136" s="139" t="s">
        <v>43</v>
      </c>
      <c r="P136" s="140">
        <f t="shared" si="21"/>
        <v>0</v>
      </c>
      <c r="Q136" s="140">
        <v>0</v>
      </c>
      <c r="R136" s="140">
        <f t="shared" si="22"/>
        <v>0</v>
      </c>
      <c r="S136" s="140">
        <v>0</v>
      </c>
      <c r="T136" s="141">
        <f t="shared" si="23"/>
        <v>0</v>
      </c>
      <c r="AR136" s="142" t="s">
        <v>188</v>
      </c>
      <c r="AT136" s="142" t="s">
        <v>183</v>
      </c>
      <c r="AU136" s="142" t="s">
        <v>80</v>
      </c>
      <c r="AY136" s="17" t="s">
        <v>181</v>
      </c>
      <c r="BE136" s="143">
        <f t="shared" si="24"/>
        <v>0</v>
      </c>
      <c r="BF136" s="143">
        <f t="shared" si="25"/>
        <v>0</v>
      </c>
      <c r="BG136" s="143">
        <f t="shared" si="26"/>
        <v>0</v>
      </c>
      <c r="BH136" s="143">
        <f t="shared" si="27"/>
        <v>0</v>
      </c>
      <c r="BI136" s="143">
        <f t="shared" si="28"/>
        <v>0</v>
      </c>
      <c r="BJ136" s="17" t="s">
        <v>80</v>
      </c>
      <c r="BK136" s="143">
        <f t="shared" si="29"/>
        <v>0</v>
      </c>
      <c r="BL136" s="17" t="s">
        <v>188</v>
      </c>
      <c r="BM136" s="142" t="s">
        <v>4288</v>
      </c>
    </row>
    <row r="137" spans="2:65" s="1" customFormat="1" ht="16.5" customHeight="1">
      <c r="B137" s="32"/>
      <c r="C137" s="131" t="s">
        <v>744</v>
      </c>
      <c r="D137" s="131" t="s">
        <v>183</v>
      </c>
      <c r="E137" s="132" t="s">
        <v>4289</v>
      </c>
      <c r="F137" s="133" t="s">
        <v>4290</v>
      </c>
      <c r="G137" s="134" t="s">
        <v>3753</v>
      </c>
      <c r="H137" s="135">
        <v>3</v>
      </c>
      <c r="I137" s="136"/>
      <c r="J137" s="137">
        <f t="shared" si="20"/>
        <v>0</v>
      </c>
      <c r="K137" s="133" t="s">
        <v>19</v>
      </c>
      <c r="L137" s="32"/>
      <c r="M137" s="138" t="s">
        <v>19</v>
      </c>
      <c r="N137" s="139" t="s">
        <v>43</v>
      </c>
      <c r="P137" s="140">
        <f t="shared" si="21"/>
        <v>0</v>
      </c>
      <c r="Q137" s="140">
        <v>0</v>
      </c>
      <c r="R137" s="140">
        <f t="shared" si="22"/>
        <v>0</v>
      </c>
      <c r="S137" s="140">
        <v>0</v>
      </c>
      <c r="T137" s="141">
        <f t="shared" si="23"/>
        <v>0</v>
      </c>
      <c r="AR137" s="142" t="s">
        <v>188</v>
      </c>
      <c r="AT137" s="142" t="s">
        <v>183</v>
      </c>
      <c r="AU137" s="142" t="s">
        <v>80</v>
      </c>
      <c r="AY137" s="17" t="s">
        <v>181</v>
      </c>
      <c r="BE137" s="143">
        <f t="shared" si="24"/>
        <v>0</v>
      </c>
      <c r="BF137" s="143">
        <f t="shared" si="25"/>
        <v>0</v>
      </c>
      <c r="BG137" s="143">
        <f t="shared" si="26"/>
        <v>0</v>
      </c>
      <c r="BH137" s="143">
        <f t="shared" si="27"/>
        <v>0</v>
      </c>
      <c r="BI137" s="143">
        <f t="shared" si="28"/>
        <v>0</v>
      </c>
      <c r="BJ137" s="17" t="s">
        <v>80</v>
      </c>
      <c r="BK137" s="143">
        <f t="shared" si="29"/>
        <v>0</v>
      </c>
      <c r="BL137" s="17" t="s">
        <v>188</v>
      </c>
      <c r="BM137" s="142" t="s">
        <v>4291</v>
      </c>
    </row>
    <row r="138" spans="2:65" s="1" customFormat="1" ht="16.5" customHeight="1">
      <c r="B138" s="32"/>
      <c r="C138" s="131" t="s">
        <v>750</v>
      </c>
      <c r="D138" s="131" t="s">
        <v>183</v>
      </c>
      <c r="E138" s="132" t="s">
        <v>4292</v>
      </c>
      <c r="F138" s="133" t="s">
        <v>4293</v>
      </c>
      <c r="G138" s="134" t="s">
        <v>3753</v>
      </c>
      <c r="H138" s="135">
        <v>1</v>
      </c>
      <c r="I138" s="136"/>
      <c r="J138" s="137">
        <f t="shared" si="20"/>
        <v>0</v>
      </c>
      <c r="K138" s="133" t="s">
        <v>19</v>
      </c>
      <c r="L138" s="32"/>
      <c r="M138" s="138" t="s">
        <v>19</v>
      </c>
      <c r="N138" s="139" t="s">
        <v>43</v>
      </c>
      <c r="P138" s="140">
        <f t="shared" si="21"/>
        <v>0</v>
      </c>
      <c r="Q138" s="140">
        <v>0</v>
      </c>
      <c r="R138" s="140">
        <f t="shared" si="22"/>
        <v>0</v>
      </c>
      <c r="S138" s="140">
        <v>0</v>
      </c>
      <c r="T138" s="141">
        <f t="shared" si="23"/>
        <v>0</v>
      </c>
      <c r="AR138" s="142" t="s">
        <v>188</v>
      </c>
      <c r="AT138" s="142" t="s">
        <v>183</v>
      </c>
      <c r="AU138" s="142" t="s">
        <v>80</v>
      </c>
      <c r="AY138" s="17" t="s">
        <v>181</v>
      </c>
      <c r="BE138" s="143">
        <f t="shared" si="24"/>
        <v>0</v>
      </c>
      <c r="BF138" s="143">
        <f t="shared" si="25"/>
        <v>0</v>
      </c>
      <c r="BG138" s="143">
        <f t="shared" si="26"/>
        <v>0</v>
      </c>
      <c r="BH138" s="143">
        <f t="shared" si="27"/>
        <v>0</v>
      </c>
      <c r="BI138" s="143">
        <f t="shared" si="28"/>
        <v>0</v>
      </c>
      <c r="BJ138" s="17" t="s">
        <v>80</v>
      </c>
      <c r="BK138" s="143">
        <f t="shared" si="29"/>
        <v>0</v>
      </c>
      <c r="BL138" s="17" t="s">
        <v>188</v>
      </c>
      <c r="BM138" s="142" t="s">
        <v>4294</v>
      </c>
    </row>
    <row r="139" spans="2:65" s="1" customFormat="1" ht="16.5" customHeight="1">
      <c r="B139" s="32"/>
      <c r="C139" s="131" t="s">
        <v>757</v>
      </c>
      <c r="D139" s="131" t="s">
        <v>183</v>
      </c>
      <c r="E139" s="132" t="s">
        <v>4295</v>
      </c>
      <c r="F139" s="133" t="s">
        <v>4296</v>
      </c>
      <c r="G139" s="134" t="s">
        <v>3753</v>
      </c>
      <c r="H139" s="135">
        <v>1</v>
      </c>
      <c r="I139" s="136"/>
      <c r="J139" s="137">
        <f t="shared" si="20"/>
        <v>0</v>
      </c>
      <c r="K139" s="133" t="s">
        <v>19</v>
      </c>
      <c r="L139" s="32"/>
      <c r="M139" s="138" t="s">
        <v>19</v>
      </c>
      <c r="N139" s="139" t="s">
        <v>43</v>
      </c>
      <c r="P139" s="140">
        <f t="shared" si="21"/>
        <v>0</v>
      </c>
      <c r="Q139" s="140">
        <v>0</v>
      </c>
      <c r="R139" s="140">
        <f t="shared" si="22"/>
        <v>0</v>
      </c>
      <c r="S139" s="140">
        <v>0</v>
      </c>
      <c r="T139" s="141">
        <f t="shared" si="23"/>
        <v>0</v>
      </c>
      <c r="AR139" s="142" t="s">
        <v>188</v>
      </c>
      <c r="AT139" s="142" t="s">
        <v>183</v>
      </c>
      <c r="AU139" s="142" t="s">
        <v>80</v>
      </c>
      <c r="AY139" s="17" t="s">
        <v>181</v>
      </c>
      <c r="BE139" s="143">
        <f t="shared" si="24"/>
        <v>0</v>
      </c>
      <c r="BF139" s="143">
        <f t="shared" si="25"/>
        <v>0</v>
      </c>
      <c r="BG139" s="143">
        <f t="shared" si="26"/>
        <v>0</v>
      </c>
      <c r="BH139" s="143">
        <f t="shared" si="27"/>
        <v>0</v>
      </c>
      <c r="BI139" s="143">
        <f t="shared" si="28"/>
        <v>0</v>
      </c>
      <c r="BJ139" s="17" t="s">
        <v>80</v>
      </c>
      <c r="BK139" s="143">
        <f t="shared" si="29"/>
        <v>0</v>
      </c>
      <c r="BL139" s="17" t="s">
        <v>188</v>
      </c>
      <c r="BM139" s="142" t="s">
        <v>4297</v>
      </c>
    </row>
    <row r="140" spans="2:65" s="1" customFormat="1" ht="16.5" customHeight="1">
      <c r="B140" s="32"/>
      <c r="C140" s="131" t="s">
        <v>413</v>
      </c>
      <c r="D140" s="131" t="s">
        <v>183</v>
      </c>
      <c r="E140" s="132" t="s">
        <v>4298</v>
      </c>
      <c r="F140" s="133" t="s">
        <v>4299</v>
      </c>
      <c r="G140" s="134" t="s">
        <v>305</v>
      </c>
      <c r="H140" s="135">
        <v>4000</v>
      </c>
      <c r="I140" s="136"/>
      <c r="J140" s="137">
        <f t="shared" si="20"/>
        <v>0</v>
      </c>
      <c r="K140" s="133" t="s">
        <v>19</v>
      </c>
      <c r="L140" s="32"/>
      <c r="M140" s="138" t="s">
        <v>19</v>
      </c>
      <c r="N140" s="139" t="s">
        <v>43</v>
      </c>
      <c r="P140" s="140">
        <f t="shared" si="21"/>
        <v>0</v>
      </c>
      <c r="Q140" s="140">
        <v>0</v>
      </c>
      <c r="R140" s="140">
        <f t="shared" si="22"/>
        <v>0</v>
      </c>
      <c r="S140" s="140">
        <v>0</v>
      </c>
      <c r="T140" s="141">
        <f t="shared" si="23"/>
        <v>0</v>
      </c>
      <c r="AR140" s="142" t="s">
        <v>188</v>
      </c>
      <c r="AT140" s="142" t="s">
        <v>183</v>
      </c>
      <c r="AU140" s="142" t="s">
        <v>80</v>
      </c>
      <c r="AY140" s="17" t="s">
        <v>181</v>
      </c>
      <c r="BE140" s="143">
        <f t="shared" si="24"/>
        <v>0</v>
      </c>
      <c r="BF140" s="143">
        <f t="shared" si="25"/>
        <v>0</v>
      </c>
      <c r="BG140" s="143">
        <f t="shared" si="26"/>
        <v>0</v>
      </c>
      <c r="BH140" s="143">
        <f t="shared" si="27"/>
        <v>0</v>
      </c>
      <c r="BI140" s="143">
        <f t="shared" si="28"/>
        <v>0</v>
      </c>
      <c r="BJ140" s="17" t="s">
        <v>80</v>
      </c>
      <c r="BK140" s="143">
        <f t="shared" si="29"/>
        <v>0</v>
      </c>
      <c r="BL140" s="17" t="s">
        <v>188</v>
      </c>
      <c r="BM140" s="142" t="s">
        <v>4300</v>
      </c>
    </row>
    <row r="141" spans="2:65" s="1" customFormat="1" ht="16.5" customHeight="1">
      <c r="B141" s="32"/>
      <c r="C141" s="131" t="s">
        <v>770</v>
      </c>
      <c r="D141" s="131" t="s">
        <v>183</v>
      </c>
      <c r="E141" s="132" t="s">
        <v>4301</v>
      </c>
      <c r="F141" s="133" t="s">
        <v>4302</v>
      </c>
      <c r="G141" s="134" t="s">
        <v>3753</v>
      </c>
      <c r="H141" s="135">
        <v>1</v>
      </c>
      <c r="I141" s="136"/>
      <c r="J141" s="137">
        <f t="shared" si="20"/>
        <v>0</v>
      </c>
      <c r="K141" s="133" t="s">
        <v>19</v>
      </c>
      <c r="L141" s="32"/>
      <c r="M141" s="138" t="s">
        <v>19</v>
      </c>
      <c r="N141" s="139" t="s">
        <v>43</v>
      </c>
      <c r="P141" s="140">
        <f t="shared" si="21"/>
        <v>0</v>
      </c>
      <c r="Q141" s="140">
        <v>0</v>
      </c>
      <c r="R141" s="140">
        <f t="shared" si="22"/>
        <v>0</v>
      </c>
      <c r="S141" s="140">
        <v>0</v>
      </c>
      <c r="T141" s="141">
        <f t="shared" si="23"/>
        <v>0</v>
      </c>
      <c r="AR141" s="142" t="s">
        <v>188</v>
      </c>
      <c r="AT141" s="142" t="s">
        <v>183</v>
      </c>
      <c r="AU141" s="142" t="s">
        <v>80</v>
      </c>
      <c r="AY141" s="17" t="s">
        <v>181</v>
      </c>
      <c r="BE141" s="143">
        <f t="shared" si="24"/>
        <v>0</v>
      </c>
      <c r="BF141" s="143">
        <f t="shared" si="25"/>
        <v>0</v>
      </c>
      <c r="BG141" s="143">
        <f t="shared" si="26"/>
        <v>0</v>
      </c>
      <c r="BH141" s="143">
        <f t="shared" si="27"/>
        <v>0</v>
      </c>
      <c r="BI141" s="143">
        <f t="shared" si="28"/>
        <v>0</v>
      </c>
      <c r="BJ141" s="17" t="s">
        <v>80</v>
      </c>
      <c r="BK141" s="143">
        <f t="shared" si="29"/>
        <v>0</v>
      </c>
      <c r="BL141" s="17" t="s">
        <v>188</v>
      </c>
      <c r="BM141" s="142" t="s">
        <v>4303</v>
      </c>
    </row>
    <row r="142" spans="2:65" s="1" customFormat="1" ht="16.5" customHeight="1">
      <c r="B142" s="32"/>
      <c r="C142" s="131" t="s">
        <v>776</v>
      </c>
      <c r="D142" s="131" t="s">
        <v>183</v>
      </c>
      <c r="E142" s="132" t="s">
        <v>4304</v>
      </c>
      <c r="F142" s="133" t="s">
        <v>4305</v>
      </c>
      <c r="G142" s="134" t="s">
        <v>3753</v>
      </c>
      <c r="H142" s="135">
        <v>4</v>
      </c>
      <c r="I142" s="136"/>
      <c r="J142" s="137">
        <f t="shared" si="20"/>
        <v>0</v>
      </c>
      <c r="K142" s="133" t="s">
        <v>19</v>
      </c>
      <c r="L142" s="32"/>
      <c r="M142" s="138" t="s">
        <v>19</v>
      </c>
      <c r="N142" s="139" t="s">
        <v>43</v>
      </c>
      <c r="P142" s="140">
        <f t="shared" si="21"/>
        <v>0</v>
      </c>
      <c r="Q142" s="140">
        <v>0</v>
      </c>
      <c r="R142" s="140">
        <f t="shared" si="22"/>
        <v>0</v>
      </c>
      <c r="S142" s="140">
        <v>0</v>
      </c>
      <c r="T142" s="141">
        <f t="shared" si="23"/>
        <v>0</v>
      </c>
      <c r="AR142" s="142" t="s">
        <v>188</v>
      </c>
      <c r="AT142" s="142" t="s">
        <v>183</v>
      </c>
      <c r="AU142" s="142" t="s">
        <v>80</v>
      </c>
      <c r="AY142" s="17" t="s">
        <v>181</v>
      </c>
      <c r="BE142" s="143">
        <f t="shared" si="24"/>
        <v>0</v>
      </c>
      <c r="BF142" s="143">
        <f t="shared" si="25"/>
        <v>0</v>
      </c>
      <c r="BG142" s="143">
        <f t="shared" si="26"/>
        <v>0</v>
      </c>
      <c r="BH142" s="143">
        <f t="shared" si="27"/>
        <v>0</v>
      </c>
      <c r="BI142" s="143">
        <f t="shared" si="28"/>
        <v>0</v>
      </c>
      <c r="BJ142" s="17" t="s">
        <v>80</v>
      </c>
      <c r="BK142" s="143">
        <f t="shared" si="29"/>
        <v>0</v>
      </c>
      <c r="BL142" s="17" t="s">
        <v>188</v>
      </c>
      <c r="BM142" s="142" t="s">
        <v>4306</v>
      </c>
    </row>
    <row r="143" spans="2:65" s="1" customFormat="1" ht="16.5" customHeight="1">
      <c r="B143" s="32"/>
      <c r="C143" s="131" t="s">
        <v>781</v>
      </c>
      <c r="D143" s="131" t="s">
        <v>183</v>
      </c>
      <c r="E143" s="132" t="s">
        <v>4307</v>
      </c>
      <c r="F143" s="133" t="s">
        <v>4308</v>
      </c>
      <c r="G143" s="134" t="s">
        <v>3753</v>
      </c>
      <c r="H143" s="135">
        <v>1</v>
      </c>
      <c r="I143" s="136"/>
      <c r="J143" s="137">
        <f t="shared" si="20"/>
        <v>0</v>
      </c>
      <c r="K143" s="133" t="s">
        <v>19</v>
      </c>
      <c r="L143" s="32"/>
      <c r="M143" s="138" t="s">
        <v>19</v>
      </c>
      <c r="N143" s="139" t="s">
        <v>43</v>
      </c>
      <c r="P143" s="140">
        <f t="shared" si="21"/>
        <v>0</v>
      </c>
      <c r="Q143" s="140">
        <v>0</v>
      </c>
      <c r="R143" s="140">
        <f t="shared" si="22"/>
        <v>0</v>
      </c>
      <c r="S143" s="140">
        <v>0</v>
      </c>
      <c r="T143" s="141">
        <f t="shared" si="23"/>
        <v>0</v>
      </c>
      <c r="AR143" s="142" t="s">
        <v>188</v>
      </c>
      <c r="AT143" s="142" t="s">
        <v>183</v>
      </c>
      <c r="AU143" s="142" t="s">
        <v>80</v>
      </c>
      <c r="AY143" s="17" t="s">
        <v>181</v>
      </c>
      <c r="BE143" s="143">
        <f t="shared" si="24"/>
        <v>0</v>
      </c>
      <c r="BF143" s="143">
        <f t="shared" si="25"/>
        <v>0</v>
      </c>
      <c r="BG143" s="143">
        <f t="shared" si="26"/>
        <v>0</v>
      </c>
      <c r="BH143" s="143">
        <f t="shared" si="27"/>
        <v>0</v>
      </c>
      <c r="BI143" s="143">
        <f t="shared" si="28"/>
        <v>0</v>
      </c>
      <c r="BJ143" s="17" t="s">
        <v>80</v>
      </c>
      <c r="BK143" s="143">
        <f t="shared" si="29"/>
        <v>0</v>
      </c>
      <c r="BL143" s="17" t="s">
        <v>188</v>
      </c>
      <c r="BM143" s="142" t="s">
        <v>4309</v>
      </c>
    </row>
    <row r="144" spans="2:65" s="1" customFormat="1" ht="21.75" customHeight="1">
      <c r="B144" s="32"/>
      <c r="C144" s="131" t="s">
        <v>764</v>
      </c>
      <c r="D144" s="131" t="s">
        <v>183</v>
      </c>
      <c r="E144" s="132" t="s">
        <v>4310</v>
      </c>
      <c r="F144" s="133" t="s">
        <v>4311</v>
      </c>
      <c r="G144" s="134" t="s">
        <v>3753</v>
      </c>
      <c r="H144" s="135">
        <v>98</v>
      </c>
      <c r="I144" s="136"/>
      <c r="J144" s="137">
        <f t="shared" si="20"/>
        <v>0</v>
      </c>
      <c r="K144" s="133" t="s">
        <v>19</v>
      </c>
      <c r="L144" s="32"/>
      <c r="M144" s="138" t="s">
        <v>19</v>
      </c>
      <c r="N144" s="139" t="s">
        <v>43</v>
      </c>
      <c r="P144" s="140">
        <f t="shared" si="21"/>
        <v>0</v>
      </c>
      <c r="Q144" s="140">
        <v>0</v>
      </c>
      <c r="R144" s="140">
        <f t="shared" si="22"/>
        <v>0</v>
      </c>
      <c r="S144" s="140">
        <v>0</v>
      </c>
      <c r="T144" s="141">
        <f t="shared" si="23"/>
        <v>0</v>
      </c>
      <c r="AR144" s="142" t="s">
        <v>188</v>
      </c>
      <c r="AT144" s="142" t="s">
        <v>183</v>
      </c>
      <c r="AU144" s="142" t="s">
        <v>80</v>
      </c>
      <c r="AY144" s="17" t="s">
        <v>181</v>
      </c>
      <c r="BE144" s="143">
        <f t="shared" si="24"/>
        <v>0</v>
      </c>
      <c r="BF144" s="143">
        <f t="shared" si="25"/>
        <v>0</v>
      </c>
      <c r="BG144" s="143">
        <f t="shared" si="26"/>
        <v>0</v>
      </c>
      <c r="BH144" s="143">
        <f t="shared" si="27"/>
        <v>0</v>
      </c>
      <c r="BI144" s="143">
        <f t="shared" si="28"/>
        <v>0</v>
      </c>
      <c r="BJ144" s="17" t="s">
        <v>80</v>
      </c>
      <c r="BK144" s="143">
        <f t="shared" si="29"/>
        <v>0</v>
      </c>
      <c r="BL144" s="17" t="s">
        <v>188</v>
      </c>
      <c r="BM144" s="142" t="s">
        <v>4312</v>
      </c>
    </row>
    <row r="145" spans="2:65" s="1" customFormat="1" ht="16.5" customHeight="1">
      <c r="B145" s="32"/>
      <c r="C145" s="131" t="s">
        <v>788</v>
      </c>
      <c r="D145" s="131" t="s">
        <v>183</v>
      </c>
      <c r="E145" s="132" t="s">
        <v>4313</v>
      </c>
      <c r="F145" s="133" t="s">
        <v>4314</v>
      </c>
      <c r="G145" s="134" t="s">
        <v>3753</v>
      </c>
      <c r="H145" s="135">
        <v>12200</v>
      </c>
      <c r="I145" s="136"/>
      <c r="J145" s="137">
        <f t="shared" si="20"/>
        <v>0</v>
      </c>
      <c r="K145" s="133" t="s">
        <v>19</v>
      </c>
      <c r="L145" s="32"/>
      <c r="M145" s="138" t="s">
        <v>19</v>
      </c>
      <c r="N145" s="139" t="s">
        <v>43</v>
      </c>
      <c r="P145" s="140">
        <f t="shared" si="21"/>
        <v>0</v>
      </c>
      <c r="Q145" s="140">
        <v>0</v>
      </c>
      <c r="R145" s="140">
        <f t="shared" si="22"/>
        <v>0</v>
      </c>
      <c r="S145" s="140">
        <v>0</v>
      </c>
      <c r="T145" s="141">
        <f t="shared" si="23"/>
        <v>0</v>
      </c>
      <c r="AR145" s="142" t="s">
        <v>188</v>
      </c>
      <c r="AT145" s="142" t="s">
        <v>183</v>
      </c>
      <c r="AU145" s="142" t="s">
        <v>80</v>
      </c>
      <c r="AY145" s="17" t="s">
        <v>181</v>
      </c>
      <c r="BE145" s="143">
        <f t="shared" si="24"/>
        <v>0</v>
      </c>
      <c r="BF145" s="143">
        <f t="shared" si="25"/>
        <v>0</v>
      </c>
      <c r="BG145" s="143">
        <f t="shared" si="26"/>
        <v>0</v>
      </c>
      <c r="BH145" s="143">
        <f t="shared" si="27"/>
        <v>0</v>
      </c>
      <c r="BI145" s="143">
        <f t="shared" si="28"/>
        <v>0</v>
      </c>
      <c r="BJ145" s="17" t="s">
        <v>80</v>
      </c>
      <c r="BK145" s="143">
        <f t="shared" si="29"/>
        <v>0</v>
      </c>
      <c r="BL145" s="17" t="s">
        <v>188</v>
      </c>
      <c r="BM145" s="142" t="s">
        <v>4315</v>
      </c>
    </row>
    <row r="146" spans="2:65" s="1" customFormat="1" ht="16.5" customHeight="1">
      <c r="B146" s="32"/>
      <c r="C146" s="131" t="s">
        <v>794</v>
      </c>
      <c r="D146" s="131" t="s">
        <v>183</v>
      </c>
      <c r="E146" s="132" t="s">
        <v>4316</v>
      </c>
      <c r="F146" s="133" t="s">
        <v>4317</v>
      </c>
      <c r="G146" s="134" t="s">
        <v>3730</v>
      </c>
      <c r="H146" s="197"/>
      <c r="I146" s="136"/>
      <c r="J146" s="137">
        <f t="shared" si="20"/>
        <v>0</v>
      </c>
      <c r="K146" s="133" t="s">
        <v>19</v>
      </c>
      <c r="L146" s="32"/>
      <c r="M146" s="138" t="s">
        <v>19</v>
      </c>
      <c r="N146" s="139" t="s">
        <v>43</v>
      </c>
      <c r="P146" s="140">
        <f t="shared" si="21"/>
        <v>0</v>
      </c>
      <c r="Q146" s="140">
        <v>0</v>
      </c>
      <c r="R146" s="140">
        <f t="shared" si="22"/>
        <v>0</v>
      </c>
      <c r="S146" s="140">
        <v>0</v>
      </c>
      <c r="T146" s="141">
        <f t="shared" si="23"/>
        <v>0</v>
      </c>
      <c r="AR146" s="142" t="s">
        <v>188</v>
      </c>
      <c r="AT146" s="142" t="s">
        <v>183</v>
      </c>
      <c r="AU146" s="142" t="s">
        <v>80</v>
      </c>
      <c r="AY146" s="17" t="s">
        <v>181</v>
      </c>
      <c r="BE146" s="143">
        <f t="shared" si="24"/>
        <v>0</v>
      </c>
      <c r="BF146" s="143">
        <f t="shared" si="25"/>
        <v>0</v>
      </c>
      <c r="BG146" s="143">
        <f t="shared" si="26"/>
        <v>0</v>
      </c>
      <c r="BH146" s="143">
        <f t="shared" si="27"/>
        <v>0</v>
      </c>
      <c r="BI146" s="143">
        <f t="shared" si="28"/>
        <v>0</v>
      </c>
      <c r="BJ146" s="17" t="s">
        <v>80</v>
      </c>
      <c r="BK146" s="143">
        <f t="shared" si="29"/>
        <v>0</v>
      </c>
      <c r="BL146" s="17" t="s">
        <v>188</v>
      </c>
      <c r="BM146" s="142" t="s">
        <v>4318</v>
      </c>
    </row>
    <row r="147" spans="2:63" s="11" customFormat="1" ht="25.9" customHeight="1">
      <c r="B147" s="119"/>
      <c r="D147" s="120" t="s">
        <v>71</v>
      </c>
      <c r="E147" s="121" t="s">
        <v>4047</v>
      </c>
      <c r="F147" s="121" t="s">
        <v>4319</v>
      </c>
      <c r="I147" s="122"/>
      <c r="J147" s="123">
        <f>BK147</f>
        <v>0</v>
      </c>
      <c r="L147" s="119"/>
      <c r="M147" s="124"/>
      <c r="P147" s="125">
        <f>SUM(P148:P157)</f>
        <v>0</v>
      </c>
      <c r="R147" s="125">
        <f>SUM(R148:R157)</f>
        <v>0</v>
      </c>
      <c r="T147" s="126">
        <f>SUM(T148:T157)</f>
        <v>0</v>
      </c>
      <c r="AR147" s="120" t="s">
        <v>80</v>
      </c>
      <c r="AT147" s="127" t="s">
        <v>71</v>
      </c>
      <c r="AU147" s="127" t="s">
        <v>72</v>
      </c>
      <c r="AY147" s="120" t="s">
        <v>181</v>
      </c>
      <c r="BK147" s="128">
        <f>SUM(BK148:BK157)</f>
        <v>0</v>
      </c>
    </row>
    <row r="148" spans="2:65" s="1" customFormat="1" ht="21.75" customHeight="1">
      <c r="B148" s="32"/>
      <c r="C148" s="131" t="s">
        <v>860</v>
      </c>
      <c r="D148" s="131" t="s">
        <v>183</v>
      </c>
      <c r="E148" s="132" t="s">
        <v>4320</v>
      </c>
      <c r="F148" s="133" t="s">
        <v>4321</v>
      </c>
      <c r="G148" s="134" t="s">
        <v>199</v>
      </c>
      <c r="H148" s="135">
        <v>4</v>
      </c>
      <c r="I148" s="136"/>
      <c r="J148" s="137">
        <f aca="true" t="shared" si="30" ref="J148:J157">ROUND(I148*H148,2)</f>
        <v>0</v>
      </c>
      <c r="K148" s="133" t="s">
        <v>19</v>
      </c>
      <c r="L148" s="32"/>
      <c r="M148" s="138" t="s">
        <v>19</v>
      </c>
      <c r="N148" s="139" t="s">
        <v>43</v>
      </c>
      <c r="P148" s="140">
        <f aca="true" t="shared" si="31" ref="P148:P157">O148*H148</f>
        <v>0</v>
      </c>
      <c r="Q148" s="140">
        <v>0</v>
      </c>
      <c r="R148" s="140">
        <f aca="true" t="shared" si="32" ref="R148:R157">Q148*H148</f>
        <v>0</v>
      </c>
      <c r="S148" s="140">
        <v>0</v>
      </c>
      <c r="T148" s="141">
        <f aca="true" t="shared" si="33" ref="T148:T157">S148*H148</f>
        <v>0</v>
      </c>
      <c r="AR148" s="142" t="s">
        <v>188</v>
      </c>
      <c r="AT148" s="142" t="s">
        <v>183</v>
      </c>
      <c r="AU148" s="142" t="s">
        <v>80</v>
      </c>
      <c r="AY148" s="17" t="s">
        <v>181</v>
      </c>
      <c r="BE148" s="143">
        <f aca="true" t="shared" si="34" ref="BE148:BE157">IF(N148="základní",J148,0)</f>
        <v>0</v>
      </c>
      <c r="BF148" s="143">
        <f aca="true" t="shared" si="35" ref="BF148:BF157">IF(N148="snížená",J148,0)</f>
        <v>0</v>
      </c>
      <c r="BG148" s="143">
        <f aca="true" t="shared" si="36" ref="BG148:BG157">IF(N148="zákl. přenesená",J148,0)</f>
        <v>0</v>
      </c>
      <c r="BH148" s="143">
        <f aca="true" t="shared" si="37" ref="BH148:BH157">IF(N148="sníž. přenesená",J148,0)</f>
        <v>0</v>
      </c>
      <c r="BI148" s="143">
        <f aca="true" t="shared" si="38" ref="BI148:BI157">IF(N148="nulová",J148,0)</f>
        <v>0</v>
      </c>
      <c r="BJ148" s="17" t="s">
        <v>80</v>
      </c>
      <c r="BK148" s="143">
        <f aca="true" t="shared" si="39" ref="BK148:BK157">ROUND(I148*H148,2)</f>
        <v>0</v>
      </c>
      <c r="BL148" s="17" t="s">
        <v>188</v>
      </c>
      <c r="BM148" s="142" t="s">
        <v>4322</v>
      </c>
    </row>
    <row r="149" spans="2:65" s="1" customFormat="1" ht="16.5" customHeight="1">
      <c r="B149" s="32"/>
      <c r="C149" s="131" t="s">
        <v>802</v>
      </c>
      <c r="D149" s="131" t="s">
        <v>183</v>
      </c>
      <c r="E149" s="132" t="s">
        <v>4323</v>
      </c>
      <c r="F149" s="133" t="s">
        <v>4324</v>
      </c>
      <c r="G149" s="134" t="s">
        <v>305</v>
      </c>
      <c r="H149" s="135">
        <v>30</v>
      </c>
      <c r="I149" s="136"/>
      <c r="J149" s="137">
        <f t="shared" si="30"/>
        <v>0</v>
      </c>
      <c r="K149" s="133" t="s">
        <v>19</v>
      </c>
      <c r="L149" s="32"/>
      <c r="M149" s="138" t="s">
        <v>19</v>
      </c>
      <c r="N149" s="139" t="s">
        <v>43</v>
      </c>
      <c r="P149" s="140">
        <f t="shared" si="31"/>
        <v>0</v>
      </c>
      <c r="Q149" s="140">
        <v>0</v>
      </c>
      <c r="R149" s="140">
        <f t="shared" si="32"/>
        <v>0</v>
      </c>
      <c r="S149" s="140">
        <v>0</v>
      </c>
      <c r="T149" s="141">
        <f t="shared" si="33"/>
        <v>0</v>
      </c>
      <c r="AR149" s="142" t="s">
        <v>188</v>
      </c>
      <c r="AT149" s="142" t="s">
        <v>183</v>
      </c>
      <c r="AU149" s="142" t="s">
        <v>80</v>
      </c>
      <c r="AY149" s="17" t="s">
        <v>181</v>
      </c>
      <c r="BE149" s="143">
        <f t="shared" si="34"/>
        <v>0</v>
      </c>
      <c r="BF149" s="143">
        <f t="shared" si="35"/>
        <v>0</v>
      </c>
      <c r="BG149" s="143">
        <f t="shared" si="36"/>
        <v>0</v>
      </c>
      <c r="BH149" s="143">
        <f t="shared" si="37"/>
        <v>0</v>
      </c>
      <c r="BI149" s="143">
        <f t="shared" si="38"/>
        <v>0</v>
      </c>
      <c r="BJ149" s="17" t="s">
        <v>80</v>
      </c>
      <c r="BK149" s="143">
        <f t="shared" si="39"/>
        <v>0</v>
      </c>
      <c r="BL149" s="17" t="s">
        <v>188</v>
      </c>
      <c r="BM149" s="142" t="s">
        <v>4325</v>
      </c>
    </row>
    <row r="150" spans="2:65" s="1" customFormat="1" ht="16.5" customHeight="1">
      <c r="B150" s="32"/>
      <c r="C150" s="131" t="s">
        <v>808</v>
      </c>
      <c r="D150" s="131" t="s">
        <v>183</v>
      </c>
      <c r="E150" s="132" t="s">
        <v>4326</v>
      </c>
      <c r="F150" s="133" t="s">
        <v>4327</v>
      </c>
      <c r="G150" s="134" t="s">
        <v>305</v>
      </c>
      <c r="H150" s="135">
        <v>20</v>
      </c>
      <c r="I150" s="136"/>
      <c r="J150" s="137">
        <f t="shared" si="30"/>
        <v>0</v>
      </c>
      <c r="K150" s="133" t="s">
        <v>19</v>
      </c>
      <c r="L150" s="32"/>
      <c r="M150" s="138" t="s">
        <v>19</v>
      </c>
      <c r="N150" s="139" t="s">
        <v>43</v>
      </c>
      <c r="P150" s="140">
        <f t="shared" si="31"/>
        <v>0</v>
      </c>
      <c r="Q150" s="140">
        <v>0</v>
      </c>
      <c r="R150" s="140">
        <f t="shared" si="32"/>
        <v>0</v>
      </c>
      <c r="S150" s="140">
        <v>0</v>
      </c>
      <c r="T150" s="141">
        <f t="shared" si="33"/>
        <v>0</v>
      </c>
      <c r="AR150" s="142" t="s">
        <v>188</v>
      </c>
      <c r="AT150" s="142" t="s">
        <v>183</v>
      </c>
      <c r="AU150" s="142" t="s">
        <v>80</v>
      </c>
      <c r="AY150" s="17" t="s">
        <v>181</v>
      </c>
      <c r="BE150" s="143">
        <f t="shared" si="34"/>
        <v>0</v>
      </c>
      <c r="BF150" s="143">
        <f t="shared" si="35"/>
        <v>0</v>
      </c>
      <c r="BG150" s="143">
        <f t="shared" si="36"/>
        <v>0</v>
      </c>
      <c r="BH150" s="143">
        <f t="shared" si="37"/>
        <v>0</v>
      </c>
      <c r="BI150" s="143">
        <f t="shared" si="38"/>
        <v>0</v>
      </c>
      <c r="BJ150" s="17" t="s">
        <v>80</v>
      </c>
      <c r="BK150" s="143">
        <f t="shared" si="39"/>
        <v>0</v>
      </c>
      <c r="BL150" s="17" t="s">
        <v>188</v>
      </c>
      <c r="BM150" s="142" t="s">
        <v>4328</v>
      </c>
    </row>
    <row r="151" spans="2:65" s="1" customFormat="1" ht="16.5" customHeight="1">
      <c r="B151" s="32"/>
      <c r="C151" s="131" t="s">
        <v>813</v>
      </c>
      <c r="D151" s="131" t="s">
        <v>183</v>
      </c>
      <c r="E151" s="132" t="s">
        <v>4329</v>
      </c>
      <c r="F151" s="133" t="s">
        <v>4330</v>
      </c>
      <c r="G151" s="134" t="s">
        <v>305</v>
      </c>
      <c r="H151" s="135">
        <v>52</v>
      </c>
      <c r="I151" s="136"/>
      <c r="J151" s="137">
        <f t="shared" si="30"/>
        <v>0</v>
      </c>
      <c r="K151" s="133" t="s">
        <v>19</v>
      </c>
      <c r="L151" s="32"/>
      <c r="M151" s="138" t="s">
        <v>19</v>
      </c>
      <c r="N151" s="139" t="s">
        <v>43</v>
      </c>
      <c r="P151" s="140">
        <f t="shared" si="31"/>
        <v>0</v>
      </c>
      <c r="Q151" s="140">
        <v>0</v>
      </c>
      <c r="R151" s="140">
        <f t="shared" si="32"/>
        <v>0</v>
      </c>
      <c r="S151" s="140">
        <v>0</v>
      </c>
      <c r="T151" s="141">
        <f t="shared" si="33"/>
        <v>0</v>
      </c>
      <c r="AR151" s="142" t="s">
        <v>188</v>
      </c>
      <c r="AT151" s="142" t="s">
        <v>183</v>
      </c>
      <c r="AU151" s="142" t="s">
        <v>80</v>
      </c>
      <c r="AY151" s="17" t="s">
        <v>181</v>
      </c>
      <c r="BE151" s="143">
        <f t="shared" si="34"/>
        <v>0</v>
      </c>
      <c r="BF151" s="143">
        <f t="shared" si="35"/>
        <v>0</v>
      </c>
      <c r="BG151" s="143">
        <f t="shared" si="36"/>
        <v>0</v>
      </c>
      <c r="BH151" s="143">
        <f t="shared" si="37"/>
        <v>0</v>
      </c>
      <c r="BI151" s="143">
        <f t="shared" si="38"/>
        <v>0</v>
      </c>
      <c r="BJ151" s="17" t="s">
        <v>80</v>
      </c>
      <c r="BK151" s="143">
        <f t="shared" si="39"/>
        <v>0</v>
      </c>
      <c r="BL151" s="17" t="s">
        <v>188</v>
      </c>
      <c r="BM151" s="142" t="s">
        <v>4331</v>
      </c>
    </row>
    <row r="152" spans="2:65" s="1" customFormat="1" ht="16.5" customHeight="1">
      <c r="B152" s="32"/>
      <c r="C152" s="131" t="s">
        <v>820</v>
      </c>
      <c r="D152" s="131" t="s">
        <v>183</v>
      </c>
      <c r="E152" s="132" t="s">
        <v>4332</v>
      </c>
      <c r="F152" s="133" t="s">
        <v>4333</v>
      </c>
      <c r="G152" s="134" t="s">
        <v>305</v>
      </c>
      <c r="H152" s="135">
        <v>150</v>
      </c>
      <c r="I152" s="136"/>
      <c r="J152" s="137">
        <f t="shared" si="30"/>
        <v>0</v>
      </c>
      <c r="K152" s="133" t="s">
        <v>19</v>
      </c>
      <c r="L152" s="32"/>
      <c r="M152" s="138" t="s">
        <v>19</v>
      </c>
      <c r="N152" s="139" t="s">
        <v>43</v>
      </c>
      <c r="P152" s="140">
        <f t="shared" si="31"/>
        <v>0</v>
      </c>
      <c r="Q152" s="140">
        <v>0</v>
      </c>
      <c r="R152" s="140">
        <f t="shared" si="32"/>
        <v>0</v>
      </c>
      <c r="S152" s="140">
        <v>0</v>
      </c>
      <c r="T152" s="141">
        <f t="shared" si="33"/>
        <v>0</v>
      </c>
      <c r="AR152" s="142" t="s">
        <v>188</v>
      </c>
      <c r="AT152" s="142" t="s">
        <v>183</v>
      </c>
      <c r="AU152" s="142" t="s">
        <v>80</v>
      </c>
      <c r="AY152" s="17" t="s">
        <v>181</v>
      </c>
      <c r="BE152" s="143">
        <f t="shared" si="34"/>
        <v>0</v>
      </c>
      <c r="BF152" s="143">
        <f t="shared" si="35"/>
        <v>0</v>
      </c>
      <c r="BG152" s="143">
        <f t="shared" si="36"/>
        <v>0</v>
      </c>
      <c r="BH152" s="143">
        <f t="shared" si="37"/>
        <v>0</v>
      </c>
      <c r="BI152" s="143">
        <f t="shared" si="38"/>
        <v>0</v>
      </c>
      <c r="BJ152" s="17" t="s">
        <v>80</v>
      </c>
      <c r="BK152" s="143">
        <f t="shared" si="39"/>
        <v>0</v>
      </c>
      <c r="BL152" s="17" t="s">
        <v>188</v>
      </c>
      <c r="BM152" s="142" t="s">
        <v>4334</v>
      </c>
    </row>
    <row r="153" spans="2:65" s="1" customFormat="1" ht="16.5" customHeight="1">
      <c r="B153" s="32"/>
      <c r="C153" s="131" t="s">
        <v>825</v>
      </c>
      <c r="D153" s="131" t="s">
        <v>183</v>
      </c>
      <c r="E153" s="132" t="s">
        <v>4335</v>
      </c>
      <c r="F153" s="133" t="s">
        <v>4336</v>
      </c>
      <c r="G153" s="134" t="s">
        <v>305</v>
      </c>
      <c r="H153" s="135">
        <v>14</v>
      </c>
      <c r="I153" s="136"/>
      <c r="J153" s="137">
        <f t="shared" si="30"/>
        <v>0</v>
      </c>
      <c r="K153" s="133" t="s">
        <v>19</v>
      </c>
      <c r="L153" s="32"/>
      <c r="M153" s="138" t="s">
        <v>19</v>
      </c>
      <c r="N153" s="139" t="s">
        <v>43</v>
      </c>
      <c r="P153" s="140">
        <f t="shared" si="31"/>
        <v>0</v>
      </c>
      <c r="Q153" s="140">
        <v>0</v>
      </c>
      <c r="R153" s="140">
        <f t="shared" si="32"/>
        <v>0</v>
      </c>
      <c r="S153" s="140">
        <v>0</v>
      </c>
      <c r="T153" s="141">
        <f t="shared" si="33"/>
        <v>0</v>
      </c>
      <c r="AR153" s="142" t="s">
        <v>188</v>
      </c>
      <c r="AT153" s="142" t="s">
        <v>183</v>
      </c>
      <c r="AU153" s="142" t="s">
        <v>80</v>
      </c>
      <c r="AY153" s="17" t="s">
        <v>181</v>
      </c>
      <c r="BE153" s="143">
        <f t="shared" si="34"/>
        <v>0</v>
      </c>
      <c r="BF153" s="143">
        <f t="shared" si="35"/>
        <v>0</v>
      </c>
      <c r="BG153" s="143">
        <f t="shared" si="36"/>
        <v>0</v>
      </c>
      <c r="BH153" s="143">
        <f t="shared" si="37"/>
        <v>0</v>
      </c>
      <c r="BI153" s="143">
        <f t="shared" si="38"/>
        <v>0</v>
      </c>
      <c r="BJ153" s="17" t="s">
        <v>80</v>
      </c>
      <c r="BK153" s="143">
        <f t="shared" si="39"/>
        <v>0</v>
      </c>
      <c r="BL153" s="17" t="s">
        <v>188</v>
      </c>
      <c r="BM153" s="142" t="s">
        <v>4337</v>
      </c>
    </row>
    <row r="154" spans="2:65" s="1" customFormat="1" ht="16.5" customHeight="1">
      <c r="B154" s="32"/>
      <c r="C154" s="131" t="s">
        <v>837</v>
      </c>
      <c r="D154" s="131" t="s">
        <v>183</v>
      </c>
      <c r="E154" s="132" t="s">
        <v>4338</v>
      </c>
      <c r="F154" s="133" t="s">
        <v>4339</v>
      </c>
      <c r="G154" s="134" t="s">
        <v>305</v>
      </c>
      <c r="H154" s="135">
        <v>28</v>
      </c>
      <c r="I154" s="136"/>
      <c r="J154" s="137">
        <f t="shared" si="30"/>
        <v>0</v>
      </c>
      <c r="K154" s="133" t="s">
        <v>19</v>
      </c>
      <c r="L154" s="32"/>
      <c r="M154" s="138" t="s">
        <v>19</v>
      </c>
      <c r="N154" s="139" t="s">
        <v>43</v>
      </c>
      <c r="P154" s="140">
        <f t="shared" si="31"/>
        <v>0</v>
      </c>
      <c r="Q154" s="140">
        <v>0</v>
      </c>
      <c r="R154" s="140">
        <f t="shared" si="32"/>
        <v>0</v>
      </c>
      <c r="S154" s="140">
        <v>0</v>
      </c>
      <c r="T154" s="141">
        <f t="shared" si="33"/>
        <v>0</v>
      </c>
      <c r="AR154" s="142" t="s">
        <v>188</v>
      </c>
      <c r="AT154" s="142" t="s">
        <v>183</v>
      </c>
      <c r="AU154" s="142" t="s">
        <v>80</v>
      </c>
      <c r="AY154" s="17" t="s">
        <v>181</v>
      </c>
      <c r="BE154" s="143">
        <f t="shared" si="34"/>
        <v>0</v>
      </c>
      <c r="BF154" s="143">
        <f t="shared" si="35"/>
        <v>0</v>
      </c>
      <c r="BG154" s="143">
        <f t="shared" si="36"/>
        <v>0</v>
      </c>
      <c r="BH154" s="143">
        <f t="shared" si="37"/>
        <v>0</v>
      </c>
      <c r="BI154" s="143">
        <f t="shared" si="38"/>
        <v>0</v>
      </c>
      <c r="BJ154" s="17" t="s">
        <v>80</v>
      </c>
      <c r="BK154" s="143">
        <f t="shared" si="39"/>
        <v>0</v>
      </c>
      <c r="BL154" s="17" t="s">
        <v>188</v>
      </c>
      <c r="BM154" s="142" t="s">
        <v>4340</v>
      </c>
    </row>
    <row r="155" spans="2:65" s="1" customFormat="1" ht="16.5" customHeight="1">
      <c r="B155" s="32"/>
      <c r="C155" s="131" t="s">
        <v>830</v>
      </c>
      <c r="D155" s="131" t="s">
        <v>183</v>
      </c>
      <c r="E155" s="132" t="s">
        <v>4341</v>
      </c>
      <c r="F155" s="133" t="s">
        <v>4342</v>
      </c>
      <c r="G155" s="134" t="s">
        <v>305</v>
      </c>
      <c r="H155" s="135">
        <v>326</v>
      </c>
      <c r="I155" s="136"/>
      <c r="J155" s="137">
        <f t="shared" si="30"/>
        <v>0</v>
      </c>
      <c r="K155" s="133" t="s">
        <v>19</v>
      </c>
      <c r="L155" s="32"/>
      <c r="M155" s="138" t="s">
        <v>19</v>
      </c>
      <c r="N155" s="139" t="s">
        <v>43</v>
      </c>
      <c r="P155" s="140">
        <f t="shared" si="31"/>
        <v>0</v>
      </c>
      <c r="Q155" s="140">
        <v>0</v>
      </c>
      <c r="R155" s="140">
        <f t="shared" si="32"/>
        <v>0</v>
      </c>
      <c r="S155" s="140">
        <v>0</v>
      </c>
      <c r="T155" s="141">
        <f t="shared" si="33"/>
        <v>0</v>
      </c>
      <c r="AR155" s="142" t="s">
        <v>188</v>
      </c>
      <c r="AT155" s="142" t="s">
        <v>183</v>
      </c>
      <c r="AU155" s="142" t="s">
        <v>80</v>
      </c>
      <c r="AY155" s="17" t="s">
        <v>181</v>
      </c>
      <c r="BE155" s="143">
        <f t="shared" si="34"/>
        <v>0</v>
      </c>
      <c r="BF155" s="143">
        <f t="shared" si="35"/>
        <v>0</v>
      </c>
      <c r="BG155" s="143">
        <f t="shared" si="36"/>
        <v>0</v>
      </c>
      <c r="BH155" s="143">
        <f t="shared" si="37"/>
        <v>0</v>
      </c>
      <c r="BI155" s="143">
        <f t="shared" si="38"/>
        <v>0</v>
      </c>
      <c r="BJ155" s="17" t="s">
        <v>80</v>
      </c>
      <c r="BK155" s="143">
        <f t="shared" si="39"/>
        <v>0</v>
      </c>
      <c r="BL155" s="17" t="s">
        <v>188</v>
      </c>
      <c r="BM155" s="142" t="s">
        <v>4343</v>
      </c>
    </row>
    <row r="156" spans="2:65" s="1" customFormat="1" ht="16.5" customHeight="1">
      <c r="B156" s="32"/>
      <c r="C156" s="131" t="s">
        <v>852</v>
      </c>
      <c r="D156" s="131" t="s">
        <v>183</v>
      </c>
      <c r="E156" s="132" t="s">
        <v>4344</v>
      </c>
      <c r="F156" s="133" t="s">
        <v>4345</v>
      </c>
      <c r="G156" s="134" t="s">
        <v>305</v>
      </c>
      <c r="H156" s="135">
        <v>28</v>
      </c>
      <c r="I156" s="136"/>
      <c r="J156" s="137">
        <f t="shared" si="30"/>
        <v>0</v>
      </c>
      <c r="K156" s="133" t="s">
        <v>19</v>
      </c>
      <c r="L156" s="32"/>
      <c r="M156" s="138" t="s">
        <v>19</v>
      </c>
      <c r="N156" s="139" t="s">
        <v>43</v>
      </c>
      <c r="P156" s="140">
        <f t="shared" si="31"/>
        <v>0</v>
      </c>
      <c r="Q156" s="140">
        <v>0</v>
      </c>
      <c r="R156" s="140">
        <f t="shared" si="32"/>
        <v>0</v>
      </c>
      <c r="S156" s="140">
        <v>0</v>
      </c>
      <c r="T156" s="141">
        <f t="shared" si="33"/>
        <v>0</v>
      </c>
      <c r="AR156" s="142" t="s">
        <v>188</v>
      </c>
      <c r="AT156" s="142" t="s">
        <v>183</v>
      </c>
      <c r="AU156" s="142" t="s">
        <v>80</v>
      </c>
      <c r="AY156" s="17" t="s">
        <v>181</v>
      </c>
      <c r="BE156" s="143">
        <f t="shared" si="34"/>
        <v>0</v>
      </c>
      <c r="BF156" s="143">
        <f t="shared" si="35"/>
        <v>0</v>
      </c>
      <c r="BG156" s="143">
        <f t="shared" si="36"/>
        <v>0</v>
      </c>
      <c r="BH156" s="143">
        <f t="shared" si="37"/>
        <v>0</v>
      </c>
      <c r="BI156" s="143">
        <f t="shared" si="38"/>
        <v>0</v>
      </c>
      <c r="BJ156" s="17" t="s">
        <v>80</v>
      </c>
      <c r="BK156" s="143">
        <f t="shared" si="39"/>
        <v>0</v>
      </c>
      <c r="BL156" s="17" t="s">
        <v>188</v>
      </c>
      <c r="BM156" s="142" t="s">
        <v>4346</v>
      </c>
    </row>
    <row r="157" spans="2:65" s="1" customFormat="1" ht="16.5" customHeight="1">
      <c r="B157" s="32"/>
      <c r="C157" s="131" t="s">
        <v>870</v>
      </c>
      <c r="D157" s="131" t="s">
        <v>183</v>
      </c>
      <c r="E157" s="132" t="s">
        <v>4347</v>
      </c>
      <c r="F157" s="133" t="s">
        <v>4348</v>
      </c>
      <c r="G157" s="134" t="s">
        <v>3730</v>
      </c>
      <c r="H157" s="197"/>
      <c r="I157" s="136"/>
      <c r="J157" s="137">
        <f t="shared" si="30"/>
        <v>0</v>
      </c>
      <c r="K157" s="133" t="s">
        <v>19</v>
      </c>
      <c r="L157" s="32"/>
      <c r="M157" s="138" t="s">
        <v>19</v>
      </c>
      <c r="N157" s="139" t="s">
        <v>43</v>
      </c>
      <c r="P157" s="140">
        <f t="shared" si="31"/>
        <v>0</v>
      </c>
      <c r="Q157" s="140">
        <v>0</v>
      </c>
      <c r="R157" s="140">
        <f t="shared" si="32"/>
        <v>0</v>
      </c>
      <c r="S157" s="140">
        <v>0</v>
      </c>
      <c r="T157" s="141">
        <f t="shared" si="33"/>
        <v>0</v>
      </c>
      <c r="AR157" s="142" t="s">
        <v>188</v>
      </c>
      <c r="AT157" s="142" t="s">
        <v>183</v>
      </c>
      <c r="AU157" s="142" t="s">
        <v>80</v>
      </c>
      <c r="AY157" s="17" t="s">
        <v>181</v>
      </c>
      <c r="BE157" s="143">
        <f t="shared" si="34"/>
        <v>0</v>
      </c>
      <c r="BF157" s="143">
        <f t="shared" si="35"/>
        <v>0</v>
      </c>
      <c r="BG157" s="143">
        <f t="shared" si="36"/>
        <v>0</v>
      </c>
      <c r="BH157" s="143">
        <f t="shared" si="37"/>
        <v>0</v>
      </c>
      <c r="BI157" s="143">
        <f t="shared" si="38"/>
        <v>0</v>
      </c>
      <c r="BJ157" s="17" t="s">
        <v>80</v>
      </c>
      <c r="BK157" s="143">
        <f t="shared" si="39"/>
        <v>0</v>
      </c>
      <c r="BL157" s="17" t="s">
        <v>188</v>
      </c>
      <c r="BM157" s="142" t="s">
        <v>4349</v>
      </c>
    </row>
    <row r="158" spans="2:63" s="11" customFormat="1" ht="25.9" customHeight="1">
      <c r="B158" s="119"/>
      <c r="D158" s="120" t="s">
        <v>71</v>
      </c>
      <c r="E158" s="121" t="s">
        <v>4103</v>
      </c>
      <c r="F158" s="121" t="s">
        <v>4350</v>
      </c>
      <c r="I158" s="122"/>
      <c r="J158" s="123">
        <f>BK158</f>
        <v>0</v>
      </c>
      <c r="L158" s="119"/>
      <c r="M158" s="124"/>
      <c r="P158" s="125">
        <f>SUM(P159:P166)</f>
        <v>0</v>
      </c>
      <c r="R158" s="125">
        <f>SUM(R159:R166)</f>
        <v>0</v>
      </c>
      <c r="T158" s="126">
        <f>SUM(T159:T166)</f>
        <v>0</v>
      </c>
      <c r="AR158" s="120" t="s">
        <v>80</v>
      </c>
      <c r="AT158" s="127" t="s">
        <v>71</v>
      </c>
      <c r="AU158" s="127" t="s">
        <v>72</v>
      </c>
      <c r="AY158" s="120" t="s">
        <v>181</v>
      </c>
      <c r="BK158" s="128">
        <f>SUM(BK159:BK166)</f>
        <v>0</v>
      </c>
    </row>
    <row r="159" spans="2:65" s="1" customFormat="1" ht="16.5" customHeight="1">
      <c r="B159" s="32"/>
      <c r="C159" s="131" t="s">
        <v>879</v>
      </c>
      <c r="D159" s="131" t="s">
        <v>183</v>
      </c>
      <c r="E159" s="132" t="s">
        <v>4351</v>
      </c>
      <c r="F159" s="133" t="s">
        <v>4352</v>
      </c>
      <c r="G159" s="134" t="s">
        <v>305</v>
      </c>
      <c r="H159" s="135">
        <v>4</v>
      </c>
      <c r="I159" s="136"/>
      <c r="J159" s="137">
        <f aca="true" t="shared" si="40" ref="J159:J166">ROUND(I159*H159,2)</f>
        <v>0</v>
      </c>
      <c r="K159" s="133" t="s">
        <v>19</v>
      </c>
      <c r="L159" s="32"/>
      <c r="M159" s="138" t="s">
        <v>19</v>
      </c>
      <c r="N159" s="139" t="s">
        <v>43</v>
      </c>
      <c r="P159" s="140">
        <f aca="true" t="shared" si="41" ref="P159:P166">O159*H159</f>
        <v>0</v>
      </c>
      <c r="Q159" s="140">
        <v>0</v>
      </c>
      <c r="R159" s="140">
        <f aca="true" t="shared" si="42" ref="R159:R166">Q159*H159</f>
        <v>0</v>
      </c>
      <c r="S159" s="140">
        <v>0</v>
      </c>
      <c r="T159" s="141">
        <f aca="true" t="shared" si="43" ref="T159:T166">S159*H159</f>
        <v>0</v>
      </c>
      <c r="AR159" s="142" t="s">
        <v>188</v>
      </c>
      <c r="AT159" s="142" t="s">
        <v>183</v>
      </c>
      <c r="AU159" s="142" t="s">
        <v>80</v>
      </c>
      <c r="AY159" s="17" t="s">
        <v>181</v>
      </c>
      <c r="BE159" s="143">
        <f aca="true" t="shared" si="44" ref="BE159:BE166">IF(N159="základní",J159,0)</f>
        <v>0</v>
      </c>
      <c r="BF159" s="143">
        <f aca="true" t="shared" si="45" ref="BF159:BF166">IF(N159="snížená",J159,0)</f>
        <v>0</v>
      </c>
      <c r="BG159" s="143">
        <f aca="true" t="shared" si="46" ref="BG159:BG166">IF(N159="zákl. přenesená",J159,0)</f>
        <v>0</v>
      </c>
      <c r="BH159" s="143">
        <f aca="true" t="shared" si="47" ref="BH159:BH166">IF(N159="sníž. přenesená",J159,0)</f>
        <v>0</v>
      </c>
      <c r="BI159" s="143">
        <f aca="true" t="shared" si="48" ref="BI159:BI166">IF(N159="nulová",J159,0)</f>
        <v>0</v>
      </c>
      <c r="BJ159" s="17" t="s">
        <v>80</v>
      </c>
      <c r="BK159" s="143">
        <f aca="true" t="shared" si="49" ref="BK159:BK166">ROUND(I159*H159,2)</f>
        <v>0</v>
      </c>
      <c r="BL159" s="17" t="s">
        <v>188</v>
      </c>
      <c r="BM159" s="142" t="s">
        <v>4353</v>
      </c>
    </row>
    <row r="160" spans="2:65" s="1" customFormat="1" ht="16.5" customHeight="1">
      <c r="B160" s="32"/>
      <c r="C160" s="131" t="s">
        <v>890</v>
      </c>
      <c r="D160" s="131" t="s">
        <v>183</v>
      </c>
      <c r="E160" s="132" t="s">
        <v>4354</v>
      </c>
      <c r="F160" s="133" t="s">
        <v>4355</v>
      </c>
      <c r="G160" s="134" t="s">
        <v>305</v>
      </c>
      <c r="H160" s="135">
        <v>8</v>
      </c>
      <c r="I160" s="136"/>
      <c r="J160" s="137">
        <f t="shared" si="40"/>
        <v>0</v>
      </c>
      <c r="K160" s="133" t="s">
        <v>19</v>
      </c>
      <c r="L160" s="32"/>
      <c r="M160" s="138" t="s">
        <v>19</v>
      </c>
      <c r="N160" s="139" t="s">
        <v>43</v>
      </c>
      <c r="P160" s="140">
        <f t="shared" si="41"/>
        <v>0</v>
      </c>
      <c r="Q160" s="140">
        <v>0</v>
      </c>
      <c r="R160" s="140">
        <f t="shared" si="42"/>
        <v>0</v>
      </c>
      <c r="S160" s="140">
        <v>0</v>
      </c>
      <c r="T160" s="141">
        <f t="shared" si="43"/>
        <v>0</v>
      </c>
      <c r="AR160" s="142" t="s">
        <v>188</v>
      </c>
      <c r="AT160" s="142" t="s">
        <v>183</v>
      </c>
      <c r="AU160" s="142" t="s">
        <v>80</v>
      </c>
      <c r="AY160" s="17" t="s">
        <v>181</v>
      </c>
      <c r="BE160" s="143">
        <f t="shared" si="44"/>
        <v>0</v>
      </c>
      <c r="BF160" s="143">
        <f t="shared" si="45"/>
        <v>0</v>
      </c>
      <c r="BG160" s="143">
        <f t="shared" si="46"/>
        <v>0</v>
      </c>
      <c r="BH160" s="143">
        <f t="shared" si="47"/>
        <v>0</v>
      </c>
      <c r="BI160" s="143">
        <f t="shared" si="48"/>
        <v>0</v>
      </c>
      <c r="BJ160" s="17" t="s">
        <v>80</v>
      </c>
      <c r="BK160" s="143">
        <f t="shared" si="49"/>
        <v>0</v>
      </c>
      <c r="BL160" s="17" t="s">
        <v>188</v>
      </c>
      <c r="BM160" s="142" t="s">
        <v>4356</v>
      </c>
    </row>
    <row r="161" spans="2:65" s="1" customFormat="1" ht="16.5" customHeight="1">
      <c r="B161" s="32"/>
      <c r="C161" s="131" t="s">
        <v>908</v>
      </c>
      <c r="D161" s="131" t="s">
        <v>183</v>
      </c>
      <c r="E161" s="132" t="s">
        <v>4357</v>
      </c>
      <c r="F161" s="133" t="s">
        <v>4358</v>
      </c>
      <c r="G161" s="134" t="s">
        <v>3753</v>
      </c>
      <c r="H161" s="135">
        <v>6</v>
      </c>
      <c r="I161" s="136"/>
      <c r="J161" s="137">
        <f t="shared" si="40"/>
        <v>0</v>
      </c>
      <c r="K161" s="133" t="s">
        <v>19</v>
      </c>
      <c r="L161" s="32"/>
      <c r="M161" s="138" t="s">
        <v>19</v>
      </c>
      <c r="N161" s="139" t="s">
        <v>43</v>
      </c>
      <c r="P161" s="140">
        <f t="shared" si="41"/>
        <v>0</v>
      </c>
      <c r="Q161" s="140">
        <v>0</v>
      </c>
      <c r="R161" s="140">
        <f t="shared" si="42"/>
        <v>0</v>
      </c>
      <c r="S161" s="140">
        <v>0</v>
      </c>
      <c r="T161" s="141">
        <f t="shared" si="43"/>
        <v>0</v>
      </c>
      <c r="AR161" s="142" t="s">
        <v>188</v>
      </c>
      <c r="AT161" s="142" t="s">
        <v>183</v>
      </c>
      <c r="AU161" s="142" t="s">
        <v>80</v>
      </c>
      <c r="AY161" s="17" t="s">
        <v>181</v>
      </c>
      <c r="BE161" s="143">
        <f t="shared" si="44"/>
        <v>0</v>
      </c>
      <c r="BF161" s="143">
        <f t="shared" si="45"/>
        <v>0</v>
      </c>
      <c r="BG161" s="143">
        <f t="shared" si="46"/>
        <v>0</v>
      </c>
      <c r="BH161" s="143">
        <f t="shared" si="47"/>
        <v>0</v>
      </c>
      <c r="BI161" s="143">
        <f t="shared" si="48"/>
        <v>0</v>
      </c>
      <c r="BJ161" s="17" t="s">
        <v>80</v>
      </c>
      <c r="BK161" s="143">
        <f t="shared" si="49"/>
        <v>0</v>
      </c>
      <c r="BL161" s="17" t="s">
        <v>188</v>
      </c>
      <c r="BM161" s="142" t="s">
        <v>4359</v>
      </c>
    </row>
    <row r="162" spans="2:65" s="1" customFormat="1" ht="16.5" customHeight="1">
      <c r="B162" s="32"/>
      <c r="C162" s="131" t="s">
        <v>923</v>
      </c>
      <c r="D162" s="131" t="s">
        <v>183</v>
      </c>
      <c r="E162" s="132" t="s">
        <v>4360</v>
      </c>
      <c r="F162" s="133" t="s">
        <v>4361</v>
      </c>
      <c r="G162" s="134" t="s">
        <v>3753</v>
      </c>
      <c r="H162" s="135">
        <v>2</v>
      </c>
      <c r="I162" s="136"/>
      <c r="J162" s="137">
        <f t="shared" si="40"/>
        <v>0</v>
      </c>
      <c r="K162" s="133" t="s">
        <v>19</v>
      </c>
      <c r="L162" s="32"/>
      <c r="M162" s="138" t="s">
        <v>19</v>
      </c>
      <c r="N162" s="139" t="s">
        <v>43</v>
      </c>
      <c r="P162" s="140">
        <f t="shared" si="41"/>
        <v>0</v>
      </c>
      <c r="Q162" s="140">
        <v>0</v>
      </c>
      <c r="R162" s="140">
        <f t="shared" si="42"/>
        <v>0</v>
      </c>
      <c r="S162" s="140">
        <v>0</v>
      </c>
      <c r="T162" s="141">
        <f t="shared" si="43"/>
        <v>0</v>
      </c>
      <c r="AR162" s="142" t="s">
        <v>188</v>
      </c>
      <c r="AT162" s="142" t="s">
        <v>183</v>
      </c>
      <c r="AU162" s="142" t="s">
        <v>80</v>
      </c>
      <c r="AY162" s="17" t="s">
        <v>181</v>
      </c>
      <c r="BE162" s="143">
        <f t="shared" si="44"/>
        <v>0</v>
      </c>
      <c r="BF162" s="143">
        <f t="shared" si="45"/>
        <v>0</v>
      </c>
      <c r="BG162" s="143">
        <f t="shared" si="46"/>
        <v>0</v>
      </c>
      <c r="BH162" s="143">
        <f t="shared" si="47"/>
        <v>0</v>
      </c>
      <c r="BI162" s="143">
        <f t="shared" si="48"/>
        <v>0</v>
      </c>
      <c r="BJ162" s="17" t="s">
        <v>80</v>
      </c>
      <c r="BK162" s="143">
        <f t="shared" si="49"/>
        <v>0</v>
      </c>
      <c r="BL162" s="17" t="s">
        <v>188</v>
      </c>
      <c r="BM162" s="142" t="s">
        <v>4362</v>
      </c>
    </row>
    <row r="163" spans="2:65" s="1" customFormat="1" ht="16.5" customHeight="1">
      <c r="B163" s="32"/>
      <c r="C163" s="131" t="s">
        <v>928</v>
      </c>
      <c r="D163" s="131" t="s">
        <v>183</v>
      </c>
      <c r="E163" s="132" t="s">
        <v>4363</v>
      </c>
      <c r="F163" s="133" t="s">
        <v>4364</v>
      </c>
      <c r="G163" s="134" t="s">
        <v>3753</v>
      </c>
      <c r="H163" s="135">
        <v>8</v>
      </c>
      <c r="I163" s="136"/>
      <c r="J163" s="137">
        <f t="shared" si="40"/>
        <v>0</v>
      </c>
      <c r="K163" s="133" t="s">
        <v>19</v>
      </c>
      <c r="L163" s="32"/>
      <c r="M163" s="138" t="s">
        <v>19</v>
      </c>
      <c r="N163" s="139" t="s">
        <v>43</v>
      </c>
      <c r="P163" s="140">
        <f t="shared" si="41"/>
        <v>0</v>
      </c>
      <c r="Q163" s="140">
        <v>0</v>
      </c>
      <c r="R163" s="140">
        <f t="shared" si="42"/>
        <v>0</v>
      </c>
      <c r="S163" s="140">
        <v>0</v>
      </c>
      <c r="T163" s="141">
        <f t="shared" si="43"/>
        <v>0</v>
      </c>
      <c r="AR163" s="142" t="s">
        <v>188</v>
      </c>
      <c r="AT163" s="142" t="s">
        <v>183</v>
      </c>
      <c r="AU163" s="142" t="s">
        <v>80</v>
      </c>
      <c r="AY163" s="17" t="s">
        <v>181</v>
      </c>
      <c r="BE163" s="143">
        <f t="shared" si="44"/>
        <v>0</v>
      </c>
      <c r="BF163" s="143">
        <f t="shared" si="45"/>
        <v>0</v>
      </c>
      <c r="BG163" s="143">
        <f t="shared" si="46"/>
        <v>0</v>
      </c>
      <c r="BH163" s="143">
        <f t="shared" si="47"/>
        <v>0</v>
      </c>
      <c r="BI163" s="143">
        <f t="shared" si="48"/>
        <v>0</v>
      </c>
      <c r="BJ163" s="17" t="s">
        <v>80</v>
      </c>
      <c r="BK163" s="143">
        <f t="shared" si="49"/>
        <v>0</v>
      </c>
      <c r="BL163" s="17" t="s">
        <v>188</v>
      </c>
      <c r="BM163" s="142" t="s">
        <v>4365</v>
      </c>
    </row>
    <row r="164" spans="2:65" s="1" customFormat="1" ht="16.5" customHeight="1">
      <c r="B164" s="32"/>
      <c r="C164" s="131" t="s">
        <v>941</v>
      </c>
      <c r="D164" s="131" t="s">
        <v>183</v>
      </c>
      <c r="E164" s="132" t="s">
        <v>4366</v>
      </c>
      <c r="F164" s="133" t="s">
        <v>4367</v>
      </c>
      <c r="G164" s="134" t="s">
        <v>3753</v>
      </c>
      <c r="H164" s="135">
        <v>2</v>
      </c>
      <c r="I164" s="136"/>
      <c r="J164" s="137">
        <f t="shared" si="40"/>
        <v>0</v>
      </c>
      <c r="K164" s="133" t="s">
        <v>19</v>
      </c>
      <c r="L164" s="32"/>
      <c r="M164" s="138" t="s">
        <v>19</v>
      </c>
      <c r="N164" s="139" t="s">
        <v>43</v>
      </c>
      <c r="P164" s="140">
        <f t="shared" si="41"/>
        <v>0</v>
      </c>
      <c r="Q164" s="140">
        <v>0</v>
      </c>
      <c r="R164" s="140">
        <f t="shared" si="42"/>
        <v>0</v>
      </c>
      <c r="S164" s="140">
        <v>0</v>
      </c>
      <c r="T164" s="141">
        <f t="shared" si="43"/>
        <v>0</v>
      </c>
      <c r="AR164" s="142" t="s">
        <v>188</v>
      </c>
      <c r="AT164" s="142" t="s">
        <v>183</v>
      </c>
      <c r="AU164" s="142" t="s">
        <v>80</v>
      </c>
      <c r="AY164" s="17" t="s">
        <v>181</v>
      </c>
      <c r="BE164" s="143">
        <f t="shared" si="44"/>
        <v>0</v>
      </c>
      <c r="BF164" s="143">
        <f t="shared" si="45"/>
        <v>0</v>
      </c>
      <c r="BG164" s="143">
        <f t="shared" si="46"/>
        <v>0</v>
      </c>
      <c r="BH164" s="143">
        <f t="shared" si="47"/>
        <v>0</v>
      </c>
      <c r="BI164" s="143">
        <f t="shared" si="48"/>
        <v>0</v>
      </c>
      <c r="BJ164" s="17" t="s">
        <v>80</v>
      </c>
      <c r="BK164" s="143">
        <f t="shared" si="49"/>
        <v>0</v>
      </c>
      <c r="BL164" s="17" t="s">
        <v>188</v>
      </c>
      <c r="BM164" s="142" t="s">
        <v>4368</v>
      </c>
    </row>
    <row r="165" spans="2:65" s="1" customFormat="1" ht="16.5" customHeight="1">
      <c r="B165" s="32"/>
      <c r="C165" s="131" t="s">
        <v>946</v>
      </c>
      <c r="D165" s="131" t="s">
        <v>183</v>
      </c>
      <c r="E165" s="132" t="s">
        <v>4369</v>
      </c>
      <c r="F165" s="133" t="s">
        <v>4370</v>
      </c>
      <c r="G165" s="134" t="s">
        <v>3202</v>
      </c>
      <c r="H165" s="135">
        <v>12</v>
      </c>
      <c r="I165" s="136"/>
      <c r="J165" s="137">
        <f t="shared" si="40"/>
        <v>0</v>
      </c>
      <c r="K165" s="133" t="s">
        <v>19</v>
      </c>
      <c r="L165" s="32"/>
      <c r="M165" s="138" t="s">
        <v>19</v>
      </c>
      <c r="N165" s="139" t="s">
        <v>43</v>
      </c>
      <c r="P165" s="140">
        <f t="shared" si="41"/>
        <v>0</v>
      </c>
      <c r="Q165" s="140">
        <v>0</v>
      </c>
      <c r="R165" s="140">
        <f t="shared" si="42"/>
        <v>0</v>
      </c>
      <c r="S165" s="140">
        <v>0</v>
      </c>
      <c r="T165" s="141">
        <f t="shared" si="43"/>
        <v>0</v>
      </c>
      <c r="AR165" s="142" t="s">
        <v>188</v>
      </c>
      <c r="AT165" s="142" t="s">
        <v>183</v>
      </c>
      <c r="AU165" s="142" t="s">
        <v>80</v>
      </c>
      <c r="AY165" s="17" t="s">
        <v>181</v>
      </c>
      <c r="BE165" s="143">
        <f t="shared" si="44"/>
        <v>0</v>
      </c>
      <c r="BF165" s="143">
        <f t="shared" si="45"/>
        <v>0</v>
      </c>
      <c r="BG165" s="143">
        <f t="shared" si="46"/>
        <v>0</v>
      </c>
      <c r="BH165" s="143">
        <f t="shared" si="47"/>
        <v>0</v>
      </c>
      <c r="BI165" s="143">
        <f t="shared" si="48"/>
        <v>0</v>
      </c>
      <c r="BJ165" s="17" t="s">
        <v>80</v>
      </c>
      <c r="BK165" s="143">
        <f t="shared" si="49"/>
        <v>0</v>
      </c>
      <c r="BL165" s="17" t="s">
        <v>188</v>
      </c>
      <c r="BM165" s="142" t="s">
        <v>4371</v>
      </c>
    </row>
    <row r="166" spans="2:65" s="1" customFormat="1" ht="16.5" customHeight="1">
      <c r="B166" s="32"/>
      <c r="C166" s="131" t="s">
        <v>952</v>
      </c>
      <c r="D166" s="131" t="s">
        <v>183</v>
      </c>
      <c r="E166" s="132" t="s">
        <v>4347</v>
      </c>
      <c r="F166" s="133" t="s">
        <v>4348</v>
      </c>
      <c r="G166" s="134" t="s">
        <v>3730</v>
      </c>
      <c r="H166" s="197"/>
      <c r="I166" s="136"/>
      <c r="J166" s="137">
        <f t="shared" si="40"/>
        <v>0</v>
      </c>
      <c r="K166" s="133" t="s">
        <v>19</v>
      </c>
      <c r="L166" s="32"/>
      <c r="M166" s="138" t="s">
        <v>19</v>
      </c>
      <c r="N166" s="139" t="s">
        <v>43</v>
      </c>
      <c r="P166" s="140">
        <f t="shared" si="41"/>
        <v>0</v>
      </c>
      <c r="Q166" s="140">
        <v>0</v>
      </c>
      <c r="R166" s="140">
        <f t="shared" si="42"/>
        <v>0</v>
      </c>
      <c r="S166" s="140">
        <v>0</v>
      </c>
      <c r="T166" s="141">
        <f t="shared" si="43"/>
        <v>0</v>
      </c>
      <c r="AR166" s="142" t="s">
        <v>188</v>
      </c>
      <c r="AT166" s="142" t="s">
        <v>183</v>
      </c>
      <c r="AU166" s="142" t="s">
        <v>80</v>
      </c>
      <c r="AY166" s="17" t="s">
        <v>181</v>
      </c>
      <c r="BE166" s="143">
        <f t="shared" si="44"/>
        <v>0</v>
      </c>
      <c r="BF166" s="143">
        <f t="shared" si="45"/>
        <v>0</v>
      </c>
      <c r="BG166" s="143">
        <f t="shared" si="46"/>
        <v>0</v>
      </c>
      <c r="BH166" s="143">
        <f t="shared" si="47"/>
        <v>0</v>
      </c>
      <c r="BI166" s="143">
        <f t="shared" si="48"/>
        <v>0</v>
      </c>
      <c r="BJ166" s="17" t="s">
        <v>80</v>
      </c>
      <c r="BK166" s="143">
        <f t="shared" si="49"/>
        <v>0</v>
      </c>
      <c r="BL166" s="17" t="s">
        <v>188</v>
      </c>
      <c r="BM166" s="142" t="s">
        <v>4372</v>
      </c>
    </row>
    <row r="167" spans="2:63" s="11" customFormat="1" ht="25.9" customHeight="1">
      <c r="B167" s="119"/>
      <c r="D167" s="120" t="s">
        <v>71</v>
      </c>
      <c r="E167" s="121" t="s">
        <v>4127</v>
      </c>
      <c r="F167" s="121" t="s">
        <v>4373</v>
      </c>
      <c r="I167" s="122"/>
      <c r="J167" s="123">
        <f>BK167</f>
        <v>0</v>
      </c>
      <c r="L167" s="119"/>
      <c r="M167" s="124"/>
      <c r="P167" s="125">
        <f>SUM(P168:P169)</f>
        <v>0</v>
      </c>
      <c r="R167" s="125">
        <f>SUM(R168:R169)</f>
        <v>0</v>
      </c>
      <c r="T167" s="126">
        <f>SUM(T168:T169)</f>
        <v>0</v>
      </c>
      <c r="AR167" s="120" t="s">
        <v>80</v>
      </c>
      <c r="AT167" s="127" t="s">
        <v>71</v>
      </c>
      <c r="AU167" s="127" t="s">
        <v>72</v>
      </c>
      <c r="AY167" s="120" t="s">
        <v>181</v>
      </c>
      <c r="BK167" s="128">
        <f>SUM(BK168:BK169)</f>
        <v>0</v>
      </c>
    </row>
    <row r="168" spans="2:65" s="1" customFormat="1" ht="16.5" customHeight="1">
      <c r="B168" s="32"/>
      <c r="C168" s="131" t="s">
        <v>966</v>
      </c>
      <c r="D168" s="131" t="s">
        <v>183</v>
      </c>
      <c r="E168" s="132" t="s">
        <v>4374</v>
      </c>
      <c r="F168" s="133" t="s">
        <v>4375</v>
      </c>
      <c r="G168" s="134" t="s">
        <v>305</v>
      </c>
      <c r="H168" s="135">
        <v>5</v>
      </c>
      <c r="I168" s="136"/>
      <c r="J168" s="137">
        <f>ROUND(I168*H168,2)</f>
        <v>0</v>
      </c>
      <c r="K168" s="133" t="s">
        <v>19</v>
      </c>
      <c r="L168" s="32"/>
      <c r="M168" s="138" t="s">
        <v>19</v>
      </c>
      <c r="N168" s="139" t="s">
        <v>43</v>
      </c>
      <c r="P168" s="140">
        <f>O168*H168</f>
        <v>0</v>
      </c>
      <c r="Q168" s="140">
        <v>0</v>
      </c>
      <c r="R168" s="140">
        <f>Q168*H168</f>
        <v>0</v>
      </c>
      <c r="S168" s="140">
        <v>0</v>
      </c>
      <c r="T168" s="141">
        <f>S168*H168</f>
        <v>0</v>
      </c>
      <c r="AR168" s="142" t="s">
        <v>188</v>
      </c>
      <c r="AT168" s="142" t="s">
        <v>183</v>
      </c>
      <c r="AU168" s="142" t="s">
        <v>80</v>
      </c>
      <c r="AY168" s="17" t="s">
        <v>181</v>
      </c>
      <c r="BE168" s="143">
        <f>IF(N168="základní",J168,0)</f>
        <v>0</v>
      </c>
      <c r="BF168" s="143">
        <f>IF(N168="snížená",J168,0)</f>
        <v>0</v>
      </c>
      <c r="BG168" s="143">
        <f>IF(N168="zákl. přenesená",J168,0)</f>
        <v>0</v>
      </c>
      <c r="BH168" s="143">
        <f>IF(N168="sníž. přenesená",J168,0)</f>
        <v>0</v>
      </c>
      <c r="BI168" s="143">
        <f>IF(N168="nulová",J168,0)</f>
        <v>0</v>
      </c>
      <c r="BJ168" s="17" t="s">
        <v>80</v>
      </c>
      <c r="BK168" s="143">
        <f>ROUND(I168*H168,2)</f>
        <v>0</v>
      </c>
      <c r="BL168" s="17" t="s">
        <v>188</v>
      </c>
      <c r="BM168" s="142" t="s">
        <v>4376</v>
      </c>
    </row>
    <row r="169" spans="2:65" s="1" customFormat="1" ht="16.5" customHeight="1">
      <c r="B169" s="32"/>
      <c r="C169" s="131" t="s">
        <v>975</v>
      </c>
      <c r="D169" s="131" t="s">
        <v>183</v>
      </c>
      <c r="E169" s="132" t="s">
        <v>4377</v>
      </c>
      <c r="F169" s="133" t="s">
        <v>4378</v>
      </c>
      <c r="G169" s="134" t="s">
        <v>3730</v>
      </c>
      <c r="H169" s="197"/>
      <c r="I169" s="136"/>
      <c r="J169" s="137">
        <f>ROUND(I169*H169,2)</f>
        <v>0</v>
      </c>
      <c r="K169" s="133" t="s">
        <v>19</v>
      </c>
      <c r="L169" s="32"/>
      <c r="M169" s="138" t="s">
        <v>19</v>
      </c>
      <c r="N169" s="139" t="s">
        <v>43</v>
      </c>
      <c r="P169" s="140">
        <f>O169*H169</f>
        <v>0</v>
      </c>
      <c r="Q169" s="140">
        <v>0</v>
      </c>
      <c r="R169" s="140">
        <f>Q169*H169</f>
        <v>0</v>
      </c>
      <c r="S169" s="140">
        <v>0</v>
      </c>
      <c r="T169" s="141">
        <f>S169*H169</f>
        <v>0</v>
      </c>
      <c r="AR169" s="142" t="s">
        <v>188</v>
      </c>
      <c r="AT169" s="142" t="s">
        <v>183</v>
      </c>
      <c r="AU169" s="142" t="s">
        <v>80</v>
      </c>
      <c r="AY169" s="17" t="s">
        <v>181</v>
      </c>
      <c r="BE169" s="143">
        <f>IF(N169="základní",J169,0)</f>
        <v>0</v>
      </c>
      <c r="BF169" s="143">
        <f>IF(N169="snížená",J169,0)</f>
        <v>0</v>
      </c>
      <c r="BG169" s="143">
        <f>IF(N169="zákl. přenesená",J169,0)</f>
        <v>0</v>
      </c>
      <c r="BH169" s="143">
        <f>IF(N169="sníž. přenesená",J169,0)</f>
        <v>0</v>
      </c>
      <c r="BI169" s="143">
        <f>IF(N169="nulová",J169,0)</f>
        <v>0</v>
      </c>
      <c r="BJ169" s="17" t="s">
        <v>80</v>
      </c>
      <c r="BK169" s="143">
        <f>ROUND(I169*H169,2)</f>
        <v>0</v>
      </c>
      <c r="BL169" s="17" t="s">
        <v>188</v>
      </c>
      <c r="BM169" s="142" t="s">
        <v>4379</v>
      </c>
    </row>
    <row r="170" spans="2:63" s="11" customFormat="1" ht="25.9" customHeight="1">
      <c r="B170" s="119"/>
      <c r="D170" s="120" t="s">
        <v>71</v>
      </c>
      <c r="E170" s="121" t="s">
        <v>4380</v>
      </c>
      <c r="F170" s="121" t="s">
        <v>4381</v>
      </c>
      <c r="I170" s="122"/>
      <c r="J170" s="123">
        <f>BK170</f>
        <v>0</v>
      </c>
      <c r="L170" s="119"/>
      <c r="M170" s="124"/>
      <c r="P170" s="125">
        <f>SUM(P171:P181)</f>
        <v>0</v>
      </c>
      <c r="R170" s="125">
        <f>SUM(R171:R181)</f>
        <v>0</v>
      </c>
      <c r="T170" s="126">
        <f>SUM(T171:T181)</f>
        <v>0</v>
      </c>
      <c r="AR170" s="120" t="s">
        <v>80</v>
      </c>
      <c r="AT170" s="127" t="s">
        <v>71</v>
      </c>
      <c r="AU170" s="127" t="s">
        <v>72</v>
      </c>
      <c r="AY170" s="120" t="s">
        <v>181</v>
      </c>
      <c r="BK170" s="128">
        <f>SUM(BK171:BK181)</f>
        <v>0</v>
      </c>
    </row>
    <row r="171" spans="2:65" s="1" customFormat="1" ht="16.5" customHeight="1">
      <c r="B171" s="32"/>
      <c r="C171" s="131" t="s">
        <v>1070</v>
      </c>
      <c r="D171" s="131" t="s">
        <v>183</v>
      </c>
      <c r="E171" s="132" t="s">
        <v>4382</v>
      </c>
      <c r="F171" s="133" t="s">
        <v>4383</v>
      </c>
      <c r="G171" s="134" t="s">
        <v>305</v>
      </c>
      <c r="H171" s="135">
        <v>258</v>
      </c>
      <c r="I171" s="136"/>
      <c r="J171" s="137">
        <f aca="true" t="shared" si="50" ref="J171:J181">ROUND(I171*H171,2)</f>
        <v>0</v>
      </c>
      <c r="K171" s="133" t="s">
        <v>19</v>
      </c>
      <c r="L171" s="32"/>
      <c r="M171" s="138" t="s">
        <v>19</v>
      </c>
      <c r="N171" s="139" t="s">
        <v>43</v>
      </c>
      <c r="P171" s="140">
        <f aca="true" t="shared" si="51" ref="P171:P181">O171*H171</f>
        <v>0</v>
      </c>
      <c r="Q171" s="140">
        <v>0</v>
      </c>
      <c r="R171" s="140">
        <f aca="true" t="shared" si="52" ref="R171:R181">Q171*H171</f>
        <v>0</v>
      </c>
      <c r="S171" s="140">
        <v>0</v>
      </c>
      <c r="T171" s="141">
        <f aca="true" t="shared" si="53" ref="T171:T181">S171*H171</f>
        <v>0</v>
      </c>
      <c r="AR171" s="142" t="s">
        <v>188</v>
      </c>
      <c r="AT171" s="142" t="s">
        <v>183</v>
      </c>
      <c r="AU171" s="142" t="s">
        <v>80</v>
      </c>
      <c r="AY171" s="17" t="s">
        <v>181</v>
      </c>
      <c r="BE171" s="143">
        <f aca="true" t="shared" si="54" ref="BE171:BE181">IF(N171="základní",J171,0)</f>
        <v>0</v>
      </c>
      <c r="BF171" s="143">
        <f aca="true" t="shared" si="55" ref="BF171:BF181">IF(N171="snížená",J171,0)</f>
        <v>0</v>
      </c>
      <c r="BG171" s="143">
        <f aca="true" t="shared" si="56" ref="BG171:BG181">IF(N171="zákl. přenesená",J171,0)</f>
        <v>0</v>
      </c>
      <c r="BH171" s="143">
        <f aca="true" t="shared" si="57" ref="BH171:BH181">IF(N171="sníž. přenesená",J171,0)</f>
        <v>0</v>
      </c>
      <c r="BI171" s="143">
        <f aca="true" t="shared" si="58" ref="BI171:BI181">IF(N171="nulová",J171,0)</f>
        <v>0</v>
      </c>
      <c r="BJ171" s="17" t="s">
        <v>80</v>
      </c>
      <c r="BK171" s="143">
        <f aca="true" t="shared" si="59" ref="BK171:BK181">ROUND(I171*H171,2)</f>
        <v>0</v>
      </c>
      <c r="BL171" s="17" t="s">
        <v>188</v>
      </c>
      <c r="BM171" s="142" t="s">
        <v>4384</v>
      </c>
    </row>
    <row r="172" spans="2:65" s="1" customFormat="1" ht="16.5" customHeight="1">
      <c r="B172" s="32"/>
      <c r="C172" s="131" t="s">
        <v>980</v>
      </c>
      <c r="D172" s="131" t="s">
        <v>183</v>
      </c>
      <c r="E172" s="132" t="s">
        <v>4385</v>
      </c>
      <c r="F172" s="133" t="s">
        <v>4386</v>
      </c>
      <c r="G172" s="134" t="s">
        <v>305</v>
      </c>
      <c r="H172" s="135">
        <v>16</v>
      </c>
      <c r="I172" s="136"/>
      <c r="J172" s="137">
        <f t="shared" si="50"/>
        <v>0</v>
      </c>
      <c r="K172" s="133" t="s">
        <v>19</v>
      </c>
      <c r="L172" s="32"/>
      <c r="M172" s="138" t="s">
        <v>19</v>
      </c>
      <c r="N172" s="139" t="s">
        <v>43</v>
      </c>
      <c r="P172" s="140">
        <f t="shared" si="51"/>
        <v>0</v>
      </c>
      <c r="Q172" s="140">
        <v>0</v>
      </c>
      <c r="R172" s="140">
        <f t="shared" si="52"/>
        <v>0</v>
      </c>
      <c r="S172" s="140">
        <v>0</v>
      </c>
      <c r="T172" s="141">
        <f t="shared" si="53"/>
        <v>0</v>
      </c>
      <c r="AR172" s="142" t="s">
        <v>188</v>
      </c>
      <c r="AT172" s="142" t="s">
        <v>183</v>
      </c>
      <c r="AU172" s="142" t="s">
        <v>80</v>
      </c>
      <c r="AY172" s="17" t="s">
        <v>181</v>
      </c>
      <c r="BE172" s="143">
        <f t="shared" si="54"/>
        <v>0</v>
      </c>
      <c r="BF172" s="143">
        <f t="shared" si="55"/>
        <v>0</v>
      </c>
      <c r="BG172" s="143">
        <f t="shared" si="56"/>
        <v>0</v>
      </c>
      <c r="BH172" s="143">
        <f t="shared" si="57"/>
        <v>0</v>
      </c>
      <c r="BI172" s="143">
        <f t="shared" si="58"/>
        <v>0</v>
      </c>
      <c r="BJ172" s="17" t="s">
        <v>80</v>
      </c>
      <c r="BK172" s="143">
        <f t="shared" si="59"/>
        <v>0</v>
      </c>
      <c r="BL172" s="17" t="s">
        <v>188</v>
      </c>
      <c r="BM172" s="142" t="s">
        <v>4387</v>
      </c>
    </row>
    <row r="173" spans="2:65" s="1" customFormat="1" ht="16.5" customHeight="1">
      <c r="B173" s="32"/>
      <c r="C173" s="131" t="s">
        <v>986</v>
      </c>
      <c r="D173" s="131" t="s">
        <v>183</v>
      </c>
      <c r="E173" s="132" t="s">
        <v>4388</v>
      </c>
      <c r="F173" s="133" t="s">
        <v>4389</v>
      </c>
      <c r="G173" s="134" t="s">
        <v>3753</v>
      </c>
      <c r="H173" s="135">
        <v>3</v>
      </c>
      <c r="I173" s="136"/>
      <c r="J173" s="137">
        <f t="shared" si="50"/>
        <v>0</v>
      </c>
      <c r="K173" s="133" t="s">
        <v>19</v>
      </c>
      <c r="L173" s="32"/>
      <c r="M173" s="138" t="s">
        <v>19</v>
      </c>
      <c r="N173" s="139" t="s">
        <v>43</v>
      </c>
      <c r="P173" s="140">
        <f t="shared" si="51"/>
        <v>0</v>
      </c>
      <c r="Q173" s="140">
        <v>0</v>
      </c>
      <c r="R173" s="140">
        <f t="shared" si="52"/>
        <v>0</v>
      </c>
      <c r="S173" s="140">
        <v>0</v>
      </c>
      <c r="T173" s="141">
        <f t="shared" si="53"/>
        <v>0</v>
      </c>
      <c r="AR173" s="142" t="s">
        <v>188</v>
      </c>
      <c r="AT173" s="142" t="s">
        <v>183</v>
      </c>
      <c r="AU173" s="142" t="s">
        <v>80</v>
      </c>
      <c r="AY173" s="17" t="s">
        <v>181</v>
      </c>
      <c r="BE173" s="143">
        <f t="shared" si="54"/>
        <v>0</v>
      </c>
      <c r="BF173" s="143">
        <f t="shared" si="55"/>
        <v>0</v>
      </c>
      <c r="BG173" s="143">
        <f t="shared" si="56"/>
        <v>0</v>
      </c>
      <c r="BH173" s="143">
        <f t="shared" si="57"/>
        <v>0</v>
      </c>
      <c r="BI173" s="143">
        <f t="shared" si="58"/>
        <v>0</v>
      </c>
      <c r="BJ173" s="17" t="s">
        <v>80</v>
      </c>
      <c r="BK173" s="143">
        <f t="shared" si="59"/>
        <v>0</v>
      </c>
      <c r="BL173" s="17" t="s">
        <v>188</v>
      </c>
      <c r="BM173" s="142" t="s">
        <v>4390</v>
      </c>
    </row>
    <row r="174" spans="2:65" s="1" customFormat="1" ht="21.75" customHeight="1">
      <c r="B174" s="32"/>
      <c r="C174" s="131" t="s">
        <v>991</v>
      </c>
      <c r="D174" s="131" t="s">
        <v>183</v>
      </c>
      <c r="E174" s="132" t="s">
        <v>4391</v>
      </c>
      <c r="F174" s="133" t="s">
        <v>4392</v>
      </c>
      <c r="G174" s="134" t="s">
        <v>305</v>
      </c>
      <c r="H174" s="135">
        <v>30</v>
      </c>
      <c r="I174" s="136"/>
      <c r="J174" s="137">
        <f t="shared" si="50"/>
        <v>0</v>
      </c>
      <c r="K174" s="133" t="s">
        <v>19</v>
      </c>
      <c r="L174" s="32"/>
      <c r="M174" s="138" t="s">
        <v>19</v>
      </c>
      <c r="N174" s="139" t="s">
        <v>43</v>
      </c>
      <c r="P174" s="140">
        <f t="shared" si="51"/>
        <v>0</v>
      </c>
      <c r="Q174" s="140">
        <v>0</v>
      </c>
      <c r="R174" s="140">
        <f t="shared" si="52"/>
        <v>0</v>
      </c>
      <c r="S174" s="140">
        <v>0</v>
      </c>
      <c r="T174" s="141">
        <f t="shared" si="53"/>
        <v>0</v>
      </c>
      <c r="AR174" s="142" t="s">
        <v>188</v>
      </c>
      <c r="AT174" s="142" t="s">
        <v>183</v>
      </c>
      <c r="AU174" s="142" t="s">
        <v>80</v>
      </c>
      <c r="AY174" s="17" t="s">
        <v>181</v>
      </c>
      <c r="BE174" s="143">
        <f t="shared" si="54"/>
        <v>0</v>
      </c>
      <c r="BF174" s="143">
        <f t="shared" si="55"/>
        <v>0</v>
      </c>
      <c r="BG174" s="143">
        <f t="shared" si="56"/>
        <v>0</v>
      </c>
      <c r="BH174" s="143">
        <f t="shared" si="57"/>
        <v>0</v>
      </c>
      <c r="BI174" s="143">
        <f t="shared" si="58"/>
        <v>0</v>
      </c>
      <c r="BJ174" s="17" t="s">
        <v>80</v>
      </c>
      <c r="BK174" s="143">
        <f t="shared" si="59"/>
        <v>0</v>
      </c>
      <c r="BL174" s="17" t="s">
        <v>188</v>
      </c>
      <c r="BM174" s="142" t="s">
        <v>4393</v>
      </c>
    </row>
    <row r="175" spans="2:65" s="1" customFormat="1" ht="21.75" customHeight="1">
      <c r="B175" s="32"/>
      <c r="C175" s="131" t="s">
        <v>1002</v>
      </c>
      <c r="D175" s="131" t="s">
        <v>183</v>
      </c>
      <c r="E175" s="132" t="s">
        <v>4394</v>
      </c>
      <c r="F175" s="133" t="s">
        <v>4395</v>
      </c>
      <c r="G175" s="134" t="s">
        <v>305</v>
      </c>
      <c r="H175" s="135">
        <v>20</v>
      </c>
      <c r="I175" s="136"/>
      <c r="J175" s="137">
        <f t="shared" si="50"/>
        <v>0</v>
      </c>
      <c r="K175" s="133" t="s">
        <v>19</v>
      </c>
      <c r="L175" s="32"/>
      <c r="M175" s="138" t="s">
        <v>19</v>
      </c>
      <c r="N175" s="139" t="s">
        <v>43</v>
      </c>
      <c r="P175" s="140">
        <f t="shared" si="51"/>
        <v>0</v>
      </c>
      <c r="Q175" s="140">
        <v>0</v>
      </c>
      <c r="R175" s="140">
        <f t="shared" si="52"/>
        <v>0</v>
      </c>
      <c r="S175" s="140">
        <v>0</v>
      </c>
      <c r="T175" s="141">
        <f t="shared" si="53"/>
        <v>0</v>
      </c>
      <c r="AR175" s="142" t="s">
        <v>188</v>
      </c>
      <c r="AT175" s="142" t="s">
        <v>183</v>
      </c>
      <c r="AU175" s="142" t="s">
        <v>80</v>
      </c>
      <c r="AY175" s="17" t="s">
        <v>181</v>
      </c>
      <c r="BE175" s="143">
        <f t="shared" si="54"/>
        <v>0</v>
      </c>
      <c r="BF175" s="143">
        <f t="shared" si="55"/>
        <v>0</v>
      </c>
      <c r="BG175" s="143">
        <f t="shared" si="56"/>
        <v>0</v>
      </c>
      <c r="BH175" s="143">
        <f t="shared" si="57"/>
        <v>0</v>
      </c>
      <c r="BI175" s="143">
        <f t="shared" si="58"/>
        <v>0</v>
      </c>
      <c r="BJ175" s="17" t="s">
        <v>80</v>
      </c>
      <c r="BK175" s="143">
        <f t="shared" si="59"/>
        <v>0</v>
      </c>
      <c r="BL175" s="17" t="s">
        <v>188</v>
      </c>
      <c r="BM175" s="142" t="s">
        <v>4396</v>
      </c>
    </row>
    <row r="176" spans="2:65" s="1" customFormat="1" ht="21.75" customHeight="1">
      <c r="B176" s="32"/>
      <c r="C176" s="131" t="s">
        <v>1009</v>
      </c>
      <c r="D176" s="131" t="s">
        <v>183</v>
      </c>
      <c r="E176" s="132" t="s">
        <v>4397</v>
      </c>
      <c r="F176" s="133" t="s">
        <v>4398</v>
      </c>
      <c r="G176" s="134" t="s">
        <v>305</v>
      </c>
      <c r="H176" s="135">
        <v>52</v>
      </c>
      <c r="I176" s="136"/>
      <c r="J176" s="137">
        <f t="shared" si="50"/>
        <v>0</v>
      </c>
      <c r="K176" s="133" t="s">
        <v>19</v>
      </c>
      <c r="L176" s="32"/>
      <c r="M176" s="138" t="s">
        <v>19</v>
      </c>
      <c r="N176" s="139" t="s">
        <v>43</v>
      </c>
      <c r="P176" s="140">
        <f t="shared" si="51"/>
        <v>0</v>
      </c>
      <c r="Q176" s="140">
        <v>0</v>
      </c>
      <c r="R176" s="140">
        <f t="shared" si="52"/>
        <v>0</v>
      </c>
      <c r="S176" s="140">
        <v>0</v>
      </c>
      <c r="T176" s="141">
        <f t="shared" si="53"/>
        <v>0</v>
      </c>
      <c r="AR176" s="142" t="s">
        <v>188</v>
      </c>
      <c r="AT176" s="142" t="s">
        <v>183</v>
      </c>
      <c r="AU176" s="142" t="s">
        <v>80</v>
      </c>
      <c r="AY176" s="17" t="s">
        <v>181</v>
      </c>
      <c r="BE176" s="143">
        <f t="shared" si="54"/>
        <v>0</v>
      </c>
      <c r="BF176" s="143">
        <f t="shared" si="55"/>
        <v>0</v>
      </c>
      <c r="BG176" s="143">
        <f t="shared" si="56"/>
        <v>0</v>
      </c>
      <c r="BH176" s="143">
        <f t="shared" si="57"/>
        <v>0</v>
      </c>
      <c r="BI176" s="143">
        <f t="shared" si="58"/>
        <v>0</v>
      </c>
      <c r="BJ176" s="17" t="s">
        <v>80</v>
      </c>
      <c r="BK176" s="143">
        <f t="shared" si="59"/>
        <v>0</v>
      </c>
      <c r="BL176" s="17" t="s">
        <v>188</v>
      </c>
      <c r="BM176" s="142" t="s">
        <v>4399</v>
      </c>
    </row>
    <row r="177" spans="2:65" s="1" customFormat="1" ht="21.75" customHeight="1">
      <c r="B177" s="32"/>
      <c r="C177" s="131" t="s">
        <v>1014</v>
      </c>
      <c r="D177" s="131" t="s">
        <v>183</v>
      </c>
      <c r="E177" s="132" t="s">
        <v>4400</v>
      </c>
      <c r="F177" s="133" t="s">
        <v>4401</v>
      </c>
      <c r="G177" s="134" t="s">
        <v>305</v>
      </c>
      <c r="H177" s="135">
        <v>150</v>
      </c>
      <c r="I177" s="136"/>
      <c r="J177" s="137">
        <f t="shared" si="50"/>
        <v>0</v>
      </c>
      <c r="K177" s="133" t="s">
        <v>19</v>
      </c>
      <c r="L177" s="32"/>
      <c r="M177" s="138" t="s">
        <v>19</v>
      </c>
      <c r="N177" s="139" t="s">
        <v>43</v>
      </c>
      <c r="P177" s="140">
        <f t="shared" si="51"/>
        <v>0</v>
      </c>
      <c r="Q177" s="140">
        <v>0</v>
      </c>
      <c r="R177" s="140">
        <f t="shared" si="52"/>
        <v>0</v>
      </c>
      <c r="S177" s="140">
        <v>0</v>
      </c>
      <c r="T177" s="141">
        <f t="shared" si="53"/>
        <v>0</v>
      </c>
      <c r="AR177" s="142" t="s">
        <v>188</v>
      </c>
      <c r="AT177" s="142" t="s">
        <v>183</v>
      </c>
      <c r="AU177" s="142" t="s">
        <v>80</v>
      </c>
      <c r="AY177" s="17" t="s">
        <v>181</v>
      </c>
      <c r="BE177" s="143">
        <f t="shared" si="54"/>
        <v>0</v>
      </c>
      <c r="BF177" s="143">
        <f t="shared" si="55"/>
        <v>0</v>
      </c>
      <c r="BG177" s="143">
        <f t="shared" si="56"/>
        <v>0</v>
      </c>
      <c r="BH177" s="143">
        <f t="shared" si="57"/>
        <v>0</v>
      </c>
      <c r="BI177" s="143">
        <f t="shared" si="58"/>
        <v>0</v>
      </c>
      <c r="BJ177" s="17" t="s">
        <v>80</v>
      </c>
      <c r="BK177" s="143">
        <f t="shared" si="59"/>
        <v>0</v>
      </c>
      <c r="BL177" s="17" t="s">
        <v>188</v>
      </c>
      <c r="BM177" s="142" t="s">
        <v>4402</v>
      </c>
    </row>
    <row r="178" spans="2:65" s="1" customFormat="1" ht="21.75" customHeight="1">
      <c r="B178" s="32"/>
      <c r="C178" s="131" t="s">
        <v>1056</v>
      </c>
      <c r="D178" s="131" t="s">
        <v>183</v>
      </c>
      <c r="E178" s="132" t="s">
        <v>4403</v>
      </c>
      <c r="F178" s="133" t="s">
        <v>4404</v>
      </c>
      <c r="G178" s="134" t="s">
        <v>305</v>
      </c>
      <c r="H178" s="135">
        <v>14</v>
      </c>
      <c r="I178" s="136"/>
      <c r="J178" s="137">
        <f t="shared" si="50"/>
        <v>0</v>
      </c>
      <c r="K178" s="133" t="s">
        <v>19</v>
      </c>
      <c r="L178" s="32"/>
      <c r="M178" s="138" t="s">
        <v>19</v>
      </c>
      <c r="N178" s="139" t="s">
        <v>43</v>
      </c>
      <c r="P178" s="140">
        <f t="shared" si="51"/>
        <v>0</v>
      </c>
      <c r="Q178" s="140">
        <v>0</v>
      </c>
      <c r="R178" s="140">
        <f t="shared" si="52"/>
        <v>0</v>
      </c>
      <c r="S178" s="140">
        <v>0</v>
      </c>
      <c r="T178" s="141">
        <f t="shared" si="53"/>
        <v>0</v>
      </c>
      <c r="AR178" s="142" t="s">
        <v>188</v>
      </c>
      <c r="AT178" s="142" t="s">
        <v>183</v>
      </c>
      <c r="AU178" s="142" t="s">
        <v>80</v>
      </c>
      <c r="AY178" s="17" t="s">
        <v>181</v>
      </c>
      <c r="BE178" s="143">
        <f t="shared" si="54"/>
        <v>0</v>
      </c>
      <c r="BF178" s="143">
        <f t="shared" si="55"/>
        <v>0</v>
      </c>
      <c r="BG178" s="143">
        <f t="shared" si="56"/>
        <v>0</v>
      </c>
      <c r="BH178" s="143">
        <f t="shared" si="57"/>
        <v>0</v>
      </c>
      <c r="BI178" s="143">
        <f t="shared" si="58"/>
        <v>0</v>
      </c>
      <c r="BJ178" s="17" t="s">
        <v>80</v>
      </c>
      <c r="BK178" s="143">
        <f t="shared" si="59"/>
        <v>0</v>
      </c>
      <c r="BL178" s="17" t="s">
        <v>188</v>
      </c>
      <c r="BM178" s="142" t="s">
        <v>4405</v>
      </c>
    </row>
    <row r="179" spans="2:65" s="1" customFormat="1" ht="21.75" customHeight="1">
      <c r="B179" s="32"/>
      <c r="C179" s="131" t="s">
        <v>1063</v>
      </c>
      <c r="D179" s="131" t="s">
        <v>183</v>
      </c>
      <c r="E179" s="132" t="s">
        <v>4406</v>
      </c>
      <c r="F179" s="133" t="s">
        <v>4407</v>
      </c>
      <c r="G179" s="134" t="s">
        <v>305</v>
      </c>
      <c r="H179" s="135">
        <v>30</v>
      </c>
      <c r="I179" s="136"/>
      <c r="J179" s="137">
        <f t="shared" si="50"/>
        <v>0</v>
      </c>
      <c r="K179" s="133" t="s">
        <v>19</v>
      </c>
      <c r="L179" s="32"/>
      <c r="M179" s="138" t="s">
        <v>19</v>
      </c>
      <c r="N179" s="139" t="s">
        <v>43</v>
      </c>
      <c r="P179" s="140">
        <f t="shared" si="51"/>
        <v>0</v>
      </c>
      <c r="Q179" s="140">
        <v>0</v>
      </c>
      <c r="R179" s="140">
        <f t="shared" si="52"/>
        <v>0</v>
      </c>
      <c r="S179" s="140">
        <v>0</v>
      </c>
      <c r="T179" s="141">
        <f t="shared" si="53"/>
        <v>0</v>
      </c>
      <c r="AR179" s="142" t="s">
        <v>188</v>
      </c>
      <c r="AT179" s="142" t="s">
        <v>183</v>
      </c>
      <c r="AU179" s="142" t="s">
        <v>80</v>
      </c>
      <c r="AY179" s="17" t="s">
        <v>181</v>
      </c>
      <c r="BE179" s="143">
        <f t="shared" si="54"/>
        <v>0</v>
      </c>
      <c r="BF179" s="143">
        <f t="shared" si="55"/>
        <v>0</v>
      </c>
      <c r="BG179" s="143">
        <f t="shared" si="56"/>
        <v>0</v>
      </c>
      <c r="BH179" s="143">
        <f t="shared" si="57"/>
        <v>0</v>
      </c>
      <c r="BI179" s="143">
        <f t="shared" si="58"/>
        <v>0</v>
      </c>
      <c r="BJ179" s="17" t="s">
        <v>80</v>
      </c>
      <c r="BK179" s="143">
        <f t="shared" si="59"/>
        <v>0</v>
      </c>
      <c r="BL179" s="17" t="s">
        <v>188</v>
      </c>
      <c r="BM179" s="142" t="s">
        <v>4408</v>
      </c>
    </row>
    <row r="180" spans="2:65" s="1" customFormat="1" ht="24.1" customHeight="1">
      <c r="B180" s="32"/>
      <c r="C180" s="131" t="s">
        <v>1078</v>
      </c>
      <c r="D180" s="131" t="s">
        <v>183</v>
      </c>
      <c r="E180" s="132" t="s">
        <v>3293</v>
      </c>
      <c r="F180" s="133" t="s">
        <v>4409</v>
      </c>
      <c r="G180" s="134" t="s">
        <v>305</v>
      </c>
      <c r="H180" s="135">
        <v>5</v>
      </c>
      <c r="I180" s="136"/>
      <c r="J180" s="137">
        <f t="shared" si="50"/>
        <v>0</v>
      </c>
      <c r="K180" s="133" t="s">
        <v>19</v>
      </c>
      <c r="L180" s="32"/>
      <c r="M180" s="138" t="s">
        <v>19</v>
      </c>
      <c r="N180" s="139" t="s">
        <v>43</v>
      </c>
      <c r="P180" s="140">
        <f t="shared" si="51"/>
        <v>0</v>
      </c>
      <c r="Q180" s="140">
        <v>0</v>
      </c>
      <c r="R180" s="140">
        <f t="shared" si="52"/>
        <v>0</v>
      </c>
      <c r="S180" s="140">
        <v>0</v>
      </c>
      <c r="T180" s="141">
        <f t="shared" si="53"/>
        <v>0</v>
      </c>
      <c r="AR180" s="142" t="s">
        <v>188</v>
      </c>
      <c r="AT180" s="142" t="s">
        <v>183</v>
      </c>
      <c r="AU180" s="142" t="s">
        <v>80</v>
      </c>
      <c r="AY180" s="17" t="s">
        <v>181</v>
      </c>
      <c r="BE180" s="143">
        <f t="shared" si="54"/>
        <v>0</v>
      </c>
      <c r="BF180" s="143">
        <f t="shared" si="55"/>
        <v>0</v>
      </c>
      <c r="BG180" s="143">
        <f t="shared" si="56"/>
        <v>0</v>
      </c>
      <c r="BH180" s="143">
        <f t="shared" si="57"/>
        <v>0</v>
      </c>
      <c r="BI180" s="143">
        <f t="shared" si="58"/>
        <v>0</v>
      </c>
      <c r="BJ180" s="17" t="s">
        <v>80</v>
      </c>
      <c r="BK180" s="143">
        <f t="shared" si="59"/>
        <v>0</v>
      </c>
      <c r="BL180" s="17" t="s">
        <v>188</v>
      </c>
      <c r="BM180" s="142" t="s">
        <v>4410</v>
      </c>
    </row>
    <row r="181" spans="2:65" s="1" customFormat="1" ht="16.5" customHeight="1">
      <c r="B181" s="32"/>
      <c r="C181" s="131" t="s">
        <v>1082</v>
      </c>
      <c r="D181" s="131" t="s">
        <v>183</v>
      </c>
      <c r="E181" s="132" t="s">
        <v>4411</v>
      </c>
      <c r="F181" s="133" t="s">
        <v>4412</v>
      </c>
      <c r="G181" s="134" t="s">
        <v>3730</v>
      </c>
      <c r="H181" s="197"/>
      <c r="I181" s="136"/>
      <c r="J181" s="137">
        <f t="shared" si="50"/>
        <v>0</v>
      </c>
      <c r="K181" s="133" t="s">
        <v>19</v>
      </c>
      <c r="L181" s="32"/>
      <c r="M181" s="138" t="s">
        <v>19</v>
      </c>
      <c r="N181" s="139" t="s">
        <v>43</v>
      </c>
      <c r="P181" s="140">
        <f t="shared" si="51"/>
        <v>0</v>
      </c>
      <c r="Q181" s="140">
        <v>0</v>
      </c>
      <c r="R181" s="140">
        <f t="shared" si="52"/>
        <v>0</v>
      </c>
      <c r="S181" s="140">
        <v>0</v>
      </c>
      <c r="T181" s="141">
        <f t="shared" si="53"/>
        <v>0</v>
      </c>
      <c r="AR181" s="142" t="s">
        <v>188</v>
      </c>
      <c r="AT181" s="142" t="s">
        <v>183</v>
      </c>
      <c r="AU181" s="142" t="s">
        <v>80</v>
      </c>
      <c r="AY181" s="17" t="s">
        <v>181</v>
      </c>
      <c r="BE181" s="143">
        <f t="shared" si="54"/>
        <v>0</v>
      </c>
      <c r="BF181" s="143">
        <f t="shared" si="55"/>
        <v>0</v>
      </c>
      <c r="BG181" s="143">
        <f t="shared" si="56"/>
        <v>0</v>
      </c>
      <c r="BH181" s="143">
        <f t="shared" si="57"/>
        <v>0</v>
      </c>
      <c r="BI181" s="143">
        <f t="shared" si="58"/>
        <v>0</v>
      </c>
      <c r="BJ181" s="17" t="s">
        <v>80</v>
      </c>
      <c r="BK181" s="143">
        <f t="shared" si="59"/>
        <v>0</v>
      </c>
      <c r="BL181" s="17" t="s">
        <v>188</v>
      </c>
      <c r="BM181" s="142" t="s">
        <v>4413</v>
      </c>
    </row>
    <row r="182" spans="2:63" s="11" customFormat="1" ht="25.9" customHeight="1">
      <c r="B182" s="119"/>
      <c r="D182" s="120" t="s">
        <v>71</v>
      </c>
      <c r="E182" s="121" t="s">
        <v>4414</v>
      </c>
      <c r="F182" s="121" t="s">
        <v>4415</v>
      </c>
      <c r="I182" s="122"/>
      <c r="J182" s="123">
        <f>BK182</f>
        <v>0</v>
      </c>
      <c r="L182" s="119"/>
      <c r="M182" s="124"/>
      <c r="P182" s="125">
        <f>SUM(P183:P221)</f>
        <v>0</v>
      </c>
      <c r="R182" s="125">
        <f>SUM(R183:R221)</f>
        <v>0</v>
      </c>
      <c r="T182" s="126">
        <f>SUM(T183:T221)</f>
        <v>0</v>
      </c>
      <c r="AR182" s="120" t="s">
        <v>80</v>
      </c>
      <c r="AT182" s="127" t="s">
        <v>71</v>
      </c>
      <c r="AU182" s="127" t="s">
        <v>72</v>
      </c>
      <c r="AY182" s="120" t="s">
        <v>181</v>
      </c>
      <c r="BK182" s="128">
        <f>SUM(BK183:BK221)</f>
        <v>0</v>
      </c>
    </row>
    <row r="183" spans="2:65" s="1" customFormat="1" ht="16.5" customHeight="1">
      <c r="B183" s="32"/>
      <c r="C183" s="131" t="s">
        <v>1268</v>
      </c>
      <c r="D183" s="131" t="s">
        <v>183</v>
      </c>
      <c r="E183" s="132" t="s">
        <v>4416</v>
      </c>
      <c r="F183" s="133" t="s">
        <v>4417</v>
      </c>
      <c r="G183" s="134" t="s">
        <v>3753</v>
      </c>
      <c r="H183" s="135">
        <v>1</v>
      </c>
      <c r="I183" s="136"/>
      <c r="J183" s="137">
        <f aca="true" t="shared" si="60" ref="J183:J221">ROUND(I183*H183,2)</f>
        <v>0</v>
      </c>
      <c r="K183" s="133" t="s">
        <v>19</v>
      </c>
      <c r="L183" s="32"/>
      <c r="M183" s="138" t="s">
        <v>19</v>
      </c>
      <c r="N183" s="139" t="s">
        <v>43</v>
      </c>
      <c r="P183" s="140">
        <f aca="true" t="shared" si="61" ref="P183:P221">O183*H183</f>
        <v>0</v>
      </c>
      <c r="Q183" s="140">
        <v>0</v>
      </c>
      <c r="R183" s="140">
        <f aca="true" t="shared" si="62" ref="R183:R221">Q183*H183</f>
        <v>0</v>
      </c>
      <c r="S183" s="140">
        <v>0</v>
      </c>
      <c r="T183" s="141">
        <f aca="true" t="shared" si="63" ref="T183:T221">S183*H183</f>
        <v>0</v>
      </c>
      <c r="AR183" s="142" t="s">
        <v>188</v>
      </c>
      <c r="AT183" s="142" t="s">
        <v>183</v>
      </c>
      <c r="AU183" s="142" t="s">
        <v>80</v>
      </c>
      <c r="AY183" s="17" t="s">
        <v>181</v>
      </c>
      <c r="BE183" s="143">
        <f aca="true" t="shared" si="64" ref="BE183:BE221">IF(N183="základní",J183,0)</f>
        <v>0</v>
      </c>
      <c r="BF183" s="143">
        <f aca="true" t="shared" si="65" ref="BF183:BF221">IF(N183="snížená",J183,0)</f>
        <v>0</v>
      </c>
      <c r="BG183" s="143">
        <f aca="true" t="shared" si="66" ref="BG183:BG221">IF(N183="zákl. přenesená",J183,0)</f>
        <v>0</v>
      </c>
      <c r="BH183" s="143">
        <f aca="true" t="shared" si="67" ref="BH183:BH221">IF(N183="sníž. přenesená",J183,0)</f>
        <v>0</v>
      </c>
      <c r="BI183" s="143">
        <f aca="true" t="shared" si="68" ref="BI183:BI221">IF(N183="nulová",J183,0)</f>
        <v>0</v>
      </c>
      <c r="BJ183" s="17" t="s">
        <v>80</v>
      </c>
      <c r="BK183" s="143">
        <f aca="true" t="shared" si="69" ref="BK183:BK221">ROUND(I183*H183,2)</f>
        <v>0</v>
      </c>
      <c r="BL183" s="17" t="s">
        <v>188</v>
      </c>
      <c r="BM183" s="142" t="s">
        <v>4418</v>
      </c>
    </row>
    <row r="184" spans="2:65" s="1" customFormat="1" ht="16.5" customHeight="1">
      <c r="B184" s="32"/>
      <c r="C184" s="131" t="s">
        <v>1208</v>
      </c>
      <c r="D184" s="131" t="s">
        <v>183</v>
      </c>
      <c r="E184" s="132" t="s">
        <v>4419</v>
      </c>
      <c r="F184" s="133" t="s">
        <v>4420</v>
      </c>
      <c r="G184" s="134" t="s">
        <v>3753</v>
      </c>
      <c r="H184" s="135">
        <v>1</v>
      </c>
      <c r="I184" s="136"/>
      <c r="J184" s="137">
        <f t="shared" si="60"/>
        <v>0</v>
      </c>
      <c r="K184" s="133" t="s">
        <v>19</v>
      </c>
      <c r="L184" s="32"/>
      <c r="M184" s="138" t="s">
        <v>19</v>
      </c>
      <c r="N184" s="139" t="s">
        <v>43</v>
      </c>
      <c r="P184" s="140">
        <f t="shared" si="61"/>
        <v>0</v>
      </c>
      <c r="Q184" s="140">
        <v>0</v>
      </c>
      <c r="R184" s="140">
        <f t="shared" si="62"/>
        <v>0</v>
      </c>
      <c r="S184" s="140">
        <v>0</v>
      </c>
      <c r="T184" s="141">
        <f t="shared" si="63"/>
        <v>0</v>
      </c>
      <c r="AR184" s="142" t="s">
        <v>188</v>
      </c>
      <c r="AT184" s="142" t="s">
        <v>183</v>
      </c>
      <c r="AU184" s="142" t="s">
        <v>80</v>
      </c>
      <c r="AY184" s="17" t="s">
        <v>181</v>
      </c>
      <c r="BE184" s="143">
        <f t="shared" si="64"/>
        <v>0</v>
      </c>
      <c r="BF184" s="143">
        <f t="shared" si="65"/>
        <v>0</v>
      </c>
      <c r="BG184" s="143">
        <f t="shared" si="66"/>
        <v>0</v>
      </c>
      <c r="BH184" s="143">
        <f t="shared" si="67"/>
        <v>0</v>
      </c>
      <c r="BI184" s="143">
        <f t="shared" si="68"/>
        <v>0</v>
      </c>
      <c r="BJ184" s="17" t="s">
        <v>80</v>
      </c>
      <c r="BK184" s="143">
        <f t="shared" si="69"/>
        <v>0</v>
      </c>
      <c r="BL184" s="17" t="s">
        <v>188</v>
      </c>
      <c r="BM184" s="142" t="s">
        <v>4421</v>
      </c>
    </row>
    <row r="185" spans="2:65" s="1" customFormat="1" ht="16.5" customHeight="1">
      <c r="B185" s="32"/>
      <c r="C185" s="131" t="s">
        <v>1252</v>
      </c>
      <c r="D185" s="131" t="s">
        <v>183</v>
      </c>
      <c r="E185" s="132" t="s">
        <v>4419</v>
      </c>
      <c r="F185" s="133" t="s">
        <v>4420</v>
      </c>
      <c r="G185" s="134" t="s">
        <v>3753</v>
      </c>
      <c r="H185" s="135">
        <v>3</v>
      </c>
      <c r="I185" s="136"/>
      <c r="J185" s="137">
        <f t="shared" si="60"/>
        <v>0</v>
      </c>
      <c r="K185" s="133" t="s">
        <v>19</v>
      </c>
      <c r="L185" s="32"/>
      <c r="M185" s="138" t="s">
        <v>19</v>
      </c>
      <c r="N185" s="139" t="s">
        <v>43</v>
      </c>
      <c r="P185" s="140">
        <f t="shared" si="61"/>
        <v>0</v>
      </c>
      <c r="Q185" s="140">
        <v>0</v>
      </c>
      <c r="R185" s="140">
        <f t="shared" si="62"/>
        <v>0</v>
      </c>
      <c r="S185" s="140">
        <v>0</v>
      </c>
      <c r="T185" s="141">
        <f t="shared" si="63"/>
        <v>0</v>
      </c>
      <c r="AR185" s="142" t="s">
        <v>188</v>
      </c>
      <c r="AT185" s="142" t="s">
        <v>183</v>
      </c>
      <c r="AU185" s="142" t="s">
        <v>80</v>
      </c>
      <c r="AY185" s="17" t="s">
        <v>181</v>
      </c>
      <c r="BE185" s="143">
        <f t="shared" si="64"/>
        <v>0</v>
      </c>
      <c r="BF185" s="143">
        <f t="shared" si="65"/>
        <v>0</v>
      </c>
      <c r="BG185" s="143">
        <f t="shared" si="66"/>
        <v>0</v>
      </c>
      <c r="BH185" s="143">
        <f t="shared" si="67"/>
        <v>0</v>
      </c>
      <c r="BI185" s="143">
        <f t="shared" si="68"/>
        <v>0</v>
      </c>
      <c r="BJ185" s="17" t="s">
        <v>80</v>
      </c>
      <c r="BK185" s="143">
        <f t="shared" si="69"/>
        <v>0</v>
      </c>
      <c r="BL185" s="17" t="s">
        <v>188</v>
      </c>
      <c r="BM185" s="142" t="s">
        <v>4422</v>
      </c>
    </row>
    <row r="186" spans="2:65" s="1" customFormat="1" ht="16.5" customHeight="1">
      <c r="B186" s="32"/>
      <c r="C186" s="131" t="s">
        <v>1287</v>
      </c>
      <c r="D186" s="131" t="s">
        <v>183</v>
      </c>
      <c r="E186" s="132" t="s">
        <v>4419</v>
      </c>
      <c r="F186" s="133" t="s">
        <v>4420</v>
      </c>
      <c r="G186" s="134" t="s">
        <v>3753</v>
      </c>
      <c r="H186" s="135">
        <v>6</v>
      </c>
      <c r="I186" s="136"/>
      <c r="J186" s="137">
        <f t="shared" si="60"/>
        <v>0</v>
      </c>
      <c r="K186" s="133" t="s">
        <v>19</v>
      </c>
      <c r="L186" s="32"/>
      <c r="M186" s="138" t="s">
        <v>19</v>
      </c>
      <c r="N186" s="139" t="s">
        <v>43</v>
      </c>
      <c r="P186" s="140">
        <f t="shared" si="61"/>
        <v>0</v>
      </c>
      <c r="Q186" s="140">
        <v>0</v>
      </c>
      <c r="R186" s="140">
        <f t="shared" si="62"/>
        <v>0</v>
      </c>
      <c r="S186" s="140">
        <v>0</v>
      </c>
      <c r="T186" s="141">
        <f t="shared" si="63"/>
        <v>0</v>
      </c>
      <c r="AR186" s="142" t="s">
        <v>188</v>
      </c>
      <c r="AT186" s="142" t="s">
        <v>183</v>
      </c>
      <c r="AU186" s="142" t="s">
        <v>80</v>
      </c>
      <c r="AY186" s="17" t="s">
        <v>181</v>
      </c>
      <c r="BE186" s="143">
        <f t="shared" si="64"/>
        <v>0</v>
      </c>
      <c r="BF186" s="143">
        <f t="shared" si="65"/>
        <v>0</v>
      </c>
      <c r="BG186" s="143">
        <f t="shared" si="66"/>
        <v>0</v>
      </c>
      <c r="BH186" s="143">
        <f t="shared" si="67"/>
        <v>0</v>
      </c>
      <c r="BI186" s="143">
        <f t="shared" si="68"/>
        <v>0</v>
      </c>
      <c r="BJ186" s="17" t="s">
        <v>80</v>
      </c>
      <c r="BK186" s="143">
        <f t="shared" si="69"/>
        <v>0</v>
      </c>
      <c r="BL186" s="17" t="s">
        <v>188</v>
      </c>
      <c r="BM186" s="142" t="s">
        <v>4423</v>
      </c>
    </row>
    <row r="187" spans="2:65" s="1" customFormat="1" ht="16.5" customHeight="1">
      <c r="B187" s="32"/>
      <c r="C187" s="131" t="s">
        <v>1304</v>
      </c>
      <c r="D187" s="131" t="s">
        <v>183</v>
      </c>
      <c r="E187" s="132" t="s">
        <v>4424</v>
      </c>
      <c r="F187" s="133" t="s">
        <v>4425</v>
      </c>
      <c r="G187" s="134" t="s">
        <v>3753</v>
      </c>
      <c r="H187" s="135">
        <v>1</v>
      </c>
      <c r="I187" s="136"/>
      <c r="J187" s="137">
        <f t="shared" si="60"/>
        <v>0</v>
      </c>
      <c r="K187" s="133" t="s">
        <v>19</v>
      </c>
      <c r="L187" s="32"/>
      <c r="M187" s="138" t="s">
        <v>19</v>
      </c>
      <c r="N187" s="139" t="s">
        <v>43</v>
      </c>
      <c r="P187" s="140">
        <f t="shared" si="61"/>
        <v>0</v>
      </c>
      <c r="Q187" s="140">
        <v>0</v>
      </c>
      <c r="R187" s="140">
        <f t="shared" si="62"/>
        <v>0</v>
      </c>
      <c r="S187" s="140">
        <v>0</v>
      </c>
      <c r="T187" s="141">
        <f t="shared" si="63"/>
        <v>0</v>
      </c>
      <c r="AR187" s="142" t="s">
        <v>188</v>
      </c>
      <c r="AT187" s="142" t="s">
        <v>183</v>
      </c>
      <c r="AU187" s="142" t="s">
        <v>80</v>
      </c>
      <c r="AY187" s="17" t="s">
        <v>181</v>
      </c>
      <c r="BE187" s="143">
        <f t="shared" si="64"/>
        <v>0</v>
      </c>
      <c r="BF187" s="143">
        <f t="shared" si="65"/>
        <v>0</v>
      </c>
      <c r="BG187" s="143">
        <f t="shared" si="66"/>
        <v>0</v>
      </c>
      <c r="BH187" s="143">
        <f t="shared" si="67"/>
        <v>0</v>
      </c>
      <c r="BI187" s="143">
        <f t="shared" si="68"/>
        <v>0</v>
      </c>
      <c r="BJ187" s="17" t="s">
        <v>80</v>
      </c>
      <c r="BK187" s="143">
        <f t="shared" si="69"/>
        <v>0</v>
      </c>
      <c r="BL187" s="17" t="s">
        <v>188</v>
      </c>
      <c r="BM187" s="142" t="s">
        <v>4426</v>
      </c>
    </row>
    <row r="188" spans="2:65" s="1" customFormat="1" ht="16.5" customHeight="1">
      <c r="B188" s="32"/>
      <c r="C188" s="131" t="s">
        <v>1332</v>
      </c>
      <c r="D188" s="131" t="s">
        <v>183</v>
      </c>
      <c r="E188" s="132" t="s">
        <v>4427</v>
      </c>
      <c r="F188" s="133" t="s">
        <v>4428</v>
      </c>
      <c r="G188" s="134" t="s">
        <v>3753</v>
      </c>
      <c r="H188" s="135">
        <v>2</v>
      </c>
      <c r="I188" s="136"/>
      <c r="J188" s="137">
        <f t="shared" si="60"/>
        <v>0</v>
      </c>
      <c r="K188" s="133" t="s">
        <v>19</v>
      </c>
      <c r="L188" s="32"/>
      <c r="M188" s="138" t="s">
        <v>19</v>
      </c>
      <c r="N188" s="139" t="s">
        <v>43</v>
      </c>
      <c r="P188" s="140">
        <f t="shared" si="61"/>
        <v>0</v>
      </c>
      <c r="Q188" s="140">
        <v>0</v>
      </c>
      <c r="R188" s="140">
        <f t="shared" si="62"/>
        <v>0</v>
      </c>
      <c r="S188" s="140">
        <v>0</v>
      </c>
      <c r="T188" s="141">
        <f t="shared" si="63"/>
        <v>0</v>
      </c>
      <c r="AR188" s="142" t="s">
        <v>188</v>
      </c>
      <c r="AT188" s="142" t="s">
        <v>183</v>
      </c>
      <c r="AU188" s="142" t="s">
        <v>80</v>
      </c>
      <c r="AY188" s="17" t="s">
        <v>181</v>
      </c>
      <c r="BE188" s="143">
        <f t="shared" si="64"/>
        <v>0</v>
      </c>
      <c r="BF188" s="143">
        <f t="shared" si="65"/>
        <v>0</v>
      </c>
      <c r="BG188" s="143">
        <f t="shared" si="66"/>
        <v>0</v>
      </c>
      <c r="BH188" s="143">
        <f t="shared" si="67"/>
        <v>0</v>
      </c>
      <c r="BI188" s="143">
        <f t="shared" si="68"/>
        <v>0</v>
      </c>
      <c r="BJ188" s="17" t="s">
        <v>80</v>
      </c>
      <c r="BK188" s="143">
        <f t="shared" si="69"/>
        <v>0</v>
      </c>
      <c r="BL188" s="17" t="s">
        <v>188</v>
      </c>
      <c r="BM188" s="142" t="s">
        <v>4429</v>
      </c>
    </row>
    <row r="189" spans="2:65" s="1" customFormat="1" ht="16.5" customHeight="1">
      <c r="B189" s="32"/>
      <c r="C189" s="131" t="s">
        <v>1170</v>
      </c>
      <c r="D189" s="131" t="s">
        <v>183</v>
      </c>
      <c r="E189" s="132" t="s">
        <v>4430</v>
      </c>
      <c r="F189" s="133" t="s">
        <v>4431</v>
      </c>
      <c r="G189" s="134" t="s">
        <v>3753</v>
      </c>
      <c r="H189" s="135">
        <v>3</v>
      </c>
      <c r="I189" s="136"/>
      <c r="J189" s="137">
        <f t="shared" si="60"/>
        <v>0</v>
      </c>
      <c r="K189" s="133" t="s">
        <v>19</v>
      </c>
      <c r="L189" s="32"/>
      <c r="M189" s="138" t="s">
        <v>19</v>
      </c>
      <c r="N189" s="139" t="s">
        <v>43</v>
      </c>
      <c r="P189" s="140">
        <f t="shared" si="61"/>
        <v>0</v>
      </c>
      <c r="Q189" s="140">
        <v>0</v>
      </c>
      <c r="R189" s="140">
        <f t="shared" si="62"/>
        <v>0</v>
      </c>
      <c r="S189" s="140">
        <v>0</v>
      </c>
      <c r="T189" s="141">
        <f t="shared" si="63"/>
        <v>0</v>
      </c>
      <c r="AR189" s="142" t="s">
        <v>188</v>
      </c>
      <c r="AT189" s="142" t="s">
        <v>183</v>
      </c>
      <c r="AU189" s="142" t="s">
        <v>80</v>
      </c>
      <c r="AY189" s="17" t="s">
        <v>181</v>
      </c>
      <c r="BE189" s="143">
        <f t="shared" si="64"/>
        <v>0</v>
      </c>
      <c r="BF189" s="143">
        <f t="shared" si="65"/>
        <v>0</v>
      </c>
      <c r="BG189" s="143">
        <f t="shared" si="66"/>
        <v>0</v>
      </c>
      <c r="BH189" s="143">
        <f t="shared" si="67"/>
        <v>0</v>
      </c>
      <c r="BI189" s="143">
        <f t="shared" si="68"/>
        <v>0</v>
      </c>
      <c r="BJ189" s="17" t="s">
        <v>80</v>
      </c>
      <c r="BK189" s="143">
        <f t="shared" si="69"/>
        <v>0</v>
      </c>
      <c r="BL189" s="17" t="s">
        <v>188</v>
      </c>
      <c r="BM189" s="142" t="s">
        <v>4432</v>
      </c>
    </row>
    <row r="190" spans="2:65" s="1" customFormat="1" ht="16.5" customHeight="1">
      <c r="B190" s="32"/>
      <c r="C190" s="131" t="s">
        <v>1274</v>
      </c>
      <c r="D190" s="131" t="s">
        <v>183</v>
      </c>
      <c r="E190" s="132" t="s">
        <v>4430</v>
      </c>
      <c r="F190" s="133" t="s">
        <v>4431</v>
      </c>
      <c r="G190" s="134" t="s">
        <v>3753</v>
      </c>
      <c r="H190" s="135">
        <v>1</v>
      </c>
      <c r="I190" s="136"/>
      <c r="J190" s="137">
        <f t="shared" si="60"/>
        <v>0</v>
      </c>
      <c r="K190" s="133" t="s">
        <v>19</v>
      </c>
      <c r="L190" s="32"/>
      <c r="M190" s="138" t="s">
        <v>19</v>
      </c>
      <c r="N190" s="139" t="s">
        <v>43</v>
      </c>
      <c r="P190" s="140">
        <f t="shared" si="61"/>
        <v>0</v>
      </c>
      <c r="Q190" s="140">
        <v>0</v>
      </c>
      <c r="R190" s="140">
        <f t="shared" si="62"/>
        <v>0</v>
      </c>
      <c r="S190" s="140">
        <v>0</v>
      </c>
      <c r="T190" s="141">
        <f t="shared" si="63"/>
        <v>0</v>
      </c>
      <c r="AR190" s="142" t="s">
        <v>188</v>
      </c>
      <c r="AT190" s="142" t="s">
        <v>183</v>
      </c>
      <c r="AU190" s="142" t="s">
        <v>80</v>
      </c>
      <c r="AY190" s="17" t="s">
        <v>181</v>
      </c>
      <c r="BE190" s="143">
        <f t="shared" si="64"/>
        <v>0</v>
      </c>
      <c r="BF190" s="143">
        <f t="shared" si="65"/>
        <v>0</v>
      </c>
      <c r="BG190" s="143">
        <f t="shared" si="66"/>
        <v>0</v>
      </c>
      <c r="BH190" s="143">
        <f t="shared" si="67"/>
        <v>0</v>
      </c>
      <c r="BI190" s="143">
        <f t="shared" si="68"/>
        <v>0</v>
      </c>
      <c r="BJ190" s="17" t="s">
        <v>80</v>
      </c>
      <c r="BK190" s="143">
        <f t="shared" si="69"/>
        <v>0</v>
      </c>
      <c r="BL190" s="17" t="s">
        <v>188</v>
      </c>
      <c r="BM190" s="142" t="s">
        <v>4433</v>
      </c>
    </row>
    <row r="191" spans="2:65" s="1" customFormat="1" ht="16.5" customHeight="1">
      <c r="B191" s="32"/>
      <c r="C191" s="131" t="s">
        <v>1348</v>
      </c>
      <c r="D191" s="131" t="s">
        <v>183</v>
      </c>
      <c r="E191" s="132" t="s">
        <v>4430</v>
      </c>
      <c r="F191" s="133" t="s">
        <v>4431</v>
      </c>
      <c r="G191" s="134" t="s">
        <v>3753</v>
      </c>
      <c r="H191" s="135">
        <v>3</v>
      </c>
      <c r="I191" s="136"/>
      <c r="J191" s="137">
        <f t="shared" si="60"/>
        <v>0</v>
      </c>
      <c r="K191" s="133" t="s">
        <v>19</v>
      </c>
      <c r="L191" s="32"/>
      <c r="M191" s="138" t="s">
        <v>19</v>
      </c>
      <c r="N191" s="139" t="s">
        <v>43</v>
      </c>
      <c r="P191" s="140">
        <f t="shared" si="61"/>
        <v>0</v>
      </c>
      <c r="Q191" s="140">
        <v>0</v>
      </c>
      <c r="R191" s="140">
        <f t="shared" si="62"/>
        <v>0</v>
      </c>
      <c r="S191" s="140">
        <v>0</v>
      </c>
      <c r="T191" s="141">
        <f t="shared" si="63"/>
        <v>0</v>
      </c>
      <c r="AR191" s="142" t="s">
        <v>188</v>
      </c>
      <c r="AT191" s="142" t="s">
        <v>183</v>
      </c>
      <c r="AU191" s="142" t="s">
        <v>80</v>
      </c>
      <c r="AY191" s="17" t="s">
        <v>181</v>
      </c>
      <c r="BE191" s="143">
        <f t="shared" si="64"/>
        <v>0</v>
      </c>
      <c r="BF191" s="143">
        <f t="shared" si="65"/>
        <v>0</v>
      </c>
      <c r="BG191" s="143">
        <f t="shared" si="66"/>
        <v>0</v>
      </c>
      <c r="BH191" s="143">
        <f t="shared" si="67"/>
        <v>0</v>
      </c>
      <c r="BI191" s="143">
        <f t="shared" si="68"/>
        <v>0</v>
      </c>
      <c r="BJ191" s="17" t="s">
        <v>80</v>
      </c>
      <c r="BK191" s="143">
        <f t="shared" si="69"/>
        <v>0</v>
      </c>
      <c r="BL191" s="17" t="s">
        <v>188</v>
      </c>
      <c r="BM191" s="142" t="s">
        <v>4434</v>
      </c>
    </row>
    <row r="192" spans="2:65" s="1" customFormat="1" ht="16.5" customHeight="1">
      <c r="B192" s="32"/>
      <c r="C192" s="131" t="s">
        <v>1372</v>
      </c>
      <c r="D192" s="131" t="s">
        <v>183</v>
      </c>
      <c r="E192" s="132" t="s">
        <v>4430</v>
      </c>
      <c r="F192" s="133" t="s">
        <v>4431</v>
      </c>
      <c r="G192" s="134" t="s">
        <v>3753</v>
      </c>
      <c r="H192" s="135">
        <v>4</v>
      </c>
      <c r="I192" s="136"/>
      <c r="J192" s="137">
        <f t="shared" si="60"/>
        <v>0</v>
      </c>
      <c r="K192" s="133" t="s">
        <v>19</v>
      </c>
      <c r="L192" s="32"/>
      <c r="M192" s="138" t="s">
        <v>19</v>
      </c>
      <c r="N192" s="139" t="s">
        <v>43</v>
      </c>
      <c r="P192" s="140">
        <f t="shared" si="61"/>
        <v>0</v>
      </c>
      <c r="Q192" s="140">
        <v>0</v>
      </c>
      <c r="R192" s="140">
        <f t="shared" si="62"/>
        <v>0</v>
      </c>
      <c r="S192" s="140">
        <v>0</v>
      </c>
      <c r="T192" s="141">
        <f t="shared" si="63"/>
        <v>0</v>
      </c>
      <c r="AR192" s="142" t="s">
        <v>188</v>
      </c>
      <c r="AT192" s="142" t="s">
        <v>183</v>
      </c>
      <c r="AU192" s="142" t="s">
        <v>80</v>
      </c>
      <c r="AY192" s="17" t="s">
        <v>181</v>
      </c>
      <c r="BE192" s="143">
        <f t="shared" si="64"/>
        <v>0</v>
      </c>
      <c r="BF192" s="143">
        <f t="shared" si="65"/>
        <v>0</v>
      </c>
      <c r="BG192" s="143">
        <f t="shared" si="66"/>
        <v>0</v>
      </c>
      <c r="BH192" s="143">
        <f t="shared" si="67"/>
        <v>0</v>
      </c>
      <c r="BI192" s="143">
        <f t="shared" si="68"/>
        <v>0</v>
      </c>
      <c r="BJ192" s="17" t="s">
        <v>80</v>
      </c>
      <c r="BK192" s="143">
        <f t="shared" si="69"/>
        <v>0</v>
      </c>
      <c r="BL192" s="17" t="s">
        <v>188</v>
      </c>
      <c r="BM192" s="142" t="s">
        <v>4435</v>
      </c>
    </row>
    <row r="193" spans="2:65" s="1" customFormat="1" ht="16.5" customHeight="1">
      <c r="B193" s="32"/>
      <c r="C193" s="131" t="s">
        <v>1179</v>
      </c>
      <c r="D193" s="131" t="s">
        <v>183</v>
      </c>
      <c r="E193" s="132" t="s">
        <v>4436</v>
      </c>
      <c r="F193" s="133" t="s">
        <v>4437</v>
      </c>
      <c r="G193" s="134" t="s">
        <v>3753</v>
      </c>
      <c r="H193" s="135">
        <v>17</v>
      </c>
      <c r="I193" s="136"/>
      <c r="J193" s="137">
        <f t="shared" si="60"/>
        <v>0</v>
      </c>
      <c r="K193" s="133" t="s">
        <v>19</v>
      </c>
      <c r="L193" s="32"/>
      <c r="M193" s="138" t="s">
        <v>19</v>
      </c>
      <c r="N193" s="139" t="s">
        <v>43</v>
      </c>
      <c r="P193" s="140">
        <f t="shared" si="61"/>
        <v>0</v>
      </c>
      <c r="Q193" s="140">
        <v>0</v>
      </c>
      <c r="R193" s="140">
        <f t="shared" si="62"/>
        <v>0</v>
      </c>
      <c r="S193" s="140">
        <v>0</v>
      </c>
      <c r="T193" s="141">
        <f t="shared" si="63"/>
        <v>0</v>
      </c>
      <c r="AR193" s="142" t="s">
        <v>188</v>
      </c>
      <c r="AT193" s="142" t="s">
        <v>183</v>
      </c>
      <c r="AU193" s="142" t="s">
        <v>80</v>
      </c>
      <c r="AY193" s="17" t="s">
        <v>181</v>
      </c>
      <c r="BE193" s="143">
        <f t="shared" si="64"/>
        <v>0</v>
      </c>
      <c r="BF193" s="143">
        <f t="shared" si="65"/>
        <v>0</v>
      </c>
      <c r="BG193" s="143">
        <f t="shared" si="66"/>
        <v>0</v>
      </c>
      <c r="BH193" s="143">
        <f t="shared" si="67"/>
        <v>0</v>
      </c>
      <c r="BI193" s="143">
        <f t="shared" si="68"/>
        <v>0</v>
      </c>
      <c r="BJ193" s="17" t="s">
        <v>80</v>
      </c>
      <c r="BK193" s="143">
        <f t="shared" si="69"/>
        <v>0</v>
      </c>
      <c r="BL193" s="17" t="s">
        <v>188</v>
      </c>
      <c r="BM193" s="142" t="s">
        <v>4438</v>
      </c>
    </row>
    <row r="194" spans="2:65" s="1" customFormat="1" ht="16.5" customHeight="1">
      <c r="B194" s="32"/>
      <c r="C194" s="131" t="s">
        <v>1376</v>
      </c>
      <c r="D194" s="131" t="s">
        <v>183</v>
      </c>
      <c r="E194" s="132" t="s">
        <v>4436</v>
      </c>
      <c r="F194" s="133" t="s">
        <v>4437</v>
      </c>
      <c r="G194" s="134" t="s">
        <v>3753</v>
      </c>
      <c r="H194" s="135">
        <v>1</v>
      </c>
      <c r="I194" s="136"/>
      <c r="J194" s="137">
        <f t="shared" si="60"/>
        <v>0</v>
      </c>
      <c r="K194" s="133" t="s">
        <v>19</v>
      </c>
      <c r="L194" s="32"/>
      <c r="M194" s="138" t="s">
        <v>19</v>
      </c>
      <c r="N194" s="139" t="s">
        <v>43</v>
      </c>
      <c r="P194" s="140">
        <f t="shared" si="61"/>
        <v>0</v>
      </c>
      <c r="Q194" s="140">
        <v>0</v>
      </c>
      <c r="R194" s="140">
        <f t="shared" si="62"/>
        <v>0</v>
      </c>
      <c r="S194" s="140">
        <v>0</v>
      </c>
      <c r="T194" s="141">
        <f t="shared" si="63"/>
        <v>0</v>
      </c>
      <c r="AR194" s="142" t="s">
        <v>188</v>
      </c>
      <c r="AT194" s="142" t="s">
        <v>183</v>
      </c>
      <c r="AU194" s="142" t="s">
        <v>80</v>
      </c>
      <c r="AY194" s="17" t="s">
        <v>181</v>
      </c>
      <c r="BE194" s="143">
        <f t="shared" si="64"/>
        <v>0</v>
      </c>
      <c r="BF194" s="143">
        <f t="shared" si="65"/>
        <v>0</v>
      </c>
      <c r="BG194" s="143">
        <f t="shared" si="66"/>
        <v>0</v>
      </c>
      <c r="BH194" s="143">
        <f t="shared" si="67"/>
        <v>0</v>
      </c>
      <c r="BI194" s="143">
        <f t="shared" si="68"/>
        <v>0</v>
      </c>
      <c r="BJ194" s="17" t="s">
        <v>80</v>
      </c>
      <c r="BK194" s="143">
        <f t="shared" si="69"/>
        <v>0</v>
      </c>
      <c r="BL194" s="17" t="s">
        <v>188</v>
      </c>
      <c r="BM194" s="142" t="s">
        <v>4439</v>
      </c>
    </row>
    <row r="195" spans="2:65" s="1" customFormat="1" ht="16.5" customHeight="1">
      <c r="B195" s="32"/>
      <c r="C195" s="131" t="s">
        <v>1186</v>
      </c>
      <c r="D195" s="131" t="s">
        <v>183</v>
      </c>
      <c r="E195" s="132" t="s">
        <v>4440</v>
      </c>
      <c r="F195" s="133" t="s">
        <v>4441</v>
      </c>
      <c r="G195" s="134" t="s">
        <v>3753</v>
      </c>
      <c r="H195" s="135">
        <v>2</v>
      </c>
      <c r="I195" s="136"/>
      <c r="J195" s="137">
        <f t="shared" si="60"/>
        <v>0</v>
      </c>
      <c r="K195" s="133" t="s">
        <v>19</v>
      </c>
      <c r="L195" s="32"/>
      <c r="M195" s="138" t="s">
        <v>19</v>
      </c>
      <c r="N195" s="139" t="s">
        <v>43</v>
      </c>
      <c r="P195" s="140">
        <f t="shared" si="61"/>
        <v>0</v>
      </c>
      <c r="Q195" s="140">
        <v>0</v>
      </c>
      <c r="R195" s="140">
        <f t="shared" si="62"/>
        <v>0</v>
      </c>
      <c r="S195" s="140">
        <v>0</v>
      </c>
      <c r="T195" s="141">
        <f t="shared" si="63"/>
        <v>0</v>
      </c>
      <c r="AR195" s="142" t="s">
        <v>188</v>
      </c>
      <c r="AT195" s="142" t="s">
        <v>183</v>
      </c>
      <c r="AU195" s="142" t="s">
        <v>80</v>
      </c>
      <c r="AY195" s="17" t="s">
        <v>181</v>
      </c>
      <c r="BE195" s="143">
        <f t="shared" si="64"/>
        <v>0</v>
      </c>
      <c r="BF195" s="143">
        <f t="shared" si="65"/>
        <v>0</v>
      </c>
      <c r="BG195" s="143">
        <f t="shared" si="66"/>
        <v>0</v>
      </c>
      <c r="BH195" s="143">
        <f t="shared" si="67"/>
        <v>0</v>
      </c>
      <c r="BI195" s="143">
        <f t="shared" si="68"/>
        <v>0</v>
      </c>
      <c r="BJ195" s="17" t="s">
        <v>80</v>
      </c>
      <c r="BK195" s="143">
        <f t="shared" si="69"/>
        <v>0</v>
      </c>
      <c r="BL195" s="17" t="s">
        <v>188</v>
      </c>
      <c r="BM195" s="142" t="s">
        <v>4442</v>
      </c>
    </row>
    <row r="196" spans="2:65" s="1" customFormat="1" ht="16.5" customHeight="1">
      <c r="B196" s="32"/>
      <c r="C196" s="131" t="s">
        <v>1191</v>
      </c>
      <c r="D196" s="131" t="s">
        <v>183</v>
      </c>
      <c r="E196" s="132" t="s">
        <v>4443</v>
      </c>
      <c r="F196" s="133" t="s">
        <v>4444</v>
      </c>
      <c r="G196" s="134" t="s">
        <v>3753</v>
      </c>
      <c r="H196" s="135">
        <v>6</v>
      </c>
      <c r="I196" s="136"/>
      <c r="J196" s="137">
        <f t="shared" si="60"/>
        <v>0</v>
      </c>
      <c r="K196" s="133" t="s">
        <v>19</v>
      </c>
      <c r="L196" s="32"/>
      <c r="M196" s="138" t="s">
        <v>19</v>
      </c>
      <c r="N196" s="139" t="s">
        <v>43</v>
      </c>
      <c r="P196" s="140">
        <f t="shared" si="61"/>
        <v>0</v>
      </c>
      <c r="Q196" s="140">
        <v>0</v>
      </c>
      <c r="R196" s="140">
        <f t="shared" si="62"/>
        <v>0</v>
      </c>
      <c r="S196" s="140">
        <v>0</v>
      </c>
      <c r="T196" s="141">
        <f t="shared" si="63"/>
        <v>0</v>
      </c>
      <c r="AR196" s="142" t="s">
        <v>188</v>
      </c>
      <c r="AT196" s="142" t="s">
        <v>183</v>
      </c>
      <c r="AU196" s="142" t="s">
        <v>80</v>
      </c>
      <c r="AY196" s="17" t="s">
        <v>181</v>
      </c>
      <c r="BE196" s="143">
        <f t="shared" si="64"/>
        <v>0</v>
      </c>
      <c r="BF196" s="143">
        <f t="shared" si="65"/>
        <v>0</v>
      </c>
      <c r="BG196" s="143">
        <f t="shared" si="66"/>
        <v>0</v>
      </c>
      <c r="BH196" s="143">
        <f t="shared" si="67"/>
        <v>0</v>
      </c>
      <c r="BI196" s="143">
        <f t="shared" si="68"/>
        <v>0</v>
      </c>
      <c r="BJ196" s="17" t="s">
        <v>80</v>
      </c>
      <c r="BK196" s="143">
        <f t="shared" si="69"/>
        <v>0</v>
      </c>
      <c r="BL196" s="17" t="s">
        <v>188</v>
      </c>
      <c r="BM196" s="142" t="s">
        <v>4445</v>
      </c>
    </row>
    <row r="197" spans="2:65" s="1" customFormat="1" ht="16.5" customHeight="1">
      <c r="B197" s="32"/>
      <c r="C197" s="131" t="s">
        <v>1262</v>
      </c>
      <c r="D197" s="131" t="s">
        <v>183</v>
      </c>
      <c r="E197" s="132" t="s">
        <v>4446</v>
      </c>
      <c r="F197" s="133" t="s">
        <v>4441</v>
      </c>
      <c r="G197" s="134" t="s">
        <v>3753</v>
      </c>
      <c r="H197" s="135">
        <v>1</v>
      </c>
      <c r="I197" s="136"/>
      <c r="J197" s="137">
        <f t="shared" si="60"/>
        <v>0</v>
      </c>
      <c r="K197" s="133" t="s">
        <v>19</v>
      </c>
      <c r="L197" s="32"/>
      <c r="M197" s="138" t="s">
        <v>19</v>
      </c>
      <c r="N197" s="139" t="s">
        <v>43</v>
      </c>
      <c r="P197" s="140">
        <f t="shared" si="61"/>
        <v>0</v>
      </c>
      <c r="Q197" s="140">
        <v>0</v>
      </c>
      <c r="R197" s="140">
        <f t="shared" si="62"/>
        <v>0</v>
      </c>
      <c r="S197" s="140">
        <v>0</v>
      </c>
      <c r="T197" s="141">
        <f t="shared" si="63"/>
        <v>0</v>
      </c>
      <c r="AR197" s="142" t="s">
        <v>188</v>
      </c>
      <c r="AT197" s="142" t="s">
        <v>183</v>
      </c>
      <c r="AU197" s="142" t="s">
        <v>80</v>
      </c>
      <c r="AY197" s="17" t="s">
        <v>181</v>
      </c>
      <c r="BE197" s="143">
        <f t="shared" si="64"/>
        <v>0</v>
      </c>
      <c r="BF197" s="143">
        <f t="shared" si="65"/>
        <v>0</v>
      </c>
      <c r="BG197" s="143">
        <f t="shared" si="66"/>
        <v>0</v>
      </c>
      <c r="BH197" s="143">
        <f t="shared" si="67"/>
        <v>0</v>
      </c>
      <c r="BI197" s="143">
        <f t="shared" si="68"/>
        <v>0</v>
      </c>
      <c r="BJ197" s="17" t="s">
        <v>80</v>
      </c>
      <c r="BK197" s="143">
        <f t="shared" si="69"/>
        <v>0</v>
      </c>
      <c r="BL197" s="17" t="s">
        <v>188</v>
      </c>
      <c r="BM197" s="142" t="s">
        <v>4447</v>
      </c>
    </row>
    <row r="198" spans="2:65" s="1" customFormat="1" ht="16.5" customHeight="1">
      <c r="B198" s="32"/>
      <c r="C198" s="131" t="s">
        <v>1280</v>
      </c>
      <c r="D198" s="131" t="s">
        <v>183</v>
      </c>
      <c r="E198" s="132" t="s">
        <v>4448</v>
      </c>
      <c r="F198" s="133" t="s">
        <v>4449</v>
      </c>
      <c r="G198" s="134" t="s">
        <v>3753</v>
      </c>
      <c r="H198" s="135">
        <v>6</v>
      </c>
      <c r="I198" s="136"/>
      <c r="J198" s="137">
        <f t="shared" si="60"/>
        <v>0</v>
      </c>
      <c r="K198" s="133" t="s">
        <v>19</v>
      </c>
      <c r="L198" s="32"/>
      <c r="M198" s="138" t="s">
        <v>19</v>
      </c>
      <c r="N198" s="139" t="s">
        <v>43</v>
      </c>
      <c r="P198" s="140">
        <f t="shared" si="61"/>
        <v>0</v>
      </c>
      <c r="Q198" s="140">
        <v>0</v>
      </c>
      <c r="R198" s="140">
        <f t="shared" si="62"/>
        <v>0</v>
      </c>
      <c r="S198" s="140">
        <v>0</v>
      </c>
      <c r="T198" s="141">
        <f t="shared" si="63"/>
        <v>0</v>
      </c>
      <c r="AR198" s="142" t="s">
        <v>188</v>
      </c>
      <c r="AT198" s="142" t="s">
        <v>183</v>
      </c>
      <c r="AU198" s="142" t="s">
        <v>80</v>
      </c>
      <c r="AY198" s="17" t="s">
        <v>181</v>
      </c>
      <c r="BE198" s="143">
        <f t="shared" si="64"/>
        <v>0</v>
      </c>
      <c r="BF198" s="143">
        <f t="shared" si="65"/>
        <v>0</v>
      </c>
      <c r="BG198" s="143">
        <f t="shared" si="66"/>
        <v>0</v>
      </c>
      <c r="BH198" s="143">
        <f t="shared" si="67"/>
        <v>0</v>
      </c>
      <c r="BI198" s="143">
        <f t="shared" si="68"/>
        <v>0</v>
      </c>
      <c r="BJ198" s="17" t="s">
        <v>80</v>
      </c>
      <c r="BK198" s="143">
        <f t="shared" si="69"/>
        <v>0</v>
      </c>
      <c r="BL198" s="17" t="s">
        <v>188</v>
      </c>
      <c r="BM198" s="142" t="s">
        <v>4450</v>
      </c>
    </row>
    <row r="199" spans="2:65" s="1" customFormat="1" ht="21.75" customHeight="1">
      <c r="B199" s="32"/>
      <c r="C199" s="131" t="s">
        <v>1356</v>
      </c>
      <c r="D199" s="131" t="s">
        <v>183</v>
      </c>
      <c r="E199" s="132" t="s">
        <v>4451</v>
      </c>
      <c r="F199" s="133" t="s">
        <v>4452</v>
      </c>
      <c r="G199" s="134" t="s">
        <v>3753</v>
      </c>
      <c r="H199" s="135">
        <v>4</v>
      </c>
      <c r="I199" s="136"/>
      <c r="J199" s="137">
        <f t="shared" si="60"/>
        <v>0</v>
      </c>
      <c r="K199" s="133" t="s">
        <v>19</v>
      </c>
      <c r="L199" s="32"/>
      <c r="M199" s="138" t="s">
        <v>19</v>
      </c>
      <c r="N199" s="139" t="s">
        <v>43</v>
      </c>
      <c r="P199" s="140">
        <f t="shared" si="61"/>
        <v>0</v>
      </c>
      <c r="Q199" s="140">
        <v>0</v>
      </c>
      <c r="R199" s="140">
        <f t="shared" si="62"/>
        <v>0</v>
      </c>
      <c r="S199" s="140">
        <v>0</v>
      </c>
      <c r="T199" s="141">
        <f t="shared" si="63"/>
        <v>0</v>
      </c>
      <c r="AR199" s="142" t="s">
        <v>188</v>
      </c>
      <c r="AT199" s="142" t="s">
        <v>183</v>
      </c>
      <c r="AU199" s="142" t="s">
        <v>80</v>
      </c>
      <c r="AY199" s="17" t="s">
        <v>181</v>
      </c>
      <c r="BE199" s="143">
        <f t="shared" si="64"/>
        <v>0</v>
      </c>
      <c r="BF199" s="143">
        <f t="shared" si="65"/>
        <v>0</v>
      </c>
      <c r="BG199" s="143">
        <f t="shared" si="66"/>
        <v>0</v>
      </c>
      <c r="BH199" s="143">
        <f t="shared" si="67"/>
        <v>0</v>
      </c>
      <c r="BI199" s="143">
        <f t="shared" si="68"/>
        <v>0</v>
      </c>
      <c r="BJ199" s="17" t="s">
        <v>80</v>
      </c>
      <c r="BK199" s="143">
        <f t="shared" si="69"/>
        <v>0</v>
      </c>
      <c r="BL199" s="17" t="s">
        <v>188</v>
      </c>
      <c r="BM199" s="142" t="s">
        <v>4453</v>
      </c>
    </row>
    <row r="200" spans="2:65" s="1" customFormat="1" ht="21.75" customHeight="1">
      <c r="B200" s="32"/>
      <c r="C200" s="131" t="s">
        <v>1361</v>
      </c>
      <c r="D200" s="131" t="s">
        <v>183</v>
      </c>
      <c r="E200" s="132" t="s">
        <v>4454</v>
      </c>
      <c r="F200" s="133" t="s">
        <v>4455</v>
      </c>
      <c r="G200" s="134" t="s">
        <v>3753</v>
      </c>
      <c r="H200" s="135">
        <v>1</v>
      </c>
      <c r="I200" s="136"/>
      <c r="J200" s="137">
        <f t="shared" si="60"/>
        <v>0</v>
      </c>
      <c r="K200" s="133" t="s">
        <v>19</v>
      </c>
      <c r="L200" s="32"/>
      <c r="M200" s="138" t="s">
        <v>19</v>
      </c>
      <c r="N200" s="139" t="s">
        <v>43</v>
      </c>
      <c r="P200" s="140">
        <f t="shared" si="61"/>
        <v>0</v>
      </c>
      <c r="Q200" s="140">
        <v>0</v>
      </c>
      <c r="R200" s="140">
        <f t="shared" si="62"/>
        <v>0</v>
      </c>
      <c r="S200" s="140">
        <v>0</v>
      </c>
      <c r="T200" s="141">
        <f t="shared" si="63"/>
        <v>0</v>
      </c>
      <c r="AR200" s="142" t="s">
        <v>188</v>
      </c>
      <c r="AT200" s="142" t="s">
        <v>183</v>
      </c>
      <c r="AU200" s="142" t="s">
        <v>80</v>
      </c>
      <c r="AY200" s="17" t="s">
        <v>181</v>
      </c>
      <c r="BE200" s="143">
        <f t="shared" si="64"/>
        <v>0</v>
      </c>
      <c r="BF200" s="143">
        <f t="shared" si="65"/>
        <v>0</v>
      </c>
      <c r="BG200" s="143">
        <f t="shared" si="66"/>
        <v>0</v>
      </c>
      <c r="BH200" s="143">
        <f t="shared" si="67"/>
        <v>0</v>
      </c>
      <c r="BI200" s="143">
        <f t="shared" si="68"/>
        <v>0</v>
      </c>
      <c r="BJ200" s="17" t="s">
        <v>80</v>
      </c>
      <c r="BK200" s="143">
        <f t="shared" si="69"/>
        <v>0</v>
      </c>
      <c r="BL200" s="17" t="s">
        <v>188</v>
      </c>
      <c r="BM200" s="142" t="s">
        <v>4456</v>
      </c>
    </row>
    <row r="201" spans="2:65" s="1" customFormat="1" ht="16.5" customHeight="1">
      <c r="B201" s="32"/>
      <c r="C201" s="131" t="s">
        <v>1141</v>
      </c>
      <c r="D201" s="131" t="s">
        <v>183</v>
      </c>
      <c r="E201" s="132" t="s">
        <v>4457</v>
      </c>
      <c r="F201" s="133" t="s">
        <v>4458</v>
      </c>
      <c r="G201" s="134" t="s">
        <v>3753</v>
      </c>
      <c r="H201" s="135">
        <v>3</v>
      </c>
      <c r="I201" s="136"/>
      <c r="J201" s="137">
        <f t="shared" si="60"/>
        <v>0</v>
      </c>
      <c r="K201" s="133" t="s">
        <v>19</v>
      </c>
      <c r="L201" s="32"/>
      <c r="M201" s="138" t="s">
        <v>19</v>
      </c>
      <c r="N201" s="139" t="s">
        <v>43</v>
      </c>
      <c r="P201" s="140">
        <f t="shared" si="61"/>
        <v>0</v>
      </c>
      <c r="Q201" s="140">
        <v>0</v>
      </c>
      <c r="R201" s="140">
        <f t="shared" si="62"/>
        <v>0</v>
      </c>
      <c r="S201" s="140">
        <v>0</v>
      </c>
      <c r="T201" s="141">
        <f t="shared" si="63"/>
        <v>0</v>
      </c>
      <c r="AR201" s="142" t="s">
        <v>188</v>
      </c>
      <c r="AT201" s="142" t="s">
        <v>183</v>
      </c>
      <c r="AU201" s="142" t="s">
        <v>80</v>
      </c>
      <c r="AY201" s="17" t="s">
        <v>181</v>
      </c>
      <c r="BE201" s="143">
        <f t="shared" si="64"/>
        <v>0</v>
      </c>
      <c r="BF201" s="143">
        <f t="shared" si="65"/>
        <v>0</v>
      </c>
      <c r="BG201" s="143">
        <f t="shared" si="66"/>
        <v>0</v>
      </c>
      <c r="BH201" s="143">
        <f t="shared" si="67"/>
        <v>0</v>
      </c>
      <c r="BI201" s="143">
        <f t="shared" si="68"/>
        <v>0</v>
      </c>
      <c r="BJ201" s="17" t="s">
        <v>80</v>
      </c>
      <c r="BK201" s="143">
        <f t="shared" si="69"/>
        <v>0</v>
      </c>
      <c r="BL201" s="17" t="s">
        <v>188</v>
      </c>
      <c r="BM201" s="142" t="s">
        <v>4459</v>
      </c>
    </row>
    <row r="202" spans="2:65" s="1" customFormat="1" ht="16.5" customHeight="1">
      <c r="B202" s="32"/>
      <c r="C202" s="131" t="s">
        <v>1153</v>
      </c>
      <c r="D202" s="131" t="s">
        <v>183</v>
      </c>
      <c r="E202" s="132" t="s">
        <v>4460</v>
      </c>
      <c r="F202" s="133" t="s">
        <v>4461</v>
      </c>
      <c r="G202" s="134" t="s">
        <v>3753</v>
      </c>
      <c r="H202" s="135">
        <v>1</v>
      </c>
      <c r="I202" s="136"/>
      <c r="J202" s="137">
        <f t="shared" si="60"/>
        <v>0</v>
      </c>
      <c r="K202" s="133" t="s">
        <v>19</v>
      </c>
      <c r="L202" s="32"/>
      <c r="M202" s="138" t="s">
        <v>19</v>
      </c>
      <c r="N202" s="139" t="s">
        <v>43</v>
      </c>
      <c r="P202" s="140">
        <f t="shared" si="61"/>
        <v>0</v>
      </c>
      <c r="Q202" s="140">
        <v>0</v>
      </c>
      <c r="R202" s="140">
        <f t="shared" si="62"/>
        <v>0</v>
      </c>
      <c r="S202" s="140">
        <v>0</v>
      </c>
      <c r="T202" s="141">
        <f t="shared" si="63"/>
        <v>0</v>
      </c>
      <c r="AR202" s="142" t="s">
        <v>188</v>
      </c>
      <c r="AT202" s="142" t="s">
        <v>183</v>
      </c>
      <c r="AU202" s="142" t="s">
        <v>80</v>
      </c>
      <c r="AY202" s="17" t="s">
        <v>181</v>
      </c>
      <c r="BE202" s="143">
        <f t="shared" si="64"/>
        <v>0</v>
      </c>
      <c r="BF202" s="143">
        <f t="shared" si="65"/>
        <v>0</v>
      </c>
      <c r="BG202" s="143">
        <f t="shared" si="66"/>
        <v>0</v>
      </c>
      <c r="BH202" s="143">
        <f t="shared" si="67"/>
        <v>0</v>
      </c>
      <c r="BI202" s="143">
        <f t="shared" si="68"/>
        <v>0</v>
      </c>
      <c r="BJ202" s="17" t="s">
        <v>80</v>
      </c>
      <c r="BK202" s="143">
        <f t="shared" si="69"/>
        <v>0</v>
      </c>
      <c r="BL202" s="17" t="s">
        <v>188</v>
      </c>
      <c r="BM202" s="142" t="s">
        <v>4462</v>
      </c>
    </row>
    <row r="203" spans="2:65" s="1" customFormat="1" ht="16.5" customHeight="1">
      <c r="B203" s="32"/>
      <c r="C203" s="131" t="s">
        <v>1160</v>
      </c>
      <c r="D203" s="131" t="s">
        <v>183</v>
      </c>
      <c r="E203" s="132" t="s">
        <v>4463</v>
      </c>
      <c r="F203" s="133" t="s">
        <v>4464</v>
      </c>
      <c r="G203" s="134" t="s">
        <v>3753</v>
      </c>
      <c r="H203" s="135">
        <v>1</v>
      </c>
      <c r="I203" s="136"/>
      <c r="J203" s="137">
        <f t="shared" si="60"/>
        <v>0</v>
      </c>
      <c r="K203" s="133" t="s">
        <v>19</v>
      </c>
      <c r="L203" s="32"/>
      <c r="M203" s="138" t="s">
        <v>19</v>
      </c>
      <c r="N203" s="139" t="s">
        <v>43</v>
      </c>
      <c r="P203" s="140">
        <f t="shared" si="61"/>
        <v>0</v>
      </c>
      <c r="Q203" s="140">
        <v>0</v>
      </c>
      <c r="R203" s="140">
        <f t="shared" si="62"/>
        <v>0</v>
      </c>
      <c r="S203" s="140">
        <v>0</v>
      </c>
      <c r="T203" s="141">
        <f t="shared" si="63"/>
        <v>0</v>
      </c>
      <c r="AR203" s="142" t="s">
        <v>188</v>
      </c>
      <c r="AT203" s="142" t="s">
        <v>183</v>
      </c>
      <c r="AU203" s="142" t="s">
        <v>80</v>
      </c>
      <c r="AY203" s="17" t="s">
        <v>181</v>
      </c>
      <c r="BE203" s="143">
        <f t="shared" si="64"/>
        <v>0</v>
      </c>
      <c r="BF203" s="143">
        <f t="shared" si="65"/>
        <v>0</v>
      </c>
      <c r="BG203" s="143">
        <f t="shared" si="66"/>
        <v>0</v>
      </c>
      <c r="BH203" s="143">
        <f t="shared" si="67"/>
        <v>0</v>
      </c>
      <c r="BI203" s="143">
        <f t="shared" si="68"/>
        <v>0</v>
      </c>
      <c r="BJ203" s="17" t="s">
        <v>80</v>
      </c>
      <c r="BK203" s="143">
        <f t="shared" si="69"/>
        <v>0</v>
      </c>
      <c r="BL203" s="17" t="s">
        <v>188</v>
      </c>
      <c r="BM203" s="142" t="s">
        <v>4465</v>
      </c>
    </row>
    <row r="204" spans="2:65" s="1" customFormat="1" ht="16.5" customHeight="1">
      <c r="B204" s="32"/>
      <c r="C204" s="131" t="s">
        <v>1297</v>
      </c>
      <c r="D204" s="131" t="s">
        <v>183</v>
      </c>
      <c r="E204" s="132" t="s">
        <v>4466</v>
      </c>
      <c r="F204" s="133" t="s">
        <v>4467</v>
      </c>
      <c r="G204" s="134" t="s">
        <v>3753</v>
      </c>
      <c r="H204" s="135">
        <v>1</v>
      </c>
      <c r="I204" s="136"/>
      <c r="J204" s="137">
        <f t="shared" si="60"/>
        <v>0</v>
      </c>
      <c r="K204" s="133" t="s">
        <v>19</v>
      </c>
      <c r="L204" s="32"/>
      <c r="M204" s="138" t="s">
        <v>19</v>
      </c>
      <c r="N204" s="139" t="s">
        <v>43</v>
      </c>
      <c r="P204" s="140">
        <f t="shared" si="61"/>
        <v>0</v>
      </c>
      <c r="Q204" s="140">
        <v>0</v>
      </c>
      <c r="R204" s="140">
        <f t="shared" si="62"/>
        <v>0</v>
      </c>
      <c r="S204" s="140">
        <v>0</v>
      </c>
      <c r="T204" s="141">
        <f t="shared" si="63"/>
        <v>0</v>
      </c>
      <c r="AR204" s="142" t="s">
        <v>188</v>
      </c>
      <c r="AT204" s="142" t="s">
        <v>183</v>
      </c>
      <c r="AU204" s="142" t="s">
        <v>80</v>
      </c>
      <c r="AY204" s="17" t="s">
        <v>181</v>
      </c>
      <c r="BE204" s="143">
        <f t="shared" si="64"/>
        <v>0</v>
      </c>
      <c r="BF204" s="143">
        <f t="shared" si="65"/>
        <v>0</v>
      </c>
      <c r="BG204" s="143">
        <f t="shared" si="66"/>
        <v>0</v>
      </c>
      <c r="BH204" s="143">
        <f t="shared" si="67"/>
        <v>0</v>
      </c>
      <c r="BI204" s="143">
        <f t="shared" si="68"/>
        <v>0</v>
      </c>
      <c r="BJ204" s="17" t="s">
        <v>80</v>
      </c>
      <c r="BK204" s="143">
        <f t="shared" si="69"/>
        <v>0</v>
      </c>
      <c r="BL204" s="17" t="s">
        <v>188</v>
      </c>
      <c r="BM204" s="142" t="s">
        <v>4468</v>
      </c>
    </row>
    <row r="205" spans="2:65" s="1" customFormat="1" ht="16.5" customHeight="1">
      <c r="B205" s="32"/>
      <c r="C205" s="131" t="s">
        <v>1339</v>
      </c>
      <c r="D205" s="131" t="s">
        <v>183</v>
      </c>
      <c r="E205" s="132" t="s">
        <v>4469</v>
      </c>
      <c r="F205" s="133" t="s">
        <v>4470</v>
      </c>
      <c r="G205" s="134" t="s">
        <v>3753</v>
      </c>
      <c r="H205" s="135">
        <v>3</v>
      </c>
      <c r="I205" s="136"/>
      <c r="J205" s="137">
        <f t="shared" si="60"/>
        <v>0</v>
      </c>
      <c r="K205" s="133" t="s">
        <v>19</v>
      </c>
      <c r="L205" s="32"/>
      <c r="M205" s="138" t="s">
        <v>19</v>
      </c>
      <c r="N205" s="139" t="s">
        <v>43</v>
      </c>
      <c r="P205" s="140">
        <f t="shared" si="61"/>
        <v>0</v>
      </c>
      <c r="Q205" s="140">
        <v>0</v>
      </c>
      <c r="R205" s="140">
        <f t="shared" si="62"/>
        <v>0</v>
      </c>
      <c r="S205" s="140">
        <v>0</v>
      </c>
      <c r="T205" s="141">
        <f t="shared" si="63"/>
        <v>0</v>
      </c>
      <c r="AR205" s="142" t="s">
        <v>188</v>
      </c>
      <c r="AT205" s="142" t="s">
        <v>183</v>
      </c>
      <c r="AU205" s="142" t="s">
        <v>80</v>
      </c>
      <c r="AY205" s="17" t="s">
        <v>181</v>
      </c>
      <c r="BE205" s="143">
        <f t="shared" si="64"/>
        <v>0</v>
      </c>
      <c r="BF205" s="143">
        <f t="shared" si="65"/>
        <v>0</v>
      </c>
      <c r="BG205" s="143">
        <f t="shared" si="66"/>
        <v>0</v>
      </c>
      <c r="BH205" s="143">
        <f t="shared" si="67"/>
        <v>0</v>
      </c>
      <c r="BI205" s="143">
        <f t="shared" si="68"/>
        <v>0</v>
      </c>
      <c r="BJ205" s="17" t="s">
        <v>80</v>
      </c>
      <c r="BK205" s="143">
        <f t="shared" si="69"/>
        <v>0</v>
      </c>
      <c r="BL205" s="17" t="s">
        <v>188</v>
      </c>
      <c r="BM205" s="142" t="s">
        <v>4471</v>
      </c>
    </row>
    <row r="206" spans="2:65" s="1" customFormat="1" ht="16.5" customHeight="1">
      <c r="B206" s="32"/>
      <c r="C206" s="131" t="s">
        <v>1202</v>
      </c>
      <c r="D206" s="131" t="s">
        <v>183</v>
      </c>
      <c r="E206" s="132" t="s">
        <v>4472</v>
      </c>
      <c r="F206" s="133" t="s">
        <v>4473</v>
      </c>
      <c r="G206" s="134" t="s">
        <v>3753</v>
      </c>
      <c r="H206" s="135">
        <v>6</v>
      </c>
      <c r="I206" s="136"/>
      <c r="J206" s="137">
        <f t="shared" si="60"/>
        <v>0</v>
      </c>
      <c r="K206" s="133" t="s">
        <v>19</v>
      </c>
      <c r="L206" s="32"/>
      <c r="M206" s="138" t="s">
        <v>19</v>
      </c>
      <c r="N206" s="139" t="s">
        <v>43</v>
      </c>
      <c r="P206" s="140">
        <f t="shared" si="61"/>
        <v>0</v>
      </c>
      <c r="Q206" s="140">
        <v>0</v>
      </c>
      <c r="R206" s="140">
        <f t="shared" si="62"/>
        <v>0</v>
      </c>
      <c r="S206" s="140">
        <v>0</v>
      </c>
      <c r="T206" s="141">
        <f t="shared" si="63"/>
        <v>0</v>
      </c>
      <c r="AR206" s="142" t="s">
        <v>188</v>
      </c>
      <c r="AT206" s="142" t="s">
        <v>183</v>
      </c>
      <c r="AU206" s="142" t="s">
        <v>80</v>
      </c>
      <c r="AY206" s="17" t="s">
        <v>181</v>
      </c>
      <c r="BE206" s="143">
        <f t="shared" si="64"/>
        <v>0</v>
      </c>
      <c r="BF206" s="143">
        <f t="shared" si="65"/>
        <v>0</v>
      </c>
      <c r="BG206" s="143">
        <f t="shared" si="66"/>
        <v>0</v>
      </c>
      <c r="BH206" s="143">
        <f t="shared" si="67"/>
        <v>0</v>
      </c>
      <c r="BI206" s="143">
        <f t="shared" si="68"/>
        <v>0</v>
      </c>
      <c r="BJ206" s="17" t="s">
        <v>80</v>
      </c>
      <c r="BK206" s="143">
        <f t="shared" si="69"/>
        <v>0</v>
      </c>
      <c r="BL206" s="17" t="s">
        <v>188</v>
      </c>
      <c r="BM206" s="142" t="s">
        <v>4474</v>
      </c>
    </row>
    <row r="207" spans="2:65" s="1" customFormat="1" ht="16.5" customHeight="1">
      <c r="B207" s="32"/>
      <c r="C207" s="131" t="s">
        <v>1117</v>
      </c>
      <c r="D207" s="131" t="s">
        <v>183</v>
      </c>
      <c r="E207" s="132" t="s">
        <v>4475</v>
      </c>
      <c r="F207" s="133" t="s">
        <v>4476</v>
      </c>
      <c r="G207" s="134" t="s">
        <v>3753</v>
      </c>
      <c r="H207" s="135">
        <v>3</v>
      </c>
      <c r="I207" s="136"/>
      <c r="J207" s="137">
        <f t="shared" si="60"/>
        <v>0</v>
      </c>
      <c r="K207" s="133" t="s">
        <v>19</v>
      </c>
      <c r="L207" s="32"/>
      <c r="M207" s="138" t="s">
        <v>19</v>
      </c>
      <c r="N207" s="139" t="s">
        <v>43</v>
      </c>
      <c r="P207" s="140">
        <f t="shared" si="61"/>
        <v>0</v>
      </c>
      <c r="Q207" s="140">
        <v>0</v>
      </c>
      <c r="R207" s="140">
        <f t="shared" si="62"/>
        <v>0</v>
      </c>
      <c r="S207" s="140">
        <v>0</v>
      </c>
      <c r="T207" s="141">
        <f t="shared" si="63"/>
        <v>0</v>
      </c>
      <c r="AR207" s="142" t="s">
        <v>188</v>
      </c>
      <c r="AT207" s="142" t="s">
        <v>183</v>
      </c>
      <c r="AU207" s="142" t="s">
        <v>80</v>
      </c>
      <c r="AY207" s="17" t="s">
        <v>181</v>
      </c>
      <c r="BE207" s="143">
        <f t="shared" si="64"/>
        <v>0</v>
      </c>
      <c r="BF207" s="143">
        <f t="shared" si="65"/>
        <v>0</v>
      </c>
      <c r="BG207" s="143">
        <f t="shared" si="66"/>
        <v>0</v>
      </c>
      <c r="BH207" s="143">
        <f t="shared" si="67"/>
        <v>0</v>
      </c>
      <c r="BI207" s="143">
        <f t="shared" si="68"/>
        <v>0</v>
      </c>
      <c r="BJ207" s="17" t="s">
        <v>80</v>
      </c>
      <c r="BK207" s="143">
        <f t="shared" si="69"/>
        <v>0</v>
      </c>
      <c r="BL207" s="17" t="s">
        <v>188</v>
      </c>
      <c r="BM207" s="142" t="s">
        <v>4477</v>
      </c>
    </row>
    <row r="208" spans="2:65" s="1" customFormat="1" ht="16.5" customHeight="1">
      <c r="B208" s="32"/>
      <c r="C208" s="131" t="s">
        <v>1130</v>
      </c>
      <c r="D208" s="131" t="s">
        <v>183</v>
      </c>
      <c r="E208" s="132" t="s">
        <v>4478</v>
      </c>
      <c r="F208" s="133" t="s">
        <v>4479</v>
      </c>
      <c r="G208" s="134" t="s">
        <v>3753</v>
      </c>
      <c r="H208" s="135">
        <v>1</v>
      </c>
      <c r="I208" s="136"/>
      <c r="J208" s="137">
        <f t="shared" si="60"/>
        <v>0</v>
      </c>
      <c r="K208" s="133" t="s">
        <v>19</v>
      </c>
      <c r="L208" s="32"/>
      <c r="M208" s="138" t="s">
        <v>19</v>
      </c>
      <c r="N208" s="139" t="s">
        <v>43</v>
      </c>
      <c r="P208" s="140">
        <f t="shared" si="61"/>
        <v>0</v>
      </c>
      <c r="Q208" s="140">
        <v>0</v>
      </c>
      <c r="R208" s="140">
        <f t="shared" si="62"/>
        <v>0</v>
      </c>
      <c r="S208" s="140">
        <v>0</v>
      </c>
      <c r="T208" s="141">
        <f t="shared" si="63"/>
        <v>0</v>
      </c>
      <c r="AR208" s="142" t="s">
        <v>188</v>
      </c>
      <c r="AT208" s="142" t="s">
        <v>183</v>
      </c>
      <c r="AU208" s="142" t="s">
        <v>80</v>
      </c>
      <c r="AY208" s="17" t="s">
        <v>181</v>
      </c>
      <c r="BE208" s="143">
        <f t="shared" si="64"/>
        <v>0</v>
      </c>
      <c r="BF208" s="143">
        <f t="shared" si="65"/>
        <v>0</v>
      </c>
      <c r="BG208" s="143">
        <f t="shared" si="66"/>
        <v>0</v>
      </c>
      <c r="BH208" s="143">
        <f t="shared" si="67"/>
        <v>0</v>
      </c>
      <c r="BI208" s="143">
        <f t="shared" si="68"/>
        <v>0</v>
      </c>
      <c r="BJ208" s="17" t="s">
        <v>80</v>
      </c>
      <c r="BK208" s="143">
        <f t="shared" si="69"/>
        <v>0</v>
      </c>
      <c r="BL208" s="17" t="s">
        <v>188</v>
      </c>
      <c r="BM208" s="142" t="s">
        <v>4480</v>
      </c>
    </row>
    <row r="209" spans="2:65" s="1" customFormat="1" ht="16.5" customHeight="1">
      <c r="B209" s="32"/>
      <c r="C209" s="131" t="s">
        <v>1093</v>
      </c>
      <c r="D209" s="131" t="s">
        <v>183</v>
      </c>
      <c r="E209" s="132" t="s">
        <v>4481</v>
      </c>
      <c r="F209" s="133" t="s">
        <v>4482</v>
      </c>
      <c r="G209" s="134" t="s">
        <v>3753</v>
      </c>
      <c r="H209" s="135">
        <v>3</v>
      </c>
      <c r="I209" s="136"/>
      <c r="J209" s="137">
        <f t="shared" si="60"/>
        <v>0</v>
      </c>
      <c r="K209" s="133" t="s">
        <v>19</v>
      </c>
      <c r="L209" s="32"/>
      <c r="M209" s="138" t="s">
        <v>19</v>
      </c>
      <c r="N209" s="139" t="s">
        <v>43</v>
      </c>
      <c r="P209" s="140">
        <f t="shared" si="61"/>
        <v>0</v>
      </c>
      <c r="Q209" s="140">
        <v>0</v>
      </c>
      <c r="R209" s="140">
        <f t="shared" si="62"/>
        <v>0</v>
      </c>
      <c r="S209" s="140">
        <v>0</v>
      </c>
      <c r="T209" s="141">
        <f t="shared" si="63"/>
        <v>0</v>
      </c>
      <c r="AR209" s="142" t="s">
        <v>188</v>
      </c>
      <c r="AT209" s="142" t="s">
        <v>183</v>
      </c>
      <c r="AU209" s="142" t="s">
        <v>80</v>
      </c>
      <c r="AY209" s="17" t="s">
        <v>181</v>
      </c>
      <c r="BE209" s="143">
        <f t="shared" si="64"/>
        <v>0</v>
      </c>
      <c r="BF209" s="143">
        <f t="shared" si="65"/>
        <v>0</v>
      </c>
      <c r="BG209" s="143">
        <f t="shared" si="66"/>
        <v>0</v>
      </c>
      <c r="BH209" s="143">
        <f t="shared" si="67"/>
        <v>0</v>
      </c>
      <c r="BI209" s="143">
        <f t="shared" si="68"/>
        <v>0</v>
      </c>
      <c r="BJ209" s="17" t="s">
        <v>80</v>
      </c>
      <c r="BK209" s="143">
        <f t="shared" si="69"/>
        <v>0</v>
      </c>
      <c r="BL209" s="17" t="s">
        <v>188</v>
      </c>
      <c r="BM209" s="142" t="s">
        <v>4483</v>
      </c>
    </row>
    <row r="210" spans="2:65" s="1" customFormat="1" ht="16.5" customHeight="1">
      <c r="B210" s="32"/>
      <c r="C210" s="131" t="s">
        <v>1098</v>
      </c>
      <c r="D210" s="131" t="s">
        <v>183</v>
      </c>
      <c r="E210" s="132" t="s">
        <v>4484</v>
      </c>
      <c r="F210" s="133" t="s">
        <v>4485</v>
      </c>
      <c r="G210" s="134" t="s">
        <v>3753</v>
      </c>
      <c r="H210" s="135">
        <v>13</v>
      </c>
      <c r="I210" s="136"/>
      <c r="J210" s="137">
        <f t="shared" si="60"/>
        <v>0</v>
      </c>
      <c r="K210" s="133" t="s">
        <v>19</v>
      </c>
      <c r="L210" s="32"/>
      <c r="M210" s="138" t="s">
        <v>19</v>
      </c>
      <c r="N210" s="139" t="s">
        <v>43</v>
      </c>
      <c r="P210" s="140">
        <f t="shared" si="61"/>
        <v>0</v>
      </c>
      <c r="Q210" s="140">
        <v>0</v>
      </c>
      <c r="R210" s="140">
        <f t="shared" si="62"/>
        <v>0</v>
      </c>
      <c r="S210" s="140">
        <v>0</v>
      </c>
      <c r="T210" s="141">
        <f t="shared" si="63"/>
        <v>0</v>
      </c>
      <c r="AR210" s="142" t="s">
        <v>188</v>
      </c>
      <c r="AT210" s="142" t="s">
        <v>183</v>
      </c>
      <c r="AU210" s="142" t="s">
        <v>80</v>
      </c>
      <c r="AY210" s="17" t="s">
        <v>181</v>
      </c>
      <c r="BE210" s="143">
        <f t="shared" si="64"/>
        <v>0</v>
      </c>
      <c r="BF210" s="143">
        <f t="shared" si="65"/>
        <v>0</v>
      </c>
      <c r="BG210" s="143">
        <f t="shared" si="66"/>
        <v>0</v>
      </c>
      <c r="BH210" s="143">
        <f t="shared" si="67"/>
        <v>0</v>
      </c>
      <c r="BI210" s="143">
        <f t="shared" si="68"/>
        <v>0</v>
      </c>
      <c r="BJ210" s="17" t="s">
        <v>80</v>
      </c>
      <c r="BK210" s="143">
        <f t="shared" si="69"/>
        <v>0</v>
      </c>
      <c r="BL210" s="17" t="s">
        <v>188</v>
      </c>
      <c r="BM210" s="142" t="s">
        <v>4486</v>
      </c>
    </row>
    <row r="211" spans="2:65" s="1" customFormat="1" ht="16.5" customHeight="1">
      <c r="B211" s="32"/>
      <c r="C211" s="131" t="s">
        <v>1107</v>
      </c>
      <c r="D211" s="131" t="s">
        <v>183</v>
      </c>
      <c r="E211" s="132" t="s">
        <v>4487</v>
      </c>
      <c r="F211" s="133" t="s">
        <v>4488</v>
      </c>
      <c r="G211" s="134" t="s">
        <v>3753</v>
      </c>
      <c r="H211" s="135">
        <v>2</v>
      </c>
      <c r="I211" s="136"/>
      <c r="J211" s="137">
        <f t="shared" si="60"/>
        <v>0</v>
      </c>
      <c r="K211" s="133" t="s">
        <v>19</v>
      </c>
      <c r="L211" s="32"/>
      <c r="M211" s="138" t="s">
        <v>19</v>
      </c>
      <c r="N211" s="139" t="s">
        <v>43</v>
      </c>
      <c r="P211" s="140">
        <f t="shared" si="61"/>
        <v>0</v>
      </c>
      <c r="Q211" s="140">
        <v>0</v>
      </c>
      <c r="R211" s="140">
        <f t="shared" si="62"/>
        <v>0</v>
      </c>
      <c r="S211" s="140">
        <v>0</v>
      </c>
      <c r="T211" s="141">
        <f t="shared" si="63"/>
        <v>0</v>
      </c>
      <c r="AR211" s="142" t="s">
        <v>188</v>
      </c>
      <c r="AT211" s="142" t="s">
        <v>183</v>
      </c>
      <c r="AU211" s="142" t="s">
        <v>80</v>
      </c>
      <c r="AY211" s="17" t="s">
        <v>181</v>
      </c>
      <c r="BE211" s="143">
        <f t="shared" si="64"/>
        <v>0</v>
      </c>
      <c r="BF211" s="143">
        <f t="shared" si="65"/>
        <v>0</v>
      </c>
      <c r="BG211" s="143">
        <f t="shared" si="66"/>
        <v>0</v>
      </c>
      <c r="BH211" s="143">
        <f t="shared" si="67"/>
        <v>0</v>
      </c>
      <c r="BI211" s="143">
        <f t="shared" si="68"/>
        <v>0</v>
      </c>
      <c r="BJ211" s="17" t="s">
        <v>80</v>
      </c>
      <c r="BK211" s="143">
        <f t="shared" si="69"/>
        <v>0</v>
      </c>
      <c r="BL211" s="17" t="s">
        <v>188</v>
      </c>
      <c r="BM211" s="142" t="s">
        <v>4489</v>
      </c>
    </row>
    <row r="212" spans="2:65" s="1" customFormat="1" ht="16.5" customHeight="1">
      <c r="B212" s="32"/>
      <c r="C212" s="131" t="s">
        <v>1112</v>
      </c>
      <c r="D212" s="131" t="s">
        <v>183</v>
      </c>
      <c r="E212" s="132" t="s">
        <v>4490</v>
      </c>
      <c r="F212" s="133" t="s">
        <v>4491</v>
      </c>
      <c r="G212" s="134" t="s">
        <v>3753</v>
      </c>
      <c r="H212" s="135">
        <v>4</v>
      </c>
      <c r="I212" s="136"/>
      <c r="J212" s="137">
        <f t="shared" si="60"/>
        <v>0</v>
      </c>
      <c r="K212" s="133" t="s">
        <v>19</v>
      </c>
      <c r="L212" s="32"/>
      <c r="M212" s="138" t="s">
        <v>19</v>
      </c>
      <c r="N212" s="139" t="s">
        <v>43</v>
      </c>
      <c r="P212" s="140">
        <f t="shared" si="61"/>
        <v>0</v>
      </c>
      <c r="Q212" s="140">
        <v>0</v>
      </c>
      <c r="R212" s="140">
        <f t="shared" si="62"/>
        <v>0</v>
      </c>
      <c r="S212" s="140">
        <v>0</v>
      </c>
      <c r="T212" s="141">
        <f t="shared" si="63"/>
        <v>0</v>
      </c>
      <c r="AR212" s="142" t="s">
        <v>188</v>
      </c>
      <c r="AT212" s="142" t="s">
        <v>183</v>
      </c>
      <c r="AU212" s="142" t="s">
        <v>80</v>
      </c>
      <c r="AY212" s="17" t="s">
        <v>181</v>
      </c>
      <c r="BE212" s="143">
        <f t="shared" si="64"/>
        <v>0</v>
      </c>
      <c r="BF212" s="143">
        <f t="shared" si="65"/>
        <v>0</v>
      </c>
      <c r="BG212" s="143">
        <f t="shared" si="66"/>
        <v>0</v>
      </c>
      <c r="BH212" s="143">
        <f t="shared" si="67"/>
        <v>0</v>
      </c>
      <c r="BI212" s="143">
        <f t="shared" si="68"/>
        <v>0</v>
      </c>
      <c r="BJ212" s="17" t="s">
        <v>80</v>
      </c>
      <c r="BK212" s="143">
        <f t="shared" si="69"/>
        <v>0</v>
      </c>
      <c r="BL212" s="17" t="s">
        <v>188</v>
      </c>
      <c r="BM212" s="142" t="s">
        <v>4492</v>
      </c>
    </row>
    <row r="213" spans="2:65" s="1" customFormat="1" ht="16.5" customHeight="1">
      <c r="B213" s="32"/>
      <c r="C213" s="131" t="s">
        <v>1214</v>
      </c>
      <c r="D213" s="131" t="s">
        <v>183</v>
      </c>
      <c r="E213" s="132" t="s">
        <v>4493</v>
      </c>
      <c r="F213" s="133" t="s">
        <v>4494</v>
      </c>
      <c r="G213" s="134" t="s">
        <v>3753</v>
      </c>
      <c r="H213" s="135">
        <v>4</v>
      </c>
      <c r="I213" s="136"/>
      <c r="J213" s="137">
        <f t="shared" si="60"/>
        <v>0</v>
      </c>
      <c r="K213" s="133" t="s">
        <v>19</v>
      </c>
      <c r="L213" s="32"/>
      <c r="M213" s="138" t="s">
        <v>19</v>
      </c>
      <c r="N213" s="139" t="s">
        <v>43</v>
      </c>
      <c r="P213" s="140">
        <f t="shared" si="61"/>
        <v>0</v>
      </c>
      <c r="Q213" s="140">
        <v>0</v>
      </c>
      <c r="R213" s="140">
        <f t="shared" si="62"/>
        <v>0</v>
      </c>
      <c r="S213" s="140">
        <v>0</v>
      </c>
      <c r="T213" s="141">
        <f t="shared" si="63"/>
        <v>0</v>
      </c>
      <c r="AR213" s="142" t="s">
        <v>188</v>
      </c>
      <c r="AT213" s="142" t="s">
        <v>183</v>
      </c>
      <c r="AU213" s="142" t="s">
        <v>80</v>
      </c>
      <c r="AY213" s="17" t="s">
        <v>181</v>
      </c>
      <c r="BE213" s="143">
        <f t="shared" si="64"/>
        <v>0</v>
      </c>
      <c r="BF213" s="143">
        <f t="shared" si="65"/>
        <v>0</v>
      </c>
      <c r="BG213" s="143">
        <f t="shared" si="66"/>
        <v>0</v>
      </c>
      <c r="BH213" s="143">
        <f t="shared" si="67"/>
        <v>0</v>
      </c>
      <c r="BI213" s="143">
        <f t="shared" si="68"/>
        <v>0</v>
      </c>
      <c r="BJ213" s="17" t="s">
        <v>80</v>
      </c>
      <c r="BK213" s="143">
        <f t="shared" si="69"/>
        <v>0</v>
      </c>
      <c r="BL213" s="17" t="s">
        <v>188</v>
      </c>
      <c r="BM213" s="142" t="s">
        <v>4495</v>
      </c>
    </row>
    <row r="214" spans="2:65" s="1" customFormat="1" ht="16.5" customHeight="1">
      <c r="B214" s="32"/>
      <c r="C214" s="131" t="s">
        <v>309</v>
      </c>
      <c r="D214" s="131" t="s">
        <v>183</v>
      </c>
      <c r="E214" s="132" t="s">
        <v>4496</v>
      </c>
      <c r="F214" s="133" t="s">
        <v>4497</v>
      </c>
      <c r="G214" s="134" t="s">
        <v>3753</v>
      </c>
      <c r="H214" s="135">
        <v>4</v>
      </c>
      <c r="I214" s="136"/>
      <c r="J214" s="137">
        <f t="shared" si="60"/>
        <v>0</v>
      </c>
      <c r="K214" s="133" t="s">
        <v>19</v>
      </c>
      <c r="L214" s="32"/>
      <c r="M214" s="138" t="s">
        <v>19</v>
      </c>
      <c r="N214" s="139" t="s">
        <v>43</v>
      </c>
      <c r="P214" s="140">
        <f t="shared" si="61"/>
        <v>0</v>
      </c>
      <c r="Q214" s="140">
        <v>0</v>
      </c>
      <c r="R214" s="140">
        <f t="shared" si="62"/>
        <v>0</v>
      </c>
      <c r="S214" s="140">
        <v>0</v>
      </c>
      <c r="T214" s="141">
        <f t="shared" si="63"/>
        <v>0</v>
      </c>
      <c r="AR214" s="142" t="s">
        <v>188</v>
      </c>
      <c r="AT214" s="142" t="s">
        <v>183</v>
      </c>
      <c r="AU214" s="142" t="s">
        <v>80</v>
      </c>
      <c r="AY214" s="17" t="s">
        <v>181</v>
      </c>
      <c r="BE214" s="143">
        <f t="shared" si="64"/>
        <v>0</v>
      </c>
      <c r="BF214" s="143">
        <f t="shared" si="65"/>
        <v>0</v>
      </c>
      <c r="BG214" s="143">
        <f t="shared" si="66"/>
        <v>0</v>
      </c>
      <c r="BH214" s="143">
        <f t="shared" si="67"/>
        <v>0</v>
      </c>
      <c r="BI214" s="143">
        <f t="shared" si="68"/>
        <v>0</v>
      </c>
      <c r="BJ214" s="17" t="s">
        <v>80</v>
      </c>
      <c r="BK214" s="143">
        <f t="shared" si="69"/>
        <v>0</v>
      </c>
      <c r="BL214" s="17" t="s">
        <v>188</v>
      </c>
      <c r="BM214" s="142" t="s">
        <v>4498</v>
      </c>
    </row>
    <row r="215" spans="2:65" s="1" customFormat="1" ht="16.5" customHeight="1">
      <c r="B215" s="32"/>
      <c r="C215" s="131" t="s">
        <v>1225</v>
      </c>
      <c r="D215" s="131" t="s">
        <v>183</v>
      </c>
      <c r="E215" s="132" t="s">
        <v>4499</v>
      </c>
      <c r="F215" s="133" t="s">
        <v>4500</v>
      </c>
      <c r="G215" s="134" t="s">
        <v>3753</v>
      </c>
      <c r="H215" s="135">
        <v>2</v>
      </c>
      <c r="I215" s="136"/>
      <c r="J215" s="137">
        <f t="shared" si="60"/>
        <v>0</v>
      </c>
      <c r="K215" s="133" t="s">
        <v>19</v>
      </c>
      <c r="L215" s="32"/>
      <c r="M215" s="138" t="s">
        <v>19</v>
      </c>
      <c r="N215" s="139" t="s">
        <v>43</v>
      </c>
      <c r="P215" s="140">
        <f t="shared" si="61"/>
        <v>0</v>
      </c>
      <c r="Q215" s="140">
        <v>0</v>
      </c>
      <c r="R215" s="140">
        <f t="shared" si="62"/>
        <v>0</v>
      </c>
      <c r="S215" s="140">
        <v>0</v>
      </c>
      <c r="T215" s="141">
        <f t="shared" si="63"/>
        <v>0</v>
      </c>
      <c r="AR215" s="142" t="s">
        <v>188</v>
      </c>
      <c r="AT215" s="142" t="s">
        <v>183</v>
      </c>
      <c r="AU215" s="142" t="s">
        <v>80</v>
      </c>
      <c r="AY215" s="17" t="s">
        <v>181</v>
      </c>
      <c r="BE215" s="143">
        <f t="shared" si="64"/>
        <v>0</v>
      </c>
      <c r="BF215" s="143">
        <f t="shared" si="65"/>
        <v>0</v>
      </c>
      <c r="BG215" s="143">
        <f t="shared" si="66"/>
        <v>0</v>
      </c>
      <c r="BH215" s="143">
        <f t="shared" si="67"/>
        <v>0</v>
      </c>
      <c r="BI215" s="143">
        <f t="shared" si="68"/>
        <v>0</v>
      </c>
      <c r="BJ215" s="17" t="s">
        <v>80</v>
      </c>
      <c r="BK215" s="143">
        <f t="shared" si="69"/>
        <v>0</v>
      </c>
      <c r="BL215" s="17" t="s">
        <v>188</v>
      </c>
      <c r="BM215" s="142" t="s">
        <v>4501</v>
      </c>
    </row>
    <row r="216" spans="2:65" s="1" customFormat="1" ht="16.5" customHeight="1">
      <c r="B216" s="32"/>
      <c r="C216" s="131" t="s">
        <v>216</v>
      </c>
      <c r="D216" s="131" t="s">
        <v>183</v>
      </c>
      <c r="E216" s="132" t="s">
        <v>4502</v>
      </c>
      <c r="F216" s="133" t="s">
        <v>4503</v>
      </c>
      <c r="G216" s="134" t="s">
        <v>3753</v>
      </c>
      <c r="H216" s="135">
        <v>2</v>
      </c>
      <c r="I216" s="136"/>
      <c r="J216" s="137">
        <f t="shared" si="60"/>
        <v>0</v>
      </c>
      <c r="K216" s="133" t="s">
        <v>19</v>
      </c>
      <c r="L216" s="32"/>
      <c r="M216" s="138" t="s">
        <v>19</v>
      </c>
      <c r="N216" s="139" t="s">
        <v>43</v>
      </c>
      <c r="P216" s="140">
        <f t="shared" si="61"/>
        <v>0</v>
      </c>
      <c r="Q216" s="140">
        <v>0</v>
      </c>
      <c r="R216" s="140">
        <f t="shared" si="62"/>
        <v>0</v>
      </c>
      <c r="S216" s="140">
        <v>0</v>
      </c>
      <c r="T216" s="141">
        <f t="shared" si="63"/>
        <v>0</v>
      </c>
      <c r="AR216" s="142" t="s">
        <v>188</v>
      </c>
      <c r="AT216" s="142" t="s">
        <v>183</v>
      </c>
      <c r="AU216" s="142" t="s">
        <v>80</v>
      </c>
      <c r="AY216" s="17" t="s">
        <v>181</v>
      </c>
      <c r="BE216" s="143">
        <f t="shared" si="64"/>
        <v>0</v>
      </c>
      <c r="BF216" s="143">
        <f t="shared" si="65"/>
        <v>0</v>
      </c>
      <c r="BG216" s="143">
        <f t="shared" si="66"/>
        <v>0</v>
      </c>
      <c r="BH216" s="143">
        <f t="shared" si="67"/>
        <v>0</v>
      </c>
      <c r="BI216" s="143">
        <f t="shared" si="68"/>
        <v>0</v>
      </c>
      <c r="BJ216" s="17" t="s">
        <v>80</v>
      </c>
      <c r="BK216" s="143">
        <f t="shared" si="69"/>
        <v>0</v>
      </c>
      <c r="BL216" s="17" t="s">
        <v>188</v>
      </c>
      <c r="BM216" s="142" t="s">
        <v>4504</v>
      </c>
    </row>
    <row r="217" spans="2:65" s="1" customFormat="1" ht="16.5" customHeight="1">
      <c r="B217" s="32"/>
      <c r="C217" s="131" t="s">
        <v>1241</v>
      </c>
      <c r="D217" s="131" t="s">
        <v>183</v>
      </c>
      <c r="E217" s="132" t="s">
        <v>4505</v>
      </c>
      <c r="F217" s="133" t="s">
        <v>4506</v>
      </c>
      <c r="G217" s="134" t="s">
        <v>3753</v>
      </c>
      <c r="H217" s="135">
        <v>2</v>
      </c>
      <c r="I217" s="136"/>
      <c r="J217" s="137">
        <f t="shared" si="60"/>
        <v>0</v>
      </c>
      <c r="K217" s="133" t="s">
        <v>19</v>
      </c>
      <c r="L217" s="32"/>
      <c r="M217" s="138" t="s">
        <v>19</v>
      </c>
      <c r="N217" s="139" t="s">
        <v>43</v>
      </c>
      <c r="P217" s="140">
        <f t="shared" si="61"/>
        <v>0</v>
      </c>
      <c r="Q217" s="140">
        <v>0</v>
      </c>
      <c r="R217" s="140">
        <f t="shared" si="62"/>
        <v>0</v>
      </c>
      <c r="S217" s="140">
        <v>0</v>
      </c>
      <c r="T217" s="141">
        <f t="shared" si="63"/>
        <v>0</v>
      </c>
      <c r="AR217" s="142" t="s">
        <v>188</v>
      </c>
      <c r="AT217" s="142" t="s">
        <v>183</v>
      </c>
      <c r="AU217" s="142" t="s">
        <v>80</v>
      </c>
      <c r="AY217" s="17" t="s">
        <v>181</v>
      </c>
      <c r="BE217" s="143">
        <f t="shared" si="64"/>
        <v>0</v>
      </c>
      <c r="BF217" s="143">
        <f t="shared" si="65"/>
        <v>0</v>
      </c>
      <c r="BG217" s="143">
        <f t="shared" si="66"/>
        <v>0</v>
      </c>
      <c r="BH217" s="143">
        <f t="shared" si="67"/>
        <v>0</v>
      </c>
      <c r="BI217" s="143">
        <f t="shared" si="68"/>
        <v>0</v>
      </c>
      <c r="BJ217" s="17" t="s">
        <v>80</v>
      </c>
      <c r="BK217" s="143">
        <f t="shared" si="69"/>
        <v>0</v>
      </c>
      <c r="BL217" s="17" t="s">
        <v>188</v>
      </c>
      <c r="BM217" s="142" t="s">
        <v>4507</v>
      </c>
    </row>
    <row r="218" spans="2:65" s="1" customFormat="1" ht="16.5" customHeight="1">
      <c r="B218" s="32"/>
      <c r="C218" s="131" t="s">
        <v>1257</v>
      </c>
      <c r="D218" s="131" t="s">
        <v>183</v>
      </c>
      <c r="E218" s="132" t="s">
        <v>4508</v>
      </c>
      <c r="F218" s="133" t="s">
        <v>4509</v>
      </c>
      <c r="G218" s="134" t="s">
        <v>3753</v>
      </c>
      <c r="H218" s="135">
        <v>1</v>
      </c>
      <c r="I218" s="136"/>
      <c r="J218" s="137">
        <f t="shared" si="60"/>
        <v>0</v>
      </c>
      <c r="K218" s="133" t="s">
        <v>19</v>
      </c>
      <c r="L218" s="32"/>
      <c r="M218" s="138" t="s">
        <v>19</v>
      </c>
      <c r="N218" s="139" t="s">
        <v>43</v>
      </c>
      <c r="P218" s="140">
        <f t="shared" si="61"/>
        <v>0</v>
      </c>
      <c r="Q218" s="140">
        <v>0</v>
      </c>
      <c r="R218" s="140">
        <f t="shared" si="62"/>
        <v>0</v>
      </c>
      <c r="S218" s="140">
        <v>0</v>
      </c>
      <c r="T218" s="141">
        <f t="shared" si="63"/>
        <v>0</v>
      </c>
      <c r="AR218" s="142" t="s">
        <v>188</v>
      </c>
      <c r="AT218" s="142" t="s">
        <v>183</v>
      </c>
      <c r="AU218" s="142" t="s">
        <v>80</v>
      </c>
      <c r="AY218" s="17" t="s">
        <v>181</v>
      </c>
      <c r="BE218" s="143">
        <f t="shared" si="64"/>
        <v>0</v>
      </c>
      <c r="BF218" s="143">
        <f t="shared" si="65"/>
        <v>0</v>
      </c>
      <c r="BG218" s="143">
        <f t="shared" si="66"/>
        <v>0</v>
      </c>
      <c r="BH218" s="143">
        <f t="shared" si="67"/>
        <v>0</v>
      </c>
      <c r="BI218" s="143">
        <f t="shared" si="68"/>
        <v>0</v>
      </c>
      <c r="BJ218" s="17" t="s">
        <v>80</v>
      </c>
      <c r="BK218" s="143">
        <f t="shared" si="69"/>
        <v>0</v>
      </c>
      <c r="BL218" s="17" t="s">
        <v>188</v>
      </c>
      <c r="BM218" s="142" t="s">
        <v>4510</v>
      </c>
    </row>
    <row r="219" spans="2:65" s="1" customFormat="1" ht="16.5" customHeight="1">
      <c r="B219" s="32"/>
      <c r="C219" s="131" t="s">
        <v>1316</v>
      </c>
      <c r="D219" s="131" t="s">
        <v>183</v>
      </c>
      <c r="E219" s="132" t="s">
        <v>4511</v>
      </c>
      <c r="F219" s="133" t="s">
        <v>4512</v>
      </c>
      <c r="G219" s="134" t="s">
        <v>3753</v>
      </c>
      <c r="H219" s="135">
        <v>2</v>
      </c>
      <c r="I219" s="136"/>
      <c r="J219" s="137">
        <f t="shared" si="60"/>
        <v>0</v>
      </c>
      <c r="K219" s="133" t="s">
        <v>19</v>
      </c>
      <c r="L219" s="32"/>
      <c r="M219" s="138" t="s">
        <v>19</v>
      </c>
      <c r="N219" s="139" t="s">
        <v>43</v>
      </c>
      <c r="P219" s="140">
        <f t="shared" si="61"/>
        <v>0</v>
      </c>
      <c r="Q219" s="140">
        <v>0</v>
      </c>
      <c r="R219" s="140">
        <f t="shared" si="62"/>
        <v>0</v>
      </c>
      <c r="S219" s="140">
        <v>0</v>
      </c>
      <c r="T219" s="141">
        <f t="shared" si="63"/>
        <v>0</v>
      </c>
      <c r="AR219" s="142" t="s">
        <v>188</v>
      </c>
      <c r="AT219" s="142" t="s">
        <v>183</v>
      </c>
      <c r="AU219" s="142" t="s">
        <v>80</v>
      </c>
      <c r="AY219" s="17" t="s">
        <v>181</v>
      </c>
      <c r="BE219" s="143">
        <f t="shared" si="64"/>
        <v>0</v>
      </c>
      <c r="BF219" s="143">
        <f t="shared" si="65"/>
        <v>0</v>
      </c>
      <c r="BG219" s="143">
        <f t="shared" si="66"/>
        <v>0</v>
      </c>
      <c r="BH219" s="143">
        <f t="shared" si="67"/>
        <v>0</v>
      </c>
      <c r="BI219" s="143">
        <f t="shared" si="68"/>
        <v>0</v>
      </c>
      <c r="BJ219" s="17" t="s">
        <v>80</v>
      </c>
      <c r="BK219" s="143">
        <f t="shared" si="69"/>
        <v>0</v>
      </c>
      <c r="BL219" s="17" t="s">
        <v>188</v>
      </c>
      <c r="BM219" s="142" t="s">
        <v>4513</v>
      </c>
    </row>
    <row r="220" spans="2:65" s="1" customFormat="1" ht="16.5" customHeight="1">
      <c r="B220" s="32"/>
      <c r="C220" s="131" t="s">
        <v>1322</v>
      </c>
      <c r="D220" s="131" t="s">
        <v>183</v>
      </c>
      <c r="E220" s="132" t="s">
        <v>4514</v>
      </c>
      <c r="F220" s="133" t="s">
        <v>4515</v>
      </c>
      <c r="G220" s="134" t="s">
        <v>3753</v>
      </c>
      <c r="H220" s="135">
        <v>2</v>
      </c>
      <c r="I220" s="136"/>
      <c r="J220" s="137">
        <f t="shared" si="60"/>
        <v>0</v>
      </c>
      <c r="K220" s="133" t="s">
        <v>19</v>
      </c>
      <c r="L220" s="32"/>
      <c r="M220" s="138" t="s">
        <v>19</v>
      </c>
      <c r="N220" s="139" t="s">
        <v>43</v>
      </c>
      <c r="P220" s="140">
        <f t="shared" si="61"/>
        <v>0</v>
      </c>
      <c r="Q220" s="140">
        <v>0</v>
      </c>
      <c r="R220" s="140">
        <f t="shared" si="62"/>
        <v>0</v>
      </c>
      <c r="S220" s="140">
        <v>0</v>
      </c>
      <c r="T220" s="141">
        <f t="shared" si="63"/>
        <v>0</v>
      </c>
      <c r="AR220" s="142" t="s">
        <v>188</v>
      </c>
      <c r="AT220" s="142" t="s">
        <v>183</v>
      </c>
      <c r="AU220" s="142" t="s">
        <v>80</v>
      </c>
      <c r="AY220" s="17" t="s">
        <v>181</v>
      </c>
      <c r="BE220" s="143">
        <f t="shared" si="64"/>
        <v>0</v>
      </c>
      <c r="BF220" s="143">
        <f t="shared" si="65"/>
        <v>0</v>
      </c>
      <c r="BG220" s="143">
        <f t="shared" si="66"/>
        <v>0</v>
      </c>
      <c r="BH220" s="143">
        <f t="shared" si="67"/>
        <v>0</v>
      </c>
      <c r="BI220" s="143">
        <f t="shared" si="68"/>
        <v>0</v>
      </c>
      <c r="BJ220" s="17" t="s">
        <v>80</v>
      </c>
      <c r="BK220" s="143">
        <f t="shared" si="69"/>
        <v>0</v>
      </c>
      <c r="BL220" s="17" t="s">
        <v>188</v>
      </c>
      <c r="BM220" s="142" t="s">
        <v>4516</v>
      </c>
    </row>
    <row r="221" spans="2:65" s="1" customFormat="1" ht="16.5" customHeight="1">
      <c r="B221" s="32"/>
      <c r="C221" s="131" t="s">
        <v>1380</v>
      </c>
      <c r="D221" s="131" t="s">
        <v>183</v>
      </c>
      <c r="E221" s="132" t="s">
        <v>4517</v>
      </c>
      <c r="F221" s="133" t="s">
        <v>4518</v>
      </c>
      <c r="G221" s="134" t="s">
        <v>3730</v>
      </c>
      <c r="H221" s="197"/>
      <c r="I221" s="136"/>
      <c r="J221" s="137">
        <f t="shared" si="60"/>
        <v>0</v>
      </c>
      <c r="K221" s="133" t="s">
        <v>19</v>
      </c>
      <c r="L221" s="32"/>
      <c r="M221" s="138" t="s">
        <v>19</v>
      </c>
      <c r="N221" s="139" t="s">
        <v>43</v>
      </c>
      <c r="P221" s="140">
        <f t="shared" si="61"/>
        <v>0</v>
      </c>
      <c r="Q221" s="140">
        <v>0</v>
      </c>
      <c r="R221" s="140">
        <f t="shared" si="62"/>
        <v>0</v>
      </c>
      <c r="S221" s="140">
        <v>0</v>
      </c>
      <c r="T221" s="141">
        <f t="shared" si="63"/>
        <v>0</v>
      </c>
      <c r="AR221" s="142" t="s">
        <v>188</v>
      </c>
      <c r="AT221" s="142" t="s">
        <v>183</v>
      </c>
      <c r="AU221" s="142" t="s">
        <v>80</v>
      </c>
      <c r="AY221" s="17" t="s">
        <v>181</v>
      </c>
      <c r="BE221" s="143">
        <f t="shared" si="64"/>
        <v>0</v>
      </c>
      <c r="BF221" s="143">
        <f t="shared" si="65"/>
        <v>0</v>
      </c>
      <c r="BG221" s="143">
        <f t="shared" si="66"/>
        <v>0</v>
      </c>
      <c r="BH221" s="143">
        <f t="shared" si="67"/>
        <v>0</v>
      </c>
      <c r="BI221" s="143">
        <f t="shared" si="68"/>
        <v>0</v>
      </c>
      <c r="BJ221" s="17" t="s">
        <v>80</v>
      </c>
      <c r="BK221" s="143">
        <f t="shared" si="69"/>
        <v>0</v>
      </c>
      <c r="BL221" s="17" t="s">
        <v>188</v>
      </c>
      <c r="BM221" s="142" t="s">
        <v>4519</v>
      </c>
    </row>
    <row r="222" spans="2:63" s="11" customFormat="1" ht="25.9" customHeight="1">
      <c r="B222" s="119"/>
      <c r="D222" s="120" t="s">
        <v>71</v>
      </c>
      <c r="E222" s="121" t="s">
        <v>4520</v>
      </c>
      <c r="F222" s="121" t="s">
        <v>4521</v>
      </c>
      <c r="I222" s="122"/>
      <c r="J222" s="123">
        <f>BK222</f>
        <v>0</v>
      </c>
      <c r="L222" s="119"/>
      <c r="M222" s="124"/>
      <c r="P222" s="125">
        <f>SUM(P223:P226)</f>
        <v>0</v>
      </c>
      <c r="R222" s="125">
        <f>SUM(R223:R226)</f>
        <v>0</v>
      </c>
      <c r="T222" s="126">
        <f>SUM(T223:T226)</f>
        <v>0</v>
      </c>
      <c r="AR222" s="120" t="s">
        <v>80</v>
      </c>
      <c r="AT222" s="127" t="s">
        <v>71</v>
      </c>
      <c r="AU222" s="127" t="s">
        <v>72</v>
      </c>
      <c r="AY222" s="120" t="s">
        <v>181</v>
      </c>
      <c r="BK222" s="128">
        <f>SUM(BK223:BK226)</f>
        <v>0</v>
      </c>
    </row>
    <row r="223" spans="2:65" s="1" customFormat="1" ht="16.5" customHeight="1">
      <c r="B223" s="32"/>
      <c r="C223" s="131" t="s">
        <v>1386</v>
      </c>
      <c r="D223" s="131" t="s">
        <v>183</v>
      </c>
      <c r="E223" s="132" t="s">
        <v>4522</v>
      </c>
      <c r="F223" s="133" t="s">
        <v>4523</v>
      </c>
      <c r="G223" s="134" t="s">
        <v>3202</v>
      </c>
      <c r="H223" s="135">
        <v>30</v>
      </c>
      <c r="I223" s="136"/>
      <c r="J223" s="137">
        <f>ROUND(I223*H223,2)</f>
        <v>0</v>
      </c>
      <c r="K223" s="133" t="s">
        <v>19</v>
      </c>
      <c r="L223" s="32"/>
      <c r="M223" s="138" t="s">
        <v>19</v>
      </c>
      <c r="N223" s="139" t="s">
        <v>43</v>
      </c>
      <c r="P223" s="140">
        <f>O223*H223</f>
        <v>0</v>
      </c>
      <c r="Q223" s="140">
        <v>0</v>
      </c>
      <c r="R223" s="140">
        <f>Q223*H223</f>
        <v>0</v>
      </c>
      <c r="S223" s="140">
        <v>0</v>
      </c>
      <c r="T223" s="141">
        <f>S223*H223</f>
        <v>0</v>
      </c>
      <c r="AR223" s="142" t="s">
        <v>188</v>
      </c>
      <c r="AT223" s="142" t="s">
        <v>183</v>
      </c>
      <c r="AU223" s="142" t="s">
        <v>80</v>
      </c>
      <c r="AY223" s="17" t="s">
        <v>181</v>
      </c>
      <c r="BE223" s="143">
        <f>IF(N223="základní",J223,0)</f>
        <v>0</v>
      </c>
      <c r="BF223" s="143">
        <f>IF(N223="snížená",J223,0)</f>
        <v>0</v>
      </c>
      <c r="BG223" s="143">
        <f>IF(N223="zákl. přenesená",J223,0)</f>
        <v>0</v>
      </c>
      <c r="BH223" s="143">
        <f>IF(N223="sníž. přenesená",J223,0)</f>
        <v>0</v>
      </c>
      <c r="BI223" s="143">
        <f>IF(N223="nulová",J223,0)</f>
        <v>0</v>
      </c>
      <c r="BJ223" s="17" t="s">
        <v>80</v>
      </c>
      <c r="BK223" s="143">
        <f>ROUND(I223*H223,2)</f>
        <v>0</v>
      </c>
      <c r="BL223" s="17" t="s">
        <v>188</v>
      </c>
      <c r="BM223" s="142" t="s">
        <v>4524</v>
      </c>
    </row>
    <row r="224" spans="2:65" s="1" customFormat="1" ht="16.5" customHeight="1">
      <c r="B224" s="32"/>
      <c r="C224" s="131" t="s">
        <v>1390</v>
      </c>
      <c r="D224" s="131" t="s">
        <v>183</v>
      </c>
      <c r="E224" s="132" t="s">
        <v>4525</v>
      </c>
      <c r="F224" s="133" t="s">
        <v>4526</v>
      </c>
      <c r="G224" s="134" t="s">
        <v>3753</v>
      </c>
      <c r="H224" s="135">
        <v>5</v>
      </c>
      <c r="I224" s="136"/>
      <c r="J224" s="137">
        <f>ROUND(I224*H224,2)</f>
        <v>0</v>
      </c>
      <c r="K224" s="133" t="s">
        <v>19</v>
      </c>
      <c r="L224" s="32"/>
      <c r="M224" s="138" t="s">
        <v>19</v>
      </c>
      <c r="N224" s="139" t="s">
        <v>43</v>
      </c>
      <c r="P224" s="140">
        <f>O224*H224</f>
        <v>0</v>
      </c>
      <c r="Q224" s="140">
        <v>0</v>
      </c>
      <c r="R224" s="140">
        <f>Q224*H224</f>
        <v>0</v>
      </c>
      <c r="S224" s="140">
        <v>0</v>
      </c>
      <c r="T224" s="141">
        <f>S224*H224</f>
        <v>0</v>
      </c>
      <c r="AR224" s="142" t="s">
        <v>188</v>
      </c>
      <c r="AT224" s="142" t="s">
        <v>183</v>
      </c>
      <c r="AU224" s="142" t="s">
        <v>80</v>
      </c>
      <c r="AY224" s="17" t="s">
        <v>181</v>
      </c>
      <c r="BE224" s="143">
        <f>IF(N224="základní",J224,0)</f>
        <v>0</v>
      </c>
      <c r="BF224" s="143">
        <f>IF(N224="snížená",J224,0)</f>
        <v>0</v>
      </c>
      <c r="BG224" s="143">
        <f>IF(N224="zákl. přenesená",J224,0)</f>
        <v>0</v>
      </c>
      <c r="BH224" s="143">
        <f>IF(N224="sníž. přenesená",J224,0)</f>
        <v>0</v>
      </c>
      <c r="BI224" s="143">
        <f>IF(N224="nulová",J224,0)</f>
        <v>0</v>
      </c>
      <c r="BJ224" s="17" t="s">
        <v>80</v>
      </c>
      <c r="BK224" s="143">
        <f>ROUND(I224*H224,2)</f>
        <v>0</v>
      </c>
      <c r="BL224" s="17" t="s">
        <v>188</v>
      </c>
      <c r="BM224" s="142" t="s">
        <v>4527</v>
      </c>
    </row>
    <row r="225" spans="2:65" s="1" customFormat="1" ht="16.5" customHeight="1">
      <c r="B225" s="32"/>
      <c r="C225" s="131" t="s">
        <v>1396</v>
      </c>
      <c r="D225" s="131" t="s">
        <v>183</v>
      </c>
      <c r="E225" s="132" t="s">
        <v>4528</v>
      </c>
      <c r="F225" s="133" t="s">
        <v>4529</v>
      </c>
      <c r="G225" s="134" t="s">
        <v>3202</v>
      </c>
      <c r="H225" s="135">
        <v>16</v>
      </c>
      <c r="I225" s="136"/>
      <c r="J225" s="137">
        <f>ROUND(I225*H225,2)</f>
        <v>0</v>
      </c>
      <c r="K225" s="133" t="s">
        <v>19</v>
      </c>
      <c r="L225" s="32"/>
      <c r="M225" s="138" t="s">
        <v>19</v>
      </c>
      <c r="N225" s="139" t="s">
        <v>43</v>
      </c>
      <c r="P225" s="140">
        <f>O225*H225</f>
        <v>0</v>
      </c>
      <c r="Q225" s="140">
        <v>0</v>
      </c>
      <c r="R225" s="140">
        <f>Q225*H225</f>
        <v>0</v>
      </c>
      <c r="S225" s="140">
        <v>0</v>
      </c>
      <c r="T225" s="141">
        <f>S225*H225</f>
        <v>0</v>
      </c>
      <c r="AR225" s="142" t="s">
        <v>188</v>
      </c>
      <c r="AT225" s="142" t="s">
        <v>183</v>
      </c>
      <c r="AU225" s="142" t="s">
        <v>80</v>
      </c>
      <c r="AY225" s="17" t="s">
        <v>181</v>
      </c>
      <c r="BE225" s="143">
        <f>IF(N225="základní",J225,0)</f>
        <v>0</v>
      </c>
      <c r="BF225" s="143">
        <f>IF(N225="snížená",J225,0)</f>
        <v>0</v>
      </c>
      <c r="BG225" s="143">
        <f>IF(N225="zákl. přenesená",J225,0)</f>
        <v>0</v>
      </c>
      <c r="BH225" s="143">
        <f>IF(N225="sníž. přenesená",J225,0)</f>
        <v>0</v>
      </c>
      <c r="BI225" s="143">
        <f>IF(N225="nulová",J225,0)</f>
        <v>0</v>
      </c>
      <c r="BJ225" s="17" t="s">
        <v>80</v>
      </c>
      <c r="BK225" s="143">
        <f>ROUND(I225*H225,2)</f>
        <v>0</v>
      </c>
      <c r="BL225" s="17" t="s">
        <v>188</v>
      </c>
      <c r="BM225" s="142" t="s">
        <v>4530</v>
      </c>
    </row>
    <row r="226" spans="2:65" s="1" customFormat="1" ht="16.5" customHeight="1">
      <c r="B226" s="32"/>
      <c r="C226" s="131" t="s">
        <v>1400</v>
      </c>
      <c r="D226" s="131" t="s">
        <v>183</v>
      </c>
      <c r="E226" s="132" t="s">
        <v>4531</v>
      </c>
      <c r="F226" s="133" t="s">
        <v>4532</v>
      </c>
      <c r="G226" s="134" t="s">
        <v>3202</v>
      </c>
      <c r="H226" s="135">
        <v>30</v>
      </c>
      <c r="I226" s="136"/>
      <c r="J226" s="137">
        <f>ROUND(I226*H226,2)</f>
        <v>0</v>
      </c>
      <c r="K226" s="133" t="s">
        <v>19</v>
      </c>
      <c r="L226" s="32"/>
      <c r="M226" s="138" t="s">
        <v>19</v>
      </c>
      <c r="N226" s="139" t="s">
        <v>43</v>
      </c>
      <c r="P226" s="140">
        <f>O226*H226</f>
        <v>0</v>
      </c>
      <c r="Q226" s="140">
        <v>0</v>
      </c>
      <c r="R226" s="140">
        <f>Q226*H226</f>
        <v>0</v>
      </c>
      <c r="S226" s="140">
        <v>0</v>
      </c>
      <c r="T226" s="141">
        <f>S226*H226</f>
        <v>0</v>
      </c>
      <c r="AR226" s="142" t="s">
        <v>188</v>
      </c>
      <c r="AT226" s="142" t="s">
        <v>183</v>
      </c>
      <c r="AU226" s="142" t="s">
        <v>80</v>
      </c>
      <c r="AY226" s="17" t="s">
        <v>181</v>
      </c>
      <c r="BE226" s="143">
        <f>IF(N226="základní",J226,0)</f>
        <v>0</v>
      </c>
      <c r="BF226" s="143">
        <f>IF(N226="snížená",J226,0)</f>
        <v>0</v>
      </c>
      <c r="BG226" s="143">
        <f>IF(N226="zákl. přenesená",J226,0)</f>
        <v>0</v>
      </c>
      <c r="BH226" s="143">
        <f>IF(N226="sníž. přenesená",J226,0)</f>
        <v>0</v>
      </c>
      <c r="BI226" s="143">
        <f>IF(N226="nulová",J226,0)</f>
        <v>0</v>
      </c>
      <c r="BJ226" s="17" t="s">
        <v>80</v>
      </c>
      <c r="BK226" s="143">
        <f>ROUND(I226*H226,2)</f>
        <v>0</v>
      </c>
      <c r="BL226" s="17" t="s">
        <v>188</v>
      </c>
      <c r="BM226" s="142" t="s">
        <v>4533</v>
      </c>
    </row>
    <row r="227" spans="2:63" s="11" customFormat="1" ht="25.9" customHeight="1">
      <c r="B227" s="119"/>
      <c r="D227" s="120" t="s">
        <v>71</v>
      </c>
      <c r="E227" s="121" t="s">
        <v>4534</v>
      </c>
      <c r="F227" s="121" t="s">
        <v>4535</v>
      </c>
      <c r="I227" s="122"/>
      <c r="J227" s="123">
        <f>BK227</f>
        <v>0</v>
      </c>
      <c r="L227" s="119"/>
      <c r="M227" s="124"/>
      <c r="P227" s="125">
        <f>P228</f>
        <v>0</v>
      </c>
      <c r="R227" s="125">
        <f>R228</f>
        <v>0</v>
      </c>
      <c r="T227" s="126">
        <f>T228</f>
        <v>0</v>
      </c>
      <c r="AR227" s="120" t="s">
        <v>80</v>
      </c>
      <c r="AT227" s="127" t="s">
        <v>71</v>
      </c>
      <c r="AU227" s="127" t="s">
        <v>72</v>
      </c>
      <c r="AY227" s="120" t="s">
        <v>181</v>
      </c>
      <c r="BK227" s="128">
        <f>BK228</f>
        <v>0</v>
      </c>
    </row>
    <row r="228" spans="2:65" s="1" customFormat="1" ht="16.5" customHeight="1">
      <c r="B228" s="32"/>
      <c r="C228" s="131" t="s">
        <v>1406</v>
      </c>
      <c r="D228" s="131" t="s">
        <v>183</v>
      </c>
      <c r="E228" s="132" t="s">
        <v>4536</v>
      </c>
      <c r="F228" s="133" t="s">
        <v>4537</v>
      </c>
      <c r="G228" s="134" t="s">
        <v>3202</v>
      </c>
      <c r="H228" s="135">
        <v>40</v>
      </c>
      <c r="I228" s="136"/>
      <c r="J228" s="137">
        <f>ROUND(I228*H228,2)</f>
        <v>0</v>
      </c>
      <c r="K228" s="133" t="s">
        <v>19</v>
      </c>
      <c r="L228" s="32"/>
      <c r="M228" s="190" t="s">
        <v>19</v>
      </c>
      <c r="N228" s="191" t="s">
        <v>43</v>
      </c>
      <c r="O228" s="192"/>
      <c r="P228" s="193">
        <f>O228*H228</f>
        <v>0</v>
      </c>
      <c r="Q228" s="193">
        <v>0</v>
      </c>
      <c r="R228" s="193">
        <f>Q228*H228</f>
        <v>0</v>
      </c>
      <c r="S228" s="193">
        <v>0</v>
      </c>
      <c r="T228" s="194">
        <f>S228*H228</f>
        <v>0</v>
      </c>
      <c r="AR228" s="142" t="s">
        <v>188</v>
      </c>
      <c r="AT228" s="142" t="s">
        <v>183</v>
      </c>
      <c r="AU228" s="142" t="s">
        <v>80</v>
      </c>
      <c r="AY228" s="17" t="s">
        <v>181</v>
      </c>
      <c r="BE228" s="143">
        <f>IF(N228="základní",J228,0)</f>
        <v>0</v>
      </c>
      <c r="BF228" s="143">
        <f>IF(N228="snížená",J228,0)</f>
        <v>0</v>
      </c>
      <c r="BG228" s="143">
        <f>IF(N228="zákl. přenesená",J228,0)</f>
        <v>0</v>
      </c>
      <c r="BH228" s="143">
        <f>IF(N228="sníž. přenesená",J228,0)</f>
        <v>0</v>
      </c>
      <c r="BI228" s="143">
        <f>IF(N228="nulová",J228,0)</f>
        <v>0</v>
      </c>
      <c r="BJ228" s="17" t="s">
        <v>80</v>
      </c>
      <c r="BK228" s="143">
        <f>ROUND(I228*H228,2)</f>
        <v>0</v>
      </c>
      <c r="BL228" s="17" t="s">
        <v>188</v>
      </c>
      <c r="BM228" s="142" t="s">
        <v>4538</v>
      </c>
    </row>
    <row r="229" spans="2:12" s="1" customFormat="1" ht="7" customHeight="1">
      <c r="B229" s="41"/>
      <c r="C229" s="42"/>
      <c r="D229" s="42"/>
      <c r="E229" s="42"/>
      <c r="F229" s="42"/>
      <c r="G229" s="42"/>
      <c r="H229" s="42"/>
      <c r="I229" s="42"/>
      <c r="J229" s="42"/>
      <c r="K229" s="42"/>
      <c r="L229" s="32"/>
    </row>
  </sheetData>
  <sheetProtection algorithmName="SHA-512" hashValue="F/hj9u53O6JjNmZjDTh0lbzx6daQn4oucQBDKEOBZeDBS08mUOp8MCwRs+A8Xz1J869GbWraUqoK3z2hpdx9sw==" saltValue="k6PZe/f4mCW7Z0flC/aPRmDvsBE5D2B1mcBdimzOJxb+v0pYDUzyWUyQUoRUvg1ou6q2mvWCMbVIu2eFKAkEwQ==" spinCount="100000" sheet="1" objects="1" scenarios="1" formatColumns="0" formatRows="0" autoFilter="0"/>
  <autoFilter ref="C94:K228"/>
  <mergeCells count="12">
    <mergeCell ref="E87:H87"/>
    <mergeCell ref="L2:V2"/>
    <mergeCell ref="E50:H50"/>
    <mergeCell ref="E52:H52"/>
    <mergeCell ref="E54:H54"/>
    <mergeCell ref="E83:H83"/>
    <mergeCell ref="E85:H8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07"/>
  <sheetViews>
    <sheetView showGridLines="0" workbookViewId="0" topLeftCell="A82"/>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106</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ht="12.05" customHeight="1" hidden="1">
      <c r="B8" s="20"/>
      <c r="D8" s="27" t="s">
        <v>154</v>
      </c>
      <c r="L8" s="20"/>
    </row>
    <row r="9" spans="2:12" s="1" customFormat="1" ht="16.5" customHeight="1" hidden="1">
      <c r="B9" s="32"/>
      <c r="E9" s="250" t="s">
        <v>446</v>
      </c>
      <c r="F9" s="249"/>
      <c r="G9" s="249"/>
      <c r="H9" s="249"/>
      <c r="L9" s="32"/>
    </row>
    <row r="10" spans="2:12" s="1" customFormat="1" ht="12.05" customHeight="1" hidden="1">
      <c r="B10" s="32"/>
      <c r="D10" s="27" t="s">
        <v>447</v>
      </c>
      <c r="L10" s="32"/>
    </row>
    <row r="11" spans="2:12" s="1" customFormat="1" ht="16.5" customHeight="1" hidden="1">
      <c r="B11" s="32"/>
      <c r="E11" s="207" t="s">
        <v>4539</v>
      </c>
      <c r="F11" s="249"/>
      <c r="G11" s="249"/>
      <c r="H11" s="249"/>
      <c r="L11" s="32"/>
    </row>
    <row r="12" spans="2:12" s="1" customFormat="1" ht="12" hidden="1">
      <c r="B12" s="32"/>
      <c r="L12" s="32"/>
    </row>
    <row r="13" spans="2:12" s="1" customFormat="1" ht="12.05" customHeight="1" hidden="1">
      <c r="B13" s="32"/>
      <c r="D13" s="27" t="s">
        <v>18</v>
      </c>
      <c r="F13" s="25" t="s">
        <v>19</v>
      </c>
      <c r="I13" s="27" t="s">
        <v>20</v>
      </c>
      <c r="J13" s="25" t="s">
        <v>19</v>
      </c>
      <c r="L13" s="32"/>
    </row>
    <row r="14" spans="2:12" s="1" customFormat="1" ht="12.05" customHeight="1" hidden="1">
      <c r="B14" s="32"/>
      <c r="D14" s="27" t="s">
        <v>21</v>
      </c>
      <c r="F14" s="25" t="s">
        <v>22</v>
      </c>
      <c r="I14" s="27" t="s">
        <v>23</v>
      </c>
      <c r="J14" s="49" t="str">
        <f>'Rekapitulace stavby'!AN8</f>
        <v>12. 4. 2024</v>
      </c>
      <c r="L14" s="32"/>
    </row>
    <row r="15" spans="2:12" s="1" customFormat="1" ht="10.75" customHeight="1" hidden="1">
      <c r="B15" s="32"/>
      <c r="L15" s="32"/>
    </row>
    <row r="16" spans="2:12" s="1" customFormat="1" ht="12.05" customHeight="1" hidden="1">
      <c r="B16" s="32"/>
      <c r="D16" s="27" t="s">
        <v>25</v>
      </c>
      <c r="I16" s="27" t="s">
        <v>26</v>
      </c>
      <c r="J16" s="25" t="s">
        <v>19</v>
      </c>
      <c r="L16" s="32"/>
    </row>
    <row r="17" spans="2:12" s="1" customFormat="1" ht="18" customHeight="1" hidden="1">
      <c r="B17" s="32"/>
      <c r="E17" s="25" t="s">
        <v>27</v>
      </c>
      <c r="I17" s="27" t="s">
        <v>28</v>
      </c>
      <c r="J17" s="25" t="s">
        <v>19</v>
      </c>
      <c r="L17" s="32"/>
    </row>
    <row r="18" spans="2:12" s="1" customFormat="1" ht="7" customHeight="1" hidden="1">
      <c r="B18" s="32"/>
      <c r="L18" s="32"/>
    </row>
    <row r="19" spans="2:12" s="1" customFormat="1" ht="12.05" customHeight="1" hidden="1">
      <c r="B19" s="32"/>
      <c r="D19" s="27" t="s">
        <v>29</v>
      </c>
      <c r="I19" s="27" t="s">
        <v>26</v>
      </c>
      <c r="J19" s="28" t="str">
        <f>'Rekapitulace stavby'!AN13</f>
        <v>Vyplň údaj</v>
      </c>
      <c r="L19" s="32"/>
    </row>
    <row r="20" spans="2:12" s="1" customFormat="1" ht="18" customHeight="1" hidden="1">
      <c r="B20" s="32"/>
      <c r="E20" s="252" t="str">
        <f>'Rekapitulace stavby'!E14</f>
        <v>Vyplň údaj</v>
      </c>
      <c r="F20" s="240"/>
      <c r="G20" s="240"/>
      <c r="H20" s="240"/>
      <c r="I20" s="27" t="s">
        <v>28</v>
      </c>
      <c r="J20" s="28" t="str">
        <f>'Rekapitulace stavby'!AN14</f>
        <v>Vyplň údaj</v>
      </c>
      <c r="L20" s="32"/>
    </row>
    <row r="21" spans="2:12" s="1" customFormat="1" ht="7" customHeight="1" hidden="1">
      <c r="B21" s="32"/>
      <c r="L21" s="32"/>
    </row>
    <row r="22" spans="2:12" s="1" customFormat="1" ht="12.05" customHeight="1" hidden="1">
      <c r="B22" s="32"/>
      <c r="D22" s="27" t="s">
        <v>31</v>
      </c>
      <c r="I22" s="27" t="s">
        <v>26</v>
      </c>
      <c r="J22" s="25" t="s">
        <v>19</v>
      </c>
      <c r="L22" s="32"/>
    </row>
    <row r="23" spans="2:12" s="1" customFormat="1" ht="18" customHeight="1" hidden="1">
      <c r="B23" s="32"/>
      <c r="E23" s="25" t="s">
        <v>32</v>
      </c>
      <c r="I23" s="27" t="s">
        <v>28</v>
      </c>
      <c r="J23" s="25" t="s">
        <v>19</v>
      </c>
      <c r="L23" s="32"/>
    </row>
    <row r="24" spans="2:12" s="1" customFormat="1" ht="7" customHeight="1" hidden="1">
      <c r="B24" s="32"/>
      <c r="L24" s="32"/>
    </row>
    <row r="25" spans="2:12" s="1" customFormat="1" ht="12.05" customHeight="1" hidden="1">
      <c r="B25" s="32"/>
      <c r="D25" s="27" t="s">
        <v>34</v>
      </c>
      <c r="I25" s="27" t="s">
        <v>26</v>
      </c>
      <c r="J25" s="25" t="str">
        <f>IF('Rekapitulace stavby'!AN19="","",'Rekapitulace stavby'!AN19)</f>
        <v/>
      </c>
      <c r="L25" s="32"/>
    </row>
    <row r="26" spans="2:12" s="1" customFormat="1" ht="18" customHeight="1" hidden="1">
      <c r="B26" s="32"/>
      <c r="E26" s="25" t="str">
        <f>IF('Rekapitulace stavby'!E20="","",'Rekapitulace stavby'!E20)</f>
        <v>Arnošt Gerhart</v>
      </c>
      <c r="I26" s="27" t="s">
        <v>28</v>
      </c>
      <c r="J26" s="25" t="str">
        <f>IF('Rekapitulace stavby'!AN20="","",'Rekapitulace stavby'!AN20)</f>
        <v/>
      </c>
      <c r="L26" s="32"/>
    </row>
    <row r="27" spans="2:12" s="1" customFormat="1" ht="7" customHeight="1" hidden="1">
      <c r="B27" s="32"/>
      <c r="L27" s="32"/>
    </row>
    <row r="28" spans="2:12" s="1" customFormat="1" ht="12.05" customHeight="1" hidden="1">
      <c r="B28" s="32"/>
      <c r="D28" s="27" t="s">
        <v>36</v>
      </c>
      <c r="L28" s="32"/>
    </row>
    <row r="29" spans="2:12" s="7" customFormat="1" ht="16.5" customHeight="1" hidden="1">
      <c r="B29" s="91"/>
      <c r="E29" s="245" t="s">
        <v>19</v>
      </c>
      <c r="F29" s="245"/>
      <c r="G29" s="245"/>
      <c r="H29" s="245"/>
      <c r="L29" s="91"/>
    </row>
    <row r="30" spans="2:12" s="1" customFormat="1" ht="7" customHeight="1" hidden="1">
      <c r="B30" s="32"/>
      <c r="L30" s="32"/>
    </row>
    <row r="31" spans="2:12" s="1" customFormat="1" ht="7" customHeight="1" hidden="1">
      <c r="B31" s="32"/>
      <c r="D31" s="50"/>
      <c r="E31" s="50"/>
      <c r="F31" s="50"/>
      <c r="G31" s="50"/>
      <c r="H31" s="50"/>
      <c r="I31" s="50"/>
      <c r="J31" s="50"/>
      <c r="K31" s="50"/>
      <c r="L31" s="32"/>
    </row>
    <row r="32" spans="2:12" s="1" customFormat="1" ht="25.4" customHeight="1" hidden="1">
      <c r="B32" s="32"/>
      <c r="D32" s="92" t="s">
        <v>38</v>
      </c>
      <c r="J32" s="63">
        <f>ROUND(J86,2)</f>
        <v>0</v>
      </c>
      <c r="L32" s="32"/>
    </row>
    <row r="33" spans="2:12" s="1" customFormat="1" ht="7" customHeight="1" hidden="1">
      <c r="B33" s="32"/>
      <c r="D33" s="50"/>
      <c r="E33" s="50"/>
      <c r="F33" s="50"/>
      <c r="G33" s="50"/>
      <c r="H33" s="50"/>
      <c r="I33" s="50"/>
      <c r="J33" s="50"/>
      <c r="K33" s="50"/>
      <c r="L33" s="32"/>
    </row>
    <row r="34" spans="2:12" s="1" customFormat="1" ht="14.4" customHeight="1" hidden="1">
      <c r="B34" s="32"/>
      <c r="F34" s="35" t="s">
        <v>40</v>
      </c>
      <c r="I34" s="35" t="s">
        <v>39</v>
      </c>
      <c r="J34" s="35" t="s">
        <v>41</v>
      </c>
      <c r="L34" s="32"/>
    </row>
    <row r="35" spans="2:12" s="1" customFormat="1" ht="14.4" customHeight="1" hidden="1">
      <c r="B35" s="32"/>
      <c r="D35" s="52" t="s">
        <v>42</v>
      </c>
      <c r="E35" s="27" t="s">
        <v>43</v>
      </c>
      <c r="F35" s="83">
        <f>ROUND((SUM(BE86:BE106)),2)</f>
        <v>0</v>
      </c>
      <c r="I35" s="93">
        <v>0.21</v>
      </c>
      <c r="J35" s="83">
        <f>ROUND(((SUM(BE86:BE106))*I35),2)</f>
        <v>0</v>
      </c>
      <c r="L35" s="32"/>
    </row>
    <row r="36" spans="2:12" s="1" customFormat="1" ht="14.4" customHeight="1" hidden="1">
      <c r="B36" s="32"/>
      <c r="E36" s="27" t="s">
        <v>44</v>
      </c>
      <c r="F36" s="83">
        <f>ROUND((SUM(BF86:BF106)),2)</f>
        <v>0</v>
      </c>
      <c r="I36" s="93">
        <v>0.15</v>
      </c>
      <c r="J36" s="83">
        <f>ROUND(((SUM(BF86:BF106))*I36),2)</f>
        <v>0</v>
      </c>
      <c r="L36" s="32"/>
    </row>
    <row r="37" spans="2:12" s="1" customFormat="1" ht="14.4" customHeight="1" hidden="1">
      <c r="B37" s="32"/>
      <c r="E37" s="27" t="s">
        <v>45</v>
      </c>
      <c r="F37" s="83">
        <f>ROUND((SUM(BG86:BG106)),2)</f>
        <v>0</v>
      </c>
      <c r="I37" s="93">
        <v>0.21</v>
      </c>
      <c r="J37" s="83">
        <f>0</f>
        <v>0</v>
      </c>
      <c r="L37" s="32"/>
    </row>
    <row r="38" spans="2:12" s="1" customFormat="1" ht="14.4" customHeight="1" hidden="1">
      <c r="B38" s="32"/>
      <c r="E38" s="27" t="s">
        <v>46</v>
      </c>
      <c r="F38" s="83">
        <f>ROUND((SUM(BH86:BH106)),2)</f>
        <v>0</v>
      </c>
      <c r="I38" s="93">
        <v>0.15</v>
      </c>
      <c r="J38" s="83">
        <f>0</f>
        <v>0</v>
      </c>
      <c r="L38" s="32"/>
    </row>
    <row r="39" spans="2:12" s="1" customFormat="1" ht="14.4" customHeight="1" hidden="1">
      <c r="B39" s="32"/>
      <c r="E39" s="27" t="s">
        <v>47</v>
      </c>
      <c r="F39" s="83">
        <f>ROUND((SUM(BI86:BI106)),2)</f>
        <v>0</v>
      </c>
      <c r="I39" s="93">
        <v>0</v>
      </c>
      <c r="J39" s="83">
        <f>0</f>
        <v>0</v>
      </c>
      <c r="L39" s="32"/>
    </row>
    <row r="40" spans="2:12" s="1" customFormat="1" ht="7" customHeight="1" hidden="1">
      <c r="B40" s="32"/>
      <c r="L40" s="32"/>
    </row>
    <row r="41" spans="2:12" s="1" customFormat="1" ht="25.4" customHeight="1" hidden="1">
      <c r="B41" s="32"/>
      <c r="C41" s="94"/>
      <c r="D41" s="95" t="s">
        <v>48</v>
      </c>
      <c r="E41" s="54"/>
      <c r="F41" s="54"/>
      <c r="G41" s="96" t="s">
        <v>49</v>
      </c>
      <c r="H41" s="97" t="s">
        <v>50</v>
      </c>
      <c r="I41" s="54"/>
      <c r="J41" s="98">
        <f>SUM(J32:J39)</f>
        <v>0</v>
      </c>
      <c r="K41" s="99"/>
      <c r="L41" s="32"/>
    </row>
    <row r="42" spans="2:12" s="1" customFormat="1" ht="14.4" customHeight="1" hidden="1">
      <c r="B42" s="41"/>
      <c r="C42" s="42"/>
      <c r="D42" s="42"/>
      <c r="E42" s="42"/>
      <c r="F42" s="42"/>
      <c r="G42" s="42"/>
      <c r="H42" s="42"/>
      <c r="I42" s="42"/>
      <c r="J42" s="42"/>
      <c r="K42" s="42"/>
      <c r="L42" s="32"/>
    </row>
    <row r="43" ht="12" hidden="1"/>
    <row r="44" ht="12" hidden="1"/>
    <row r="45" ht="12" hidden="1"/>
    <row r="46" spans="2:12" s="1" customFormat="1" ht="7" customHeight="1">
      <c r="B46" s="43"/>
      <c r="C46" s="44"/>
      <c r="D46" s="44"/>
      <c r="E46" s="44"/>
      <c r="F46" s="44"/>
      <c r="G46" s="44"/>
      <c r="H46" s="44"/>
      <c r="I46" s="44"/>
      <c r="J46" s="44"/>
      <c r="K46" s="44"/>
      <c r="L46" s="32"/>
    </row>
    <row r="47" spans="2:12" s="1" customFormat="1" ht="25" customHeight="1">
      <c r="B47" s="32"/>
      <c r="C47" s="21" t="s">
        <v>156</v>
      </c>
      <c r="L47" s="32"/>
    </row>
    <row r="48" spans="2:12" s="1" customFormat="1" ht="7" customHeight="1">
      <c r="B48" s="32"/>
      <c r="L48" s="32"/>
    </row>
    <row r="49" spans="2:12" s="1" customFormat="1" ht="12.05" customHeight="1">
      <c r="B49" s="32"/>
      <c r="C49" s="27" t="s">
        <v>16</v>
      </c>
      <c r="L49" s="32"/>
    </row>
    <row r="50" spans="2:12" s="1" customFormat="1" ht="16.5" customHeight="1">
      <c r="B50" s="32"/>
      <c r="E50" s="250" t="str">
        <f>E7</f>
        <v>Stavební úpravy, přístavba a nástavba č.p.1994, ul.Dobenínská, Náchod</v>
      </c>
      <c r="F50" s="251"/>
      <c r="G50" s="251"/>
      <c r="H50" s="251"/>
      <c r="L50" s="32"/>
    </row>
    <row r="51" spans="2:12" ht="12.05" customHeight="1">
      <c r="B51" s="20"/>
      <c r="C51" s="27" t="s">
        <v>154</v>
      </c>
      <c r="L51" s="20"/>
    </row>
    <row r="52" spans="2:12" s="1" customFormat="1" ht="16.5" customHeight="1">
      <c r="B52" s="32"/>
      <c r="E52" s="250" t="s">
        <v>446</v>
      </c>
      <c r="F52" s="249"/>
      <c r="G52" s="249"/>
      <c r="H52" s="249"/>
      <c r="L52" s="32"/>
    </row>
    <row r="53" spans="2:12" s="1" customFormat="1" ht="12.05" customHeight="1">
      <c r="B53" s="32"/>
      <c r="C53" s="27" t="s">
        <v>447</v>
      </c>
      <c r="L53" s="32"/>
    </row>
    <row r="54" spans="2:12" s="1" customFormat="1" ht="16.5" customHeight="1">
      <c r="B54" s="32"/>
      <c r="E54" s="207" t="str">
        <f>E11</f>
        <v>01e - SO 01.05  Měření a regulace</v>
      </c>
      <c r="F54" s="249"/>
      <c r="G54" s="249"/>
      <c r="H54" s="249"/>
      <c r="L54" s="32"/>
    </row>
    <row r="55" spans="2:12" s="1" customFormat="1" ht="7" customHeight="1">
      <c r="B55" s="32"/>
      <c r="L55" s="32"/>
    </row>
    <row r="56" spans="2:12" s="1" customFormat="1" ht="12.05" customHeight="1">
      <c r="B56" s="32"/>
      <c r="C56" s="27" t="s">
        <v>21</v>
      </c>
      <c r="F56" s="25" t="str">
        <f>F14</f>
        <v>Náchod</v>
      </c>
      <c r="I56" s="27" t="s">
        <v>23</v>
      </c>
      <c r="J56" s="49" t="str">
        <f>IF(J14="","",J14)</f>
        <v>12. 4. 2024</v>
      </c>
      <c r="L56" s="32"/>
    </row>
    <row r="57" spans="2:12" s="1" customFormat="1" ht="7" customHeight="1">
      <c r="B57" s="32"/>
      <c r="L57" s="32"/>
    </row>
    <row r="58" spans="2:12" s="1" customFormat="1" ht="25.65" customHeight="1">
      <c r="B58" s="32"/>
      <c r="C58" s="27" t="s">
        <v>25</v>
      </c>
      <c r="F58" s="25" t="str">
        <f>E17</f>
        <v>Oblastní charita Náchod, Mlýnská 189, Náchod</v>
      </c>
      <c r="I58" s="27" t="s">
        <v>31</v>
      </c>
      <c r="J58" s="30" t="str">
        <f>E23</f>
        <v>Libor Klubal DiS., Náchod</v>
      </c>
      <c r="L58" s="32"/>
    </row>
    <row r="59" spans="2:12" s="1" customFormat="1" ht="15.15" customHeight="1">
      <c r="B59" s="32"/>
      <c r="C59" s="27" t="s">
        <v>29</v>
      </c>
      <c r="F59" s="25" t="str">
        <f>IF(E20="","",E20)</f>
        <v>Vyplň údaj</v>
      </c>
      <c r="I59" s="27" t="s">
        <v>34</v>
      </c>
      <c r="J59" s="30" t="str">
        <f>E26</f>
        <v>Arnošt Gerhart</v>
      </c>
      <c r="L59" s="32"/>
    </row>
    <row r="60" spans="2:12" s="1" customFormat="1" ht="10.25" customHeight="1">
      <c r="B60" s="32"/>
      <c r="L60" s="32"/>
    </row>
    <row r="61" spans="2:12" s="1" customFormat="1" ht="29.3" customHeight="1">
      <c r="B61" s="32"/>
      <c r="C61" s="100" t="s">
        <v>157</v>
      </c>
      <c r="D61" s="94"/>
      <c r="E61" s="94"/>
      <c r="F61" s="94"/>
      <c r="G61" s="94"/>
      <c r="H61" s="94"/>
      <c r="I61" s="94"/>
      <c r="J61" s="101" t="s">
        <v>158</v>
      </c>
      <c r="K61" s="94"/>
      <c r="L61" s="32"/>
    </row>
    <row r="62" spans="2:12" s="1" customFormat="1" ht="10.25" customHeight="1">
      <c r="B62" s="32"/>
      <c r="L62" s="32"/>
    </row>
    <row r="63" spans="2:47" s="1" customFormat="1" ht="22.8" customHeight="1">
      <c r="B63" s="32"/>
      <c r="C63" s="102" t="s">
        <v>70</v>
      </c>
      <c r="J63" s="63">
        <f>J86</f>
        <v>0</v>
      </c>
      <c r="L63" s="32"/>
      <c r="AU63" s="17" t="s">
        <v>159</v>
      </c>
    </row>
    <row r="64" spans="2:12" s="8" customFormat="1" ht="25" customHeight="1">
      <c r="B64" s="103"/>
      <c r="D64" s="104" t="s">
        <v>4540</v>
      </c>
      <c r="E64" s="105"/>
      <c r="F64" s="105"/>
      <c r="G64" s="105"/>
      <c r="H64" s="105"/>
      <c r="I64" s="105"/>
      <c r="J64" s="106">
        <f>J87</f>
        <v>0</v>
      </c>
      <c r="L64" s="103"/>
    </row>
    <row r="65" spans="2:12" s="1" customFormat="1" ht="21.75" customHeight="1">
      <c r="B65" s="32"/>
      <c r="L65" s="32"/>
    </row>
    <row r="66" spans="2:12" s="1" customFormat="1" ht="7" customHeight="1">
      <c r="B66" s="41"/>
      <c r="C66" s="42"/>
      <c r="D66" s="42"/>
      <c r="E66" s="42"/>
      <c r="F66" s="42"/>
      <c r="G66" s="42"/>
      <c r="H66" s="42"/>
      <c r="I66" s="42"/>
      <c r="J66" s="42"/>
      <c r="K66" s="42"/>
      <c r="L66" s="32"/>
    </row>
    <row r="70" spans="2:12" s="1" customFormat="1" ht="7" customHeight="1">
      <c r="B70" s="43"/>
      <c r="C70" s="44"/>
      <c r="D70" s="44"/>
      <c r="E70" s="44"/>
      <c r="F70" s="44"/>
      <c r="G70" s="44"/>
      <c r="H70" s="44"/>
      <c r="I70" s="44"/>
      <c r="J70" s="44"/>
      <c r="K70" s="44"/>
      <c r="L70" s="32"/>
    </row>
    <row r="71" spans="2:12" s="1" customFormat="1" ht="25" customHeight="1">
      <c r="B71" s="32"/>
      <c r="C71" s="21" t="s">
        <v>166</v>
      </c>
      <c r="L71" s="32"/>
    </row>
    <row r="72" spans="2:12" s="1" customFormat="1" ht="7" customHeight="1">
      <c r="B72" s="32"/>
      <c r="L72" s="32"/>
    </row>
    <row r="73" spans="2:12" s="1" customFormat="1" ht="12.05" customHeight="1">
      <c r="B73" s="32"/>
      <c r="C73" s="27" t="s">
        <v>16</v>
      </c>
      <c r="L73" s="32"/>
    </row>
    <row r="74" spans="2:12" s="1" customFormat="1" ht="16.5" customHeight="1">
      <c r="B74" s="32"/>
      <c r="E74" s="250" t="str">
        <f>E7</f>
        <v>Stavební úpravy, přístavba a nástavba č.p.1994, ul.Dobenínská, Náchod</v>
      </c>
      <c r="F74" s="251"/>
      <c r="G74" s="251"/>
      <c r="H74" s="251"/>
      <c r="L74" s="32"/>
    </row>
    <row r="75" spans="2:12" ht="12.05" customHeight="1">
      <c r="B75" s="20"/>
      <c r="C75" s="27" t="s">
        <v>154</v>
      </c>
      <c r="L75" s="20"/>
    </row>
    <row r="76" spans="2:12" s="1" customFormat="1" ht="16.5" customHeight="1">
      <c r="B76" s="32"/>
      <c r="E76" s="250" t="s">
        <v>446</v>
      </c>
      <c r="F76" s="249"/>
      <c r="G76" s="249"/>
      <c r="H76" s="249"/>
      <c r="L76" s="32"/>
    </row>
    <row r="77" spans="2:12" s="1" customFormat="1" ht="12.05" customHeight="1">
      <c r="B77" s="32"/>
      <c r="C77" s="27" t="s">
        <v>447</v>
      </c>
      <c r="L77" s="32"/>
    </row>
    <row r="78" spans="2:12" s="1" customFormat="1" ht="16.5" customHeight="1">
      <c r="B78" s="32"/>
      <c r="E78" s="207" t="str">
        <f>E11</f>
        <v>01e - SO 01.05  Měření a regulace</v>
      </c>
      <c r="F78" s="249"/>
      <c r="G78" s="249"/>
      <c r="H78" s="249"/>
      <c r="L78" s="32"/>
    </row>
    <row r="79" spans="2:12" s="1" customFormat="1" ht="7" customHeight="1">
      <c r="B79" s="32"/>
      <c r="L79" s="32"/>
    </row>
    <row r="80" spans="2:12" s="1" customFormat="1" ht="12.05" customHeight="1">
      <c r="B80" s="32"/>
      <c r="C80" s="27" t="s">
        <v>21</v>
      </c>
      <c r="F80" s="25" t="str">
        <f>F14</f>
        <v>Náchod</v>
      </c>
      <c r="I80" s="27" t="s">
        <v>23</v>
      </c>
      <c r="J80" s="49" t="str">
        <f>IF(J14="","",J14)</f>
        <v>12. 4. 2024</v>
      </c>
      <c r="L80" s="32"/>
    </row>
    <row r="81" spans="2:12" s="1" customFormat="1" ht="7" customHeight="1">
      <c r="B81" s="32"/>
      <c r="L81" s="32"/>
    </row>
    <row r="82" spans="2:12" s="1" customFormat="1" ht="25.65" customHeight="1">
      <c r="B82" s="32"/>
      <c r="C82" s="27" t="s">
        <v>25</v>
      </c>
      <c r="F82" s="25" t="str">
        <f>E17</f>
        <v>Oblastní charita Náchod, Mlýnská 189, Náchod</v>
      </c>
      <c r="I82" s="27" t="s">
        <v>31</v>
      </c>
      <c r="J82" s="30" t="str">
        <f>E23</f>
        <v>Libor Klubal DiS., Náchod</v>
      </c>
      <c r="L82" s="32"/>
    </row>
    <row r="83" spans="2:12" s="1" customFormat="1" ht="15.15" customHeight="1">
      <c r="B83" s="32"/>
      <c r="C83" s="27" t="s">
        <v>29</v>
      </c>
      <c r="F83" s="25" t="str">
        <f>IF(E20="","",E20)</f>
        <v>Vyplň údaj</v>
      </c>
      <c r="I83" s="27" t="s">
        <v>34</v>
      </c>
      <c r="J83" s="30" t="str">
        <f>E26</f>
        <v>Arnošt Gerhart</v>
      </c>
      <c r="L83" s="32"/>
    </row>
    <row r="84" spans="2:12" s="1" customFormat="1" ht="10.25" customHeight="1">
      <c r="B84" s="32"/>
      <c r="L84" s="32"/>
    </row>
    <row r="85" spans="2:20" s="10" customFormat="1" ht="29.3" customHeight="1">
      <c r="B85" s="111"/>
      <c r="C85" s="112" t="s">
        <v>167</v>
      </c>
      <c r="D85" s="113" t="s">
        <v>57</v>
      </c>
      <c r="E85" s="113" t="s">
        <v>53</v>
      </c>
      <c r="F85" s="113" t="s">
        <v>54</v>
      </c>
      <c r="G85" s="113" t="s">
        <v>168</v>
      </c>
      <c r="H85" s="113" t="s">
        <v>169</v>
      </c>
      <c r="I85" s="113" t="s">
        <v>170</v>
      </c>
      <c r="J85" s="113" t="s">
        <v>158</v>
      </c>
      <c r="K85" s="114" t="s">
        <v>171</v>
      </c>
      <c r="L85" s="111"/>
      <c r="M85" s="56" t="s">
        <v>19</v>
      </c>
      <c r="N85" s="57" t="s">
        <v>42</v>
      </c>
      <c r="O85" s="57" t="s">
        <v>172</v>
      </c>
      <c r="P85" s="57" t="s">
        <v>173</v>
      </c>
      <c r="Q85" s="57" t="s">
        <v>174</v>
      </c>
      <c r="R85" s="57" t="s">
        <v>175</v>
      </c>
      <c r="S85" s="57" t="s">
        <v>176</v>
      </c>
      <c r="T85" s="58" t="s">
        <v>177</v>
      </c>
    </row>
    <row r="86" spans="2:63" s="1" customFormat="1" ht="22.8" customHeight="1">
      <c r="B86" s="32"/>
      <c r="C86" s="61" t="s">
        <v>178</v>
      </c>
      <c r="J86" s="115">
        <f>BK86</f>
        <v>0</v>
      </c>
      <c r="L86" s="32"/>
      <c r="M86" s="59"/>
      <c r="N86" s="50"/>
      <c r="O86" s="50"/>
      <c r="P86" s="116">
        <f>P87</f>
        <v>0</v>
      </c>
      <c r="Q86" s="50"/>
      <c r="R86" s="116">
        <f>R87</f>
        <v>0</v>
      </c>
      <c r="S86" s="50"/>
      <c r="T86" s="117">
        <f>T87</f>
        <v>0</v>
      </c>
      <c r="AT86" s="17" t="s">
        <v>71</v>
      </c>
      <c r="AU86" s="17" t="s">
        <v>159</v>
      </c>
      <c r="BK86" s="118">
        <f>BK87</f>
        <v>0</v>
      </c>
    </row>
    <row r="87" spans="2:63" s="11" customFormat="1" ht="25.9" customHeight="1">
      <c r="B87" s="119"/>
      <c r="D87" s="120" t="s">
        <v>71</v>
      </c>
      <c r="E87" s="121" t="s">
        <v>3749</v>
      </c>
      <c r="F87" s="121" t="s">
        <v>4541</v>
      </c>
      <c r="I87" s="122"/>
      <c r="J87" s="123">
        <f>BK87</f>
        <v>0</v>
      </c>
      <c r="L87" s="119"/>
      <c r="M87" s="124"/>
      <c r="P87" s="125">
        <f>SUM(P88:P106)</f>
        <v>0</v>
      </c>
      <c r="R87" s="125">
        <f>SUM(R88:R106)</f>
        <v>0</v>
      </c>
      <c r="T87" s="126">
        <f>SUM(T88:T106)</f>
        <v>0</v>
      </c>
      <c r="AR87" s="120" t="s">
        <v>80</v>
      </c>
      <c r="AT87" s="127" t="s">
        <v>71</v>
      </c>
      <c r="AU87" s="127" t="s">
        <v>72</v>
      </c>
      <c r="AY87" s="120" t="s">
        <v>181</v>
      </c>
      <c r="BK87" s="128">
        <f>SUM(BK88:BK106)</f>
        <v>0</v>
      </c>
    </row>
    <row r="88" spans="2:65" s="1" customFormat="1" ht="16.5" customHeight="1">
      <c r="B88" s="32"/>
      <c r="C88" s="131" t="s">
        <v>80</v>
      </c>
      <c r="D88" s="131" t="s">
        <v>183</v>
      </c>
      <c r="E88" s="132" t="s">
        <v>4542</v>
      </c>
      <c r="F88" s="133" t="s">
        <v>4543</v>
      </c>
      <c r="G88" s="134" t="s">
        <v>3753</v>
      </c>
      <c r="H88" s="135">
        <v>1</v>
      </c>
      <c r="I88" s="136"/>
      <c r="J88" s="137">
        <f aca="true" t="shared" si="0" ref="J88:J106">ROUND(I88*H88,2)</f>
        <v>0</v>
      </c>
      <c r="K88" s="133" t="s">
        <v>19</v>
      </c>
      <c r="L88" s="32"/>
      <c r="M88" s="138" t="s">
        <v>19</v>
      </c>
      <c r="N88" s="139" t="s">
        <v>43</v>
      </c>
      <c r="P88" s="140">
        <f aca="true" t="shared" si="1" ref="P88:P106">O88*H88</f>
        <v>0</v>
      </c>
      <c r="Q88" s="140">
        <v>0</v>
      </c>
      <c r="R88" s="140">
        <f aca="true" t="shared" si="2" ref="R88:R106">Q88*H88</f>
        <v>0</v>
      </c>
      <c r="S88" s="140">
        <v>0</v>
      </c>
      <c r="T88" s="141">
        <f aca="true" t="shared" si="3" ref="T88:T106">S88*H88</f>
        <v>0</v>
      </c>
      <c r="AR88" s="142" t="s">
        <v>941</v>
      </c>
      <c r="AT88" s="142" t="s">
        <v>183</v>
      </c>
      <c r="AU88" s="142" t="s">
        <v>80</v>
      </c>
      <c r="AY88" s="17" t="s">
        <v>181</v>
      </c>
      <c r="BE88" s="143">
        <f aca="true" t="shared" si="4" ref="BE88:BE106">IF(N88="základní",J88,0)</f>
        <v>0</v>
      </c>
      <c r="BF88" s="143">
        <f aca="true" t="shared" si="5" ref="BF88:BF106">IF(N88="snížená",J88,0)</f>
        <v>0</v>
      </c>
      <c r="BG88" s="143">
        <f aca="true" t="shared" si="6" ref="BG88:BG106">IF(N88="zákl. přenesená",J88,0)</f>
        <v>0</v>
      </c>
      <c r="BH88" s="143">
        <f aca="true" t="shared" si="7" ref="BH88:BH106">IF(N88="sníž. přenesená",J88,0)</f>
        <v>0</v>
      </c>
      <c r="BI88" s="143">
        <f aca="true" t="shared" si="8" ref="BI88:BI106">IF(N88="nulová",J88,0)</f>
        <v>0</v>
      </c>
      <c r="BJ88" s="17" t="s">
        <v>80</v>
      </c>
      <c r="BK88" s="143">
        <f aca="true" t="shared" si="9" ref="BK88:BK106">ROUND(I88*H88,2)</f>
        <v>0</v>
      </c>
      <c r="BL88" s="17" t="s">
        <v>941</v>
      </c>
      <c r="BM88" s="142" t="s">
        <v>4544</v>
      </c>
    </row>
    <row r="89" spans="2:65" s="1" customFormat="1" ht="16.5" customHeight="1">
      <c r="B89" s="32"/>
      <c r="C89" s="131" t="s">
        <v>82</v>
      </c>
      <c r="D89" s="131" t="s">
        <v>183</v>
      </c>
      <c r="E89" s="132" t="s">
        <v>4545</v>
      </c>
      <c r="F89" s="133" t="s">
        <v>4546</v>
      </c>
      <c r="G89" s="134" t="s">
        <v>3753</v>
      </c>
      <c r="H89" s="135">
        <v>1</v>
      </c>
      <c r="I89" s="136"/>
      <c r="J89" s="137">
        <f t="shared" si="0"/>
        <v>0</v>
      </c>
      <c r="K89" s="133" t="s">
        <v>19</v>
      </c>
      <c r="L89" s="32"/>
      <c r="M89" s="138" t="s">
        <v>19</v>
      </c>
      <c r="N89" s="139" t="s">
        <v>43</v>
      </c>
      <c r="P89" s="140">
        <f t="shared" si="1"/>
        <v>0</v>
      </c>
      <c r="Q89" s="140">
        <v>0</v>
      </c>
      <c r="R89" s="140">
        <f t="shared" si="2"/>
        <v>0</v>
      </c>
      <c r="S89" s="140">
        <v>0</v>
      </c>
      <c r="T89" s="141">
        <f t="shared" si="3"/>
        <v>0</v>
      </c>
      <c r="AR89" s="142" t="s">
        <v>941</v>
      </c>
      <c r="AT89" s="142" t="s">
        <v>183</v>
      </c>
      <c r="AU89" s="142" t="s">
        <v>80</v>
      </c>
      <c r="AY89" s="17" t="s">
        <v>181</v>
      </c>
      <c r="BE89" s="143">
        <f t="shared" si="4"/>
        <v>0</v>
      </c>
      <c r="BF89" s="143">
        <f t="shared" si="5"/>
        <v>0</v>
      </c>
      <c r="BG89" s="143">
        <f t="shared" si="6"/>
        <v>0</v>
      </c>
      <c r="BH89" s="143">
        <f t="shared" si="7"/>
        <v>0</v>
      </c>
      <c r="BI89" s="143">
        <f t="shared" si="8"/>
        <v>0</v>
      </c>
      <c r="BJ89" s="17" t="s">
        <v>80</v>
      </c>
      <c r="BK89" s="143">
        <f t="shared" si="9"/>
        <v>0</v>
      </c>
      <c r="BL89" s="17" t="s">
        <v>941</v>
      </c>
      <c r="BM89" s="142" t="s">
        <v>4547</v>
      </c>
    </row>
    <row r="90" spans="2:65" s="1" customFormat="1" ht="16.5" customHeight="1">
      <c r="B90" s="32"/>
      <c r="C90" s="131" t="s">
        <v>94</v>
      </c>
      <c r="D90" s="131" t="s">
        <v>183</v>
      </c>
      <c r="E90" s="132" t="s">
        <v>4548</v>
      </c>
      <c r="F90" s="133" t="s">
        <v>4549</v>
      </c>
      <c r="G90" s="134" t="s">
        <v>3753</v>
      </c>
      <c r="H90" s="135">
        <v>1</v>
      </c>
      <c r="I90" s="136"/>
      <c r="J90" s="137">
        <f t="shared" si="0"/>
        <v>0</v>
      </c>
      <c r="K90" s="133" t="s">
        <v>19</v>
      </c>
      <c r="L90" s="32"/>
      <c r="M90" s="138" t="s">
        <v>19</v>
      </c>
      <c r="N90" s="139" t="s">
        <v>43</v>
      </c>
      <c r="P90" s="140">
        <f t="shared" si="1"/>
        <v>0</v>
      </c>
      <c r="Q90" s="140">
        <v>0</v>
      </c>
      <c r="R90" s="140">
        <f t="shared" si="2"/>
        <v>0</v>
      </c>
      <c r="S90" s="140">
        <v>0</v>
      </c>
      <c r="T90" s="141">
        <f t="shared" si="3"/>
        <v>0</v>
      </c>
      <c r="AR90" s="142" t="s">
        <v>941</v>
      </c>
      <c r="AT90" s="142" t="s">
        <v>183</v>
      </c>
      <c r="AU90" s="142" t="s">
        <v>80</v>
      </c>
      <c r="AY90" s="17" t="s">
        <v>181</v>
      </c>
      <c r="BE90" s="143">
        <f t="shared" si="4"/>
        <v>0</v>
      </c>
      <c r="BF90" s="143">
        <f t="shared" si="5"/>
        <v>0</v>
      </c>
      <c r="BG90" s="143">
        <f t="shared" si="6"/>
        <v>0</v>
      </c>
      <c r="BH90" s="143">
        <f t="shared" si="7"/>
        <v>0</v>
      </c>
      <c r="BI90" s="143">
        <f t="shared" si="8"/>
        <v>0</v>
      </c>
      <c r="BJ90" s="17" t="s">
        <v>80</v>
      </c>
      <c r="BK90" s="143">
        <f t="shared" si="9"/>
        <v>0</v>
      </c>
      <c r="BL90" s="17" t="s">
        <v>941</v>
      </c>
      <c r="BM90" s="142" t="s">
        <v>4550</v>
      </c>
    </row>
    <row r="91" spans="2:65" s="1" customFormat="1" ht="16.5" customHeight="1">
      <c r="B91" s="32"/>
      <c r="C91" s="131" t="s">
        <v>188</v>
      </c>
      <c r="D91" s="131" t="s">
        <v>183</v>
      </c>
      <c r="E91" s="132" t="s">
        <v>4551</v>
      </c>
      <c r="F91" s="133" t="s">
        <v>4552</v>
      </c>
      <c r="G91" s="134" t="s">
        <v>3753</v>
      </c>
      <c r="H91" s="135">
        <v>1</v>
      </c>
      <c r="I91" s="136"/>
      <c r="J91" s="137">
        <f t="shared" si="0"/>
        <v>0</v>
      </c>
      <c r="K91" s="133" t="s">
        <v>19</v>
      </c>
      <c r="L91" s="32"/>
      <c r="M91" s="138" t="s">
        <v>19</v>
      </c>
      <c r="N91" s="139" t="s">
        <v>43</v>
      </c>
      <c r="P91" s="140">
        <f t="shared" si="1"/>
        <v>0</v>
      </c>
      <c r="Q91" s="140">
        <v>0</v>
      </c>
      <c r="R91" s="140">
        <f t="shared" si="2"/>
        <v>0</v>
      </c>
      <c r="S91" s="140">
        <v>0</v>
      </c>
      <c r="T91" s="141">
        <f t="shared" si="3"/>
        <v>0</v>
      </c>
      <c r="AR91" s="142" t="s">
        <v>941</v>
      </c>
      <c r="AT91" s="142" t="s">
        <v>183</v>
      </c>
      <c r="AU91" s="142" t="s">
        <v>80</v>
      </c>
      <c r="AY91" s="17" t="s">
        <v>181</v>
      </c>
      <c r="BE91" s="143">
        <f t="shared" si="4"/>
        <v>0</v>
      </c>
      <c r="BF91" s="143">
        <f t="shared" si="5"/>
        <v>0</v>
      </c>
      <c r="BG91" s="143">
        <f t="shared" si="6"/>
        <v>0</v>
      </c>
      <c r="BH91" s="143">
        <f t="shared" si="7"/>
        <v>0</v>
      </c>
      <c r="BI91" s="143">
        <f t="shared" si="8"/>
        <v>0</v>
      </c>
      <c r="BJ91" s="17" t="s">
        <v>80</v>
      </c>
      <c r="BK91" s="143">
        <f t="shared" si="9"/>
        <v>0</v>
      </c>
      <c r="BL91" s="17" t="s">
        <v>941</v>
      </c>
      <c r="BM91" s="142" t="s">
        <v>4553</v>
      </c>
    </row>
    <row r="92" spans="2:65" s="1" customFormat="1" ht="16.5" customHeight="1">
      <c r="B92" s="32"/>
      <c r="C92" s="131" t="s">
        <v>211</v>
      </c>
      <c r="D92" s="131" t="s">
        <v>183</v>
      </c>
      <c r="E92" s="132" t="s">
        <v>4554</v>
      </c>
      <c r="F92" s="133" t="s">
        <v>4555</v>
      </c>
      <c r="G92" s="134" t="s">
        <v>3753</v>
      </c>
      <c r="H92" s="135">
        <v>26</v>
      </c>
      <c r="I92" s="136"/>
      <c r="J92" s="137">
        <f t="shared" si="0"/>
        <v>0</v>
      </c>
      <c r="K92" s="133" t="s">
        <v>19</v>
      </c>
      <c r="L92" s="32"/>
      <c r="M92" s="138" t="s">
        <v>19</v>
      </c>
      <c r="N92" s="139" t="s">
        <v>43</v>
      </c>
      <c r="P92" s="140">
        <f t="shared" si="1"/>
        <v>0</v>
      </c>
      <c r="Q92" s="140">
        <v>0</v>
      </c>
      <c r="R92" s="140">
        <f t="shared" si="2"/>
        <v>0</v>
      </c>
      <c r="S92" s="140">
        <v>0</v>
      </c>
      <c r="T92" s="141">
        <f t="shared" si="3"/>
        <v>0</v>
      </c>
      <c r="AR92" s="142" t="s">
        <v>941</v>
      </c>
      <c r="AT92" s="142" t="s">
        <v>183</v>
      </c>
      <c r="AU92" s="142" t="s">
        <v>80</v>
      </c>
      <c r="AY92" s="17" t="s">
        <v>181</v>
      </c>
      <c r="BE92" s="143">
        <f t="shared" si="4"/>
        <v>0</v>
      </c>
      <c r="BF92" s="143">
        <f t="shared" si="5"/>
        <v>0</v>
      </c>
      <c r="BG92" s="143">
        <f t="shared" si="6"/>
        <v>0</v>
      </c>
      <c r="BH92" s="143">
        <f t="shared" si="7"/>
        <v>0</v>
      </c>
      <c r="BI92" s="143">
        <f t="shared" si="8"/>
        <v>0</v>
      </c>
      <c r="BJ92" s="17" t="s">
        <v>80</v>
      </c>
      <c r="BK92" s="143">
        <f t="shared" si="9"/>
        <v>0</v>
      </c>
      <c r="BL92" s="17" t="s">
        <v>941</v>
      </c>
      <c r="BM92" s="142" t="s">
        <v>4556</v>
      </c>
    </row>
    <row r="93" spans="2:65" s="1" customFormat="1" ht="16.5" customHeight="1">
      <c r="B93" s="32"/>
      <c r="C93" s="131" t="s">
        <v>218</v>
      </c>
      <c r="D93" s="131" t="s">
        <v>183</v>
      </c>
      <c r="E93" s="132" t="s">
        <v>4557</v>
      </c>
      <c r="F93" s="133" t="s">
        <v>4558</v>
      </c>
      <c r="G93" s="134" t="s">
        <v>3753</v>
      </c>
      <c r="H93" s="135">
        <v>6</v>
      </c>
      <c r="I93" s="136"/>
      <c r="J93" s="137">
        <f t="shared" si="0"/>
        <v>0</v>
      </c>
      <c r="K93" s="133" t="s">
        <v>19</v>
      </c>
      <c r="L93" s="32"/>
      <c r="M93" s="138" t="s">
        <v>19</v>
      </c>
      <c r="N93" s="139" t="s">
        <v>43</v>
      </c>
      <c r="P93" s="140">
        <f t="shared" si="1"/>
        <v>0</v>
      </c>
      <c r="Q93" s="140">
        <v>0</v>
      </c>
      <c r="R93" s="140">
        <f t="shared" si="2"/>
        <v>0</v>
      </c>
      <c r="S93" s="140">
        <v>0</v>
      </c>
      <c r="T93" s="141">
        <f t="shared" si="3"/>
        <v>0</v>
      </c>
      <c r="AR93" s="142" t="s">
        <v>941</v>
      </c>
      <c r="AT93" s="142" t="s">
        <v>183</v>
      </c>
      <c r="AU93" s="142" t="s">
        <v>80</v>
      </c>
      <c r="AY93" s="17" t="s">
        <v>181</v>
      </c>
      <c r="BE93" s="143">
        <f t="shared" si="4"/>
        <v>0</v>
      </c>
      <c r="BF93" s="143">
        <f t="shared" si="5"/>
        <v>0</v>
      </c>
      <c r="BG93" s="143">
        <f t="shared" si="6"/>
        <v>0</v>
      </c>
      <c r="BH93" s="143">
        <f t="shared" si="7"/>
        <v>0</v>
      </c>
      <c r="BI93" s="143">
        <f t="shared" si="8"/>
        <v>0</v>
      </c>
      <c r="BJ93" s="17" t="s">
        <v>80</v>
      </c>
      <c r="BK93" s="143">
        <f t="shared" si="9"/>
        <v>0</v>
      </c>
      <c r="BL93" s="17" t="s">
        <v>941</v>
      </c>
      <c r="BM93" s="142" t="s">
        <v>4559</v>
      </c>
    </row>
    <row r="94" spans="2:65" s="1" customFormat="1" ht="16.5" customHeight="1">
      <c r="B94" s="32"/>
      <c r="C94" s="131" t="s">
        <v>222</v>
      </c>
      <c r="D94" s="131" t="s">
        <v>183</v>
      </c>
      <c r="E94" s="132" t="s">
        <v>4560</v>
      </c>
      <c r="F94" s="133" t="s">
        <v>4561</v>
      </c>
      <c r="G94" s="134" t="s">
        <v>3753</v>
      </c>
      <c r="H94" s="135">
        <v>6</v>
      </c>
      <c r="I94" s="136"/>
      <c r="J94" s="137">
        <f t="shared" si="0"/>
        <v>0</v>
      </c>
      <c r="K94" s="133" t="s">
        <v>19</v>
      </c>
      <c r="L94" s="32"/>
      <c r="M94" s="138" t="s">
        <v>19</v>
      </c>
      <c r="N94" s="139" t="s">
        <v>43</v>
      </c>
      <c r="P94" s="140">
        <f t="shared" si="1"/>
        <v>0</v>
      </c>
      <c r="Q94" s="140">
        <v>0</v>
      </c>
      <c r="R94" s="140">
        <f t="shared" si="2"/>
        <v>0</v>
      </c>
      <c r="S94" s="140">
        <v>0</v>
      </c>
      <c r="T94" s="141">
        <f t="shared" si="3"/>
        <v>0</v>
      </c>
      <c r="AR94" s="142" t="s">
        <v>941</v>
      </c>
      <c r="AT94" s="142" t="s">
        <v>183</v>
      </c>
      <c r="AU94" s="142" t="s">
        <v>80</v>
      </c>
      <c r="AY94" s="17" t="s">
        <v>181</v>
      </c>
      <c r="BE94" s="143">
        <f t="shared" si="4"/>
        <v>0</v>
      </c>
      <c r="BF94" s="143">
        <f t="shared" si="5"/>
        <v>0</v>
      </c>
      <c r="BG94" s="143">
        <f t="shared" si="6"/>
        <v>0</v>
      </c>
      <c r="BH94" s="143">
        <f t="shared" si="7"/>
        <v>0</v>
      </c>
      <c r="BI94" s="143">
        <f t="shared" si="8"/>
        <v>0</v>
      </c>
      <c r="BJ94" s="17" t="s">
        <v>80</v>
      </c>
      <c r="BK94" s="143">
        <f t="shared" si="9"/>
        <v>0</v>
      </c>
      <c r="BL94" s="17" t="s">
        <v>941</v>
      </c>
      <c r="BM94" s="142" t="s">
        <v>4562</v>
      </c>
    </row>
    <row r="95" spans="2:65" s="1" customFormat="1" ht="16.5" customHeight="1">
      <c r="B95" s="32"/>
      <c r="C95" s="131" t="s">
        <v>229</v>
      </c>
      <c r="D95" s="131" t="s">
        <v>183</v>
      </c>
      <c r="E95" s="132" t="s">
        <v>4563</v>
      </c>
      <c r="F95" s="133" t="s">
        <v>4564</v>
      </c>
      <c r="G95" s="134" t="s">
        <v>3753</v>
      </c>
      <c r="H95" s="135">
        <v>48</v>
      </c>
      <c r="I95" s="136"/>
      <c r="J95" s="137">
        <f t="shared" si="0"/>
        <v>0</v>
      </c>
      <c r="K95" s="133" t="s">
        <v>19</v>
      </c>
      <c r="L95" s="32"/>
      <c r="M95" s="138" t="s">
        <v>19</v>
      </c>
      <c r="N95" s="139" t="s">
        <v>43</v>
      </c>
      <c r="P95" s="140">
        <f t="shared" si="1"/>
        <v>0</v>
      </c>
      <c r="Q95" s="140">
        <v>0</v>
      </c>
      <c r="R95" s="140">
        <f t="shared" si="2"/>
        <v>0</v>
      </c>
      <c r="S95" s="140">
        <v>0</v>
      </c>
      <c r="T95" s="141">
        <f t="shared" si="3"/>
        <v>0</v>
      </c>
      <c r="AR95" s="142" t="s">
        <v>941</v>
      </c>
      <c r="AT95" s="142" t="s">
        <v>183</v>
      </c>
      <c r="AU95" s="142" t="s">
        <v>80</v>
      </c>
      <c r="AY95" s="17" t="s">
        <v>181</v>
      </c>
      <c r="BE95" s="143">
        <f t="shared" si="4"/>
        <v>0</v>
      </c>
      <c r="BF95" s="143">
        <f t="shared" si="5"/>
        <v>0</v>
      </c>
      <c r="BG95" s="143">
        <f t="shared" si="6"/>
        <v>0</v>
      </c>
      <c r="BH95" s="143">
        <f t="shared" si="7"/>
        <v>0</v>
      </c>
      <c r="BI95" s="143">
        <f t="shared" si="8"/>
        <v>0</v>
      </c>
      <c r="BJ95" s="17" t="s">
        <v>80</v>
      </c>
      <c r="BK95" s="143">
        <f t="shared" si="9"/>
        <v>0</v>
      </c>
      <c r="BL95" s="17" t="s">
        <v>941</v>
      </c>
      <c r="BM95" s="142" t="s">
        <v>4565</v>
      </c>
    </row>
    <row r="96" spans="2:65" s="1" customFormat="1" ht="16.5" customHeight="1">
      <c r="B96" s="32"/>
      <c r="C96" s="131" t="s">
        <v>236</v>
      </c>
      <c r="D96" s="131" t="s">
        <v>183</v>
      </c>
      <c r="E96" s="132" t="s">
        <v>4566</v>
      </c>
      <c r="F96" s="133" t="s">
        <v>4567</v>
      </c>
      <c r="G96" s="134" t="s">
        <v>3753</v>
      </c>
      <c r="H96" s="135">
        <v>26</v>
      </c>
      <c r="I96" s="136"/>
      <c r="J96" s="137">
        <f t="shared" si="0"/>
        <v>0</v>
      </c>
      <c r="K96" s="133" t="s">
        <v>19</v>
      </c>
      <c r="L96" s="32"/>
      <c r="M96" s="138" t="s">
        <v>19</v>
      </c>
      <c r="N96" s="139" t="s">
        <v>43</v>
      </c>
      <c r="P96" s="140">
        <f t="shared" si="1"/>
        <v>0</v>
      </c>
      <c r="Q96" s="140">
        <v>0</v>
      </c>
      <c r="R96" s="140">
        <f t="shared" si="2"/>
        <v>0</v>
      </c>
      <c r="S96" s="140">
        <v>0</v>
      </c>
      <c r="T96" s="141">
        <f t="shared" si="3"/>
        <v>0</v>
      </c>
      <c r="AR96" s="142" t="s">
        <v>941</v>
      </c>
      <c r="AT96" s="142" t="s">
        <v>183</v>
      </c>
      <c r="AU96" s="142" t="s">
        <v>80</v>
      </c>
      <c r="AY96" s="17" t="s">
        <v>181</v>
      </c>
      <c r="BE96" s="143">
        <f t="shared" si="4"/>
        <v>0</v>
      </c>
      <c r="BF96" s="143">
        <f t="shared" si="5"/>
        <v>0</v>
      </c>
      <c r="BG96" s="143">
        <f t="shared" si="6"/>
        <v>0</v>
      </c>
      <c r="BH96" s="143">
        <f t="shared" si="7"/>
        <v>0</v>
      </c>
      <c r="BI96" s="143">
        <f t="shared" si="8"/>
        <v>0</v>
      </c>
      <c r="BJ96" s="17" t="s">
        <v>80</v>
      </c>
      <c r="BK96" s="143">
        <f t="shared" si="9"/>
        <v>0</v>
      </c>
      <c r="BL96" s="17" t="s">
        <v>941</v>
      </c>
      <c r="BM96" s="142" t="s">
        <v>4568</v>
      </c>
    </row>
    <row r="97" spans="2:65" s="1" customFormat="1" ht="16.5" customHeight="1">
      <c r="B97" s="32"/>
      <c r="C97" s="131" t="s">
        <v>243</v>
      </c>
      <c r="D97" s="131" t="s">
        <v>183</v>
      </c>
      <c r="E97" s="132" t="s">
        <v>4569</v>
      </c>
      <c r="F97" s="133" t="s">
        <v>4570</v>
      </c>
      <c r="G97" s="134" t="s">
        <v>305</v>
      </c>
      <c r="H97" s="135">
        <v>390</v>
      </c>
      <c r="I97" s="136"/>
      <c r="J97" s="137">
        <f t="shared" si="0"/>
        <v>0</v>
      </c>
      <c r="K97" s="133" t="s">
        <v>19</v>
      </c>
      <c r="L97" s="32"/>
      <c r="M97" s="138" t="s">
        <v>19</v>
      </c>
      <c r="N97" s="139" t="s">
        <v>43</v>
      </c>
      <c r="P97" s="140">
        <f t="shared" si="1"/>
        <v>0</v>
      </c>
      <c r="Q97" s="140">
        <v>0</v>
      </c>
      <c r="R97" s="140">
        <f t="shared" si="2"/>
        <v>0</v>
      </c>
      <c r="S97" s="140">
        <v>0</v>
      </c>
      <c r="T97" s="141">
        <f t="shared" si="3"/>
        <v>0</v>
      </c>
      <c r="AR97" s="142" t="s">
        <v>941</v>
      </c>
      <c r="AT97" s="142" t="s">
        <v>183</v>
      </c>
      <c r="AU97" s="142" t="s">
        <v>80</v>
      </c>
      <c r="AY97" s="17" t="s">
        <v>181</v>
      </c>
      <c r="BE97" s="143">
        <f t="shared" si="4"/>
        <v>0</v>
      </c>
      <c r="BF97" s="143">
        <f t="shared" si="5"/>
        <v>0</v>
      </c>
      <c r="BG97" s="143">
        <f t="shared" si="6"/>
        <v>0</v>
      </c>
      <c r="BH97" s="143">
        <f t="shared" si="7"/>
        <v>0</v>
      </c>
      <c r="BI97" s="143">
        <f t="shared" si="8"/>
        <v>0</v>
      </c>
      <c r="BJ97" s="17" t="s">
        <v>80</v>
      </c>
      <c r="BK97" s="143">
        <f t="shared" si="9"/>
        <v>0</v>
      </c>
      <c r="BL97" s="17" t="s">
        <v>941</v>
      </c>
      <c r="BM97" s="142" t="s">
        <v>4571</v>
      </c>
    </row>
    <row r="98" spans="2:65" s="1" customFormat="1" ht="16.5" customHeight="1">
      <c r="B98" s="32"/>
      <c r="C98" s="131" t="s">
        <v>249</v>
      </c>
      <c r="D98" s="131" t="s">
        <v>183</v>
      </c>
      <c r="E98" s="132" t="s">
        <v>4572</v>
      </c>
      <c r="F98" s="133" t="s">
        <v>4573</v>
      </c>
      <c r="G98" s="134" t="s">
        <v>305</v>
      </c>
      <c r="H98" s="135">
        <v>200</v>
      </c>
      <c r="I98" s="136"/>
      <c r="J98" s="137">
        <f t="shared" si="0"/>
        <v>0</v>
      </c>
      <c r="K98" s="133" t="s">
        <v>19</v>
      </c>
      <c r="L98" s="32"/>
      <c r="M98" s="138" t="s">
        <v>19</v>
      </c>
      <c r="N98" s="139" t="s">
        <v>43</v>
      </c>
      <c r="P98" s="140">
        <f t="shared" si="1"/>
        <v>0</v>
      </c>
      <c r="Q98" s="140">
        <v>0</v>
      </c>
      <c r="R98" s="140">
        <f t="shared" si="2"/>
        <v>0</v>
      </c>
      <c r="S98" s="140">
        <v>0</v>
      </c>
      <c r="T98" s="141">
        <f t="shared" si="3"/>
        <v>0</v>
      </c>
      <c r="AR98" s="142" t="s">
        <v>941</v>
      </c>
      <c r="AT98" s="142" t="s">
        <v>183</v>
      </c>
      <c r="AU98" s="142" t="s">
        <v>80</v>
      </c>
      <c r="AY98" s="17" t="s">
        <v>181</v>
      </c>
      <c r="BE98" s="143">
        <f t="shared" si="4"/>
        <v>0</v>
      </c>
      <c r="BF98" s="143">
        <f t="shared" si="5"/>
        <v>0</v>
      </c>
      <c r="BG98" s="143">
        <f t="shared" si="6"/>
        <v>0</v>
      </c>
      <c r="BH98" s="143">
        <f t="shared" si="7"/>
        <v>0</v>
      </c>
      <c r="BI98" s="143">
        <f t="shared" si="8"/>
        <v>0</v>
      </c>
      <c r="BJ98" s="17" t="s">
        <v>80</v>
      </c>
      <c r="BK98" s="143">
        <f t="shared" si="9"/>
        <v>0</v>
      </c>
      <c r="BL98" s="17" t="s">
        <v>941</v>
      </c>
      <c r="BM98" s="142" t="s">
        <v>4574</v>
      </c>
    </row>
    <row r="99" spans="2:65" s="1" customFormat="1" ht="16.5" customHeight="1">
      <c r="B99" s="32"/>
      <c r="C99" s="131" t="s">
        <v>256</v>
      </c>
      <c r="D99" s="131" t="s">
        <v>183</v>
      </c>
      <c r="E99" s="132" t="s">
        <v>4575</v>
      </c>
      <c r="F99" s="133" t="s">
        <v>4576</v>
      </c>
      <c r="G99" s="134" t="s">
        <v>214</v>
      </c>
      <c r="H99" s="135">
        <v>1</v>
      </c>
      <c r="I99" s="136"/>
      <c r="J99" s="137">
        <f t="shared" si="0"/>
        <v>0</v>
      </c>
      <c r="K99" s="133" t="s">
        <v>19</v>
      </c>
      <c r="L99" s="32"/>
      <c r="M99" s="138" t="s">
        <v>19</v>
      </c>
      <c r="N99" s="139" t="s">
        <v>43</v>
      </c>
      <c r="P99" s="140">
        <f t="shared" si="1"/>
        <v>0</v>
      </c>
      <c r="Q99" s="140">
        <v>0</v>
      </c>
      <c r="R99" s="140">
        <f t="shared" si="2"/>
        <v>0</v>
      </c>
      <c r="S99" s="140">
        <v>0</v>
      </c>
      <c r="T99" s="141">
        <f t="shared" si="3"/>
        <v>0</v>
      </c>
      <c r="AR99" s="142" t="s">
        <v>941</v>
      </c>
      <c r="AT99" s="142" t="s">
        <v>183</v>
      </c>
      <c r="AU99" s="142" t="s">
        <v>80</v>
      </c>
      <c r="AY99" s="17" t="s">
        <v>181</v>
      </c>
      <c r="BE99" s="143">
        <f t="shared" si="4"/>
        <v>0</v>
      </c>
      <c r="BF99" s="143">
        <f t="shared" si="5"/>
        <v>0</v>
      </c>
      <c r="BG99" s="143">
        <f t="shared" si="6"/>
        <v>0</v>
      </c>
      <c r="BH99" s="143">
        <f t="shared" si="7"/>
        <v>0</v>
      </c>
      <c r="BI99" s="143">
        <f t="shared" si="8"/>
        <v>0</v>
      </c>
      <c r="BJ99" s="17" t="s">
        <v>80</v>
      </c>
      <c r="BK99" s="143">
        <f t="shared" si="9"/>
        <v>0</v>
      </c>
      <c r="BL99" s="17" t="s">
        <v>941</v>
      </c>
      <c r="BM99" s="142" t="s">
        <v>4577</v>
      </c>
    </row>
    <row r="100" spans="2:65" s="1" customFormat="1" ht="16.5" customHeight="1">
      <c r="B100" s="32"/>
      <c r="C100" s="131" t="s">
        <v>267</v>
      </c>
      <c r="D100" s="131" t="s">
        <v>183</v>
      </c>
      <c r="E100" s="132" t="s">
        <v>4578</v>
      </c>
      <c r="F100" s="133" t="s">
        <v>4579</v>
      </c>
      <c r="G100" s="134" t="s">
        <v>3202</v>
      </c>
      <c r="H100" s="135">
        <v>50</v>
      </c>
      <c r="I100" s="136"/>
      <c r="J100" s="137">
        <f t="shared" si="0"/>
        <v>0</v>
      </c>
      <c r="K100" s="133" t="s">
        <v>19</v>
      </c>
      <c r="L100" s="32"/>
      <c r="M100" s="138" t="s">
        <v>19</v>
      </c>
      <c r="N100" s="139" t="s">
        <v>43</v>
      </c>
      <c r="P100" s="140">
        <f t="shared" si="1"/>
        <v>0</v>
      </c>
      <c r="Q100" s="140">
        <v>0</v>
      </c>
      <c r="R100" s="140">
        <f t="shared" si="2"/>
        <v>0</v>
      </c>
      <c r="S100" s="140">
        <v>0</v>
      </c>
      <c r="T100" s="141">
        <f t="shared" si="3"/>
        <v>0</v>
      </c>
      <c r="AR100" s="142" t="s">
        <v>941</v>
      </c>
      <c r="AT100" s="142" t="s">
        <v>183</v>
      </c>
      <c r="AU100" s="142" t="s">
        <v>80</v>
      </c>
      <c r="AY100" s="17" t="s">
        <v>181</v>
      </c>
      <c r="BE100" s="143">
        <f t="shared" si="4"/>
        <v>0</v>
      </c>
      <c r="BF100" s="143">
        <f t="shared" si="5"/>
        <v>0</v>
      </c>
      <c r="BG100" s="143">
        <f t="shared" si="6"/>
        <v>0</v>
      </c>
      <c r="BH100" s="143">
        <f t="shared" si="7"/>
        <v>0</v>
      </c>
      <c r="BI100" s="143">
        <f t="shared" si="8"/>
        <v>0</v>
      </c>
      <c r="BJ100" s="17" t="s">
        <v>80</v>
      </c>
      <c r="BK100" s="143">
        <f t="shared" si="9"/>
        <v>0</v>
      </c>
      <c r="BL100" s="17" t="s">
        <v>941</v>
      </c>
      <c r="BM100" s="142" t="s">
        <v>4580</v>
      </c>
    </row>
    <row r="101" spans="2:65" s="1" customFormat="1" ht="16.5" customHeight="1">
      <c r="B101" s="32"/>
      <c r="C101" s="131" t="s">
        <v>273</v>
      </c>
      <c r="D101" s="131" t="s">
        <v>183</v>
      </c>
      <c r="E101" s="132" t="s">
        <v>4581</v>
      </c>
      <c r="F101" s="133" t="s">
        <v>4582</v>
      </c>
      <c r="G101" s="134" t="s">
        <v>3202</v>
      </c>
      <c r="H101" s="135">
        <v>50</v>
      </c>
      <c r="I101" s="136"/>
      <c r="J101" s="137">
        <f t="shared" si="0"/>
        <v>0</v>
      </c>
      <c r="K101" s="133" t="s">
        <v>19</v>
      </c>
      <c r="L101" s="32"/>
      <c r="M101" s="138" t="s">
        <v>19</v>
      </c>
      <c r="N101" s="139" t="s">
        <v>43</v>
      </c>
      <c r="P101" s="140">
        <f t="shared" si="1"/>
        <v>0</v>
      </c>
      <c r="Q101" s="140">
        <v>0</v>
      </c>
      <c r="R101" s="140">
        <f t="shared" si="2"/>
        <v>0</v>
      </c>
      <c r="S101" s="140">
        <v>0</v>
      </c>
      <c r="T101" s="141">
        <f t="shared" si="3"/>
        <v>0</v>
      </c>
      <c r="AR101" s="142" t="s">
        <v>941</v>
      </c>
      <c r="AT101" s="142" t="s">
        <v>183</v>
      </c>
      <c r="AU101" s="142" t="s">
        <v>80</v>
      </c>
      <c r="AY101" s="17" t="s">
        <v>181</v>
      </c>
      <c r="BE101" s="143">
        <f t="shared" si="4"/>
        <v>0</v>
      </c>
      <c r="BF101" s="143">
        <f t="shared" si="5"/>
        <v>0</v>
      </c>
      <c r="BG101" s="143">
        <f t="shared" si="6"/>
        <v>0</v>
      </c>
      <c r="BH101" s="143">
        <f t="shared" si="7"/>
        <v>0</v>
      </c>
      <c r="BI101" s="143">
        <f t="shared" si="8"/>
        <v>0</v>
      </c>
      <c r="BJ101" s="17" t="s">
        <v>80</v>
      </c>
      <c r="BK101" s="143">
        <f t="shared" si="9"/>
        <v>0</v>
      </c>
      <c r="BL101" s="17" t="s">
        <v>941</v>
      </c>
      <c r="BM101" s="142" t="s">
        <v>4583</v>
      </c>
    </row>
    <row r="102" spans="2:65" s="1" customFormat="1" ht="16.5" customHeight="1">
      <c r="B102" s="32"/>
      <c r="C102" s="131" t="s">
        <v>8</v>
      </c>
      <c r="D102" s="131" t="s">
        <v>183</v>
      </c>
      <c r="E102" s="132" t="s">
        <v>4584</v>
      </c>
      <c r="F102" s="133" t="s">
        <v>4585</v>
      </c>
      <c r="G102" s="134" t="s">
        <v>3202</v>
      </c>
      <c r="H102" s="135">
        <v>12</v>
      </c>
      <c r="I102" s="136"/>
      <c r="J102" s="137">
        <f t="shared" si="0"/>
        <v>0</v>
      </c>
      <c r="K102" s="133" t="s">
        <v>19</v>
      </c>
      <c r="L102" s="32"/>
      <c r="M102" s="138" t="s">
        <v>19</v>
      </c>
      <c r="N102" s="139" t="s">
        <v>43</v>
      </c>
      <c r="P102" s="140">
        <f t="shared" si="1"/>
        <v>0</v>
      </c>
      <c r="Q102" s="140">
        <v>0</v>
      </c>
      <c r="R102" s="140">
        <f t="shared" si="2"/>
        <v>0</v>
      </c>
      <c r="S102" s="140">
        <v>0</v>
      </c>
      <c r="T102" s="141">
        <f t="shared" si="3"/>
        <v>0</v>
      </c>
      <c r="AR102" s="142" t="s">
        <v>941</v>
      </c>
      <c r="AT102" s="142" t="s">
        <v>183</v>
      </c>
      <c r="AU102" s="142" t="s">
        <v>80</v>
      </c>
      <c r="AY102" s="17" t="s">
        <v>181</v>
      </c>
      <c r="BE102" s="143">
        <f t="shared" si="4"/>
        <v>0</v>
      </c>
      <c r="BF102" s="143">
        <f t="shared" si="5"/>
        <v>0</v>
      </c>
      <c r="BG102" s="143">
        <f t="shared" si="6"/>
        <v>0</v>
      </c>
      <c r="BH102" s="143">
        <f t="shared" si="7"/>
        <v>0</v>
      </c>
      <c r="BI102" s="143">
        <f t="shared" si="8"/>
        <v>0</v>
      </c>
      <c r="BJ102" s="17" t="s">
        <v>80</v>
      </c>
      <c r="BK102" s="143">
        <f t="shared" si="9"/>
        <v>0</v>
      </c>
      <c r="BL102" s="17" t="s">
        <v>941</v>
      </c>
      <c r="BM102" s="142" t="s">
        <v>4586</v>
      </c>
    </row>
    <row r="103" spans="2:65" s="1" customFormat="1" ht="16.5" customHeight="1">
      <c r="B103" s="32"/>
      <c r="C103" s="131" t="s">
        <v>286</v>
      </c>
      <c r="D103" s="131" t="s">
        <v>183</v>
      </c>
      <c r="E103" s="132" t="s">
        <v>4587</v>
      </c>
      <c r="F103" s="133" t="s">
        <v>4588</v>
      </c>
      <c r="G103" s="134" t="s">
        <v>214</v>
      </c>
      <c r="H103" s="135">
        <v>1</v>
      </c>
      <c r="I103" s="136"/>
      <c r="J103" s="137">
        <f t="shared" si="0"/>
        <v>0</v>
      </c>
      <c r="K103" s="133" t="s">
        <v>19</v>
      </c>
      <c r="L103" s="32"/>
      <c r="M103" s="138" t="s">
        <v>19</v>
      </c>
      <c r="N103" s="139" t="s">
        <v>43</v>
      </c>
      <c r="P103" s="140">
        <f t="shared" si="1"/>
        <v>0</v>
      </c>
      <c r="Q103" s="140">
        <v>0</v>
      </c>
      <c r="R103" s="140">
        <f t="shared" si="2"/>
        <v>0</v>
      </c>
      <c r="S103" s="140">
        <v>0</v>
      </c>
      <c r="T103" s="141">
        <f t="shared" si="3"/>
        <v>0</v>
      </c>
      <c r="AR103" s="142" t="s">
        <v>941</v>
      </c>
      <c r="AT103" s="142" t="s">
        <v>183</v>
      </c>
      <c r="AU103" s="142" t="s">
        <v>80</v>
      </c>
      <c r="AY103" s="17" t="s">
        <v>181</v>
      </c>
      <c r="BE103" s="143">
        <f t="shared" si="4"/>
        <v>0</v>
      </c>
      <c r="BF103" s="143">
        <f t="shared" si="5"/>
        <v>0</v>
      </c>
      <c r="BG103" s="143">
        <f t="shared" si="6"/>
        <v>0</v>
      </c>
      <c r="BH103" s="143">
        <f t="shared" si="7"/>
        <v>0</v>
      </c>
      <c r="BI103" s="143">
        <f t="shared" si="8"/>
        <v>0</v>
      </c>
      <c r="BJ103" s="17" t="s">
        <v>80</v>
      </c>
      <c r="BK103" s="143">
        <f t="shared" si="9"/>
        <v>0</v>
      </c>
      <c r="BL103" s="17" t="s">
        <v>941</v>
      </c>
      <c r="BM103" s="142" t="s">
        <v>4589</v>
      </c>
    </row>
    <row r="104" spans="2:65" s="1" customFormat="1" ht="16.5" customHeight="1">
      <c r="B104" s="32"/>
      <c r="C104" s="131" t="s">
        <v>291</v>
      </c>
      <c r="D104" s="131" t="s">
        <v>183</v>
      </c>
      <c r="E104" s="132" t="s">
        <v>4590</v>
      </c>
      <c r="F104" s="133" t="s">
        <v>4591</v>
      </c>
      <c r="G104" s="134" t="s">
        <v>3202</v>
      </c>
      <c r="H104" s="135">
        <v>8</v>
      </c>
      <c r="I104" s="136"/>
      <c r="J104" s="137">
        <f t="shared" si="0"/>
        <v>0</v>
      </c>
      <c r="K104" s="133" t="s">
        <v>19</v>
      </c>
      <c r="L104" s="32"/>
      <c r="M104" s="138" t="s">
        <v>19</v>
      </c>
      <c r="N104" s="139" t="s">
        <v>43</v>
      </c>
      <c r="P104" s="140">
        <f t="shared" si="1"/>
        <v>0</v>
      </c>
      <c r="Q104" s="140">
        <v>0</v>
      </c>
      <c r="R104" s="140">
        <f t="shared" si="2"/>
        <v>0</v>
      </c>
      <c r="S104" s="140">
        <v>0</v>
      </c>
      <c r="T104" s="141">
        <f t="shared" si="3"/>
        <v>0</v>
      </c>
      <c r="AR104" s="142" t="s">
        <v>941</v>
      </c>
      <c r="AT104" s="142" t="s">
        <v>183</v>
      </c>
      <c r="AU104" s="142" t="s">
        <v>80</v>
      </c>
      <c r="AY104" s="17" t="s">
        <v>181</v>
      </c>
      <c r="BE104" s="143">
        <f t="shared" si="4"/>
        <v>0</v>
      </c>
      <c r="BF104" s="143">
        <f t="shared" si="5"/>
        <v>0</v>
      </c>
      <c r="BG104" s="143">
        <f t="shared" si="6"/>
        <v>0</v>
      </c>
      <c r="BH104" s="143">
        <f t="shared" si="7"/>
        <v>0</v>
      </c>
      <c r="BI104" s="143">
        <f t="shared" si="8"/>
        <v>0</v>
      </c>
      <c r="BJ104" s="17" t="s">
        <v>80</v>
      </c>
      <c r="BK104" s="143">
        <f t="shared" si="9"/>
        <v>0</v>
      </c>
      <c r="BL104" s="17" t="s">
        <v>941</v>
      </c>
      <c r="BM104" s="142" t="s">
        <v>4592</v>
      </c>
    </row>
    <row r="105" spans="2:65" s="1" customFormat="1" ht="16.5" customHeight="1">
      <c r="B105" s="32"/>
      <c r="C105" s="131" t="s">
        <v>296</v>
      </c>
      <c r="D105" s="131" t="s">
        <v>183</v>
      </c>
      <c r="E105" s="132" t="s">
        <v>4593</v>
      </c>
      <c r="F105" s="133" t="s">
        <v>4594</v>
      </c>
      <c r="G105" s="134" t="s">
        <v>3202</v>
      </c>
      <c r="H105" s="135">
        <v>6</v>
      </c>
      <c r="I105" s="136"/>
      <c r="J105" s="137">
        <f t="shared" si="0"/>
        <v>0</v>
      </c>
      <c r="K105" s="133" t="s">
        <v>19</v>
      </c>
      <c r="L105" s="32"/>
      <c r="M105" s="138" t="s">
        <v>19</v>
      </c>
      <c r="N105" s="139" t="s">
        <v>43</v>
      </c>
      <c r="P105" s="140">
        <f t="shared" si="1"/>
        <v>0</v>
      </c>
      <c r="Q105" s="140">
        <v>0</v>
      </c>
      <c r="R105" s="140">
        <f t="shared" si="2"/>
        <v>0</v>
      </c>
      <c r="S105" s="140">
        <v>0</v>
      </c>
      <c r="T105" s="141">
        <f t="shared" si="3"/>
        <v>0</v>
      </c>
      <c r="AR105" s="142" t="s">
        <v>941</v>
      </c>
      <c r="AT105" s="142" t="s">
        <v>183</v>
      </c>
      <c r="AU105" s="142" t="s">
        <v>80</v>
      </c>
      <c r="AY105" s="17" t="s">
        <v>181</v>
      </c>
      <c r="BE105" s="143">
        <f t="shared" si="4"/>
        <v>0</v>
      </c>
      <c r="BF105" s="143">
        <f t="shared" si="5"/>
        <v>0</v>
      </c>
      <c r="BG105" s="143">
        <f t="shared" si="6"/>
        <v>0</v>
      </c>
      <c r="BH105" s="143">
        <f t="shared" si="7"/>
        <v>0</v>
      </c>
      <c r="BI105" s="143">
        <f t="shared" si="8"/>
        <v>0</v>
      </c>
      <c r="BJ105" s="17" t="s">
        <v>80</v>
      </c>
      <c r="BK105" s="143">
        <f t="shared" si="9"/>
        <v>0</v>
      </c>
      <c r="BL105" s="17" t="s">
        <v>941</v>
      </c>
      <c r="BM105" s="142" t="s">
        <v>4595</v>
      </c>
    </row>
    <row r="106" spans="2:65" s="1" customFormat="1" ht="16.5" customHeight="1">
      <c r="B106" s="32"/>
      <c r="C106" s="131" t="s">
        <v>302</v>
      </c>
      <c r="D106" s="131" t="s">
        <v>183</v>
      </c>
      <c r="E106" s="132" t="s">
        <v>4596</v>
      </c>
      <c r="F106" s="133" t="s">
        <v>4597</v>
      </c>
      <c r="G106" s="134" t="s">
        <v>214</v>
      </c>
      <c r="H106" s="135">
        <v>1</v>
      </c>
      <c r="I106" s="136"/>
      <c r="J106" s="137">
        <f t="shared" si="0"/>
        <v>0</v>
      </c>
      <c r="K106" s="133" t="s">
        <v>19</v>
      </c>
      <c r="L106" s="32"/>
      <c r="M106" s="190" t="s">
        <v>19</v>
      </c>
      <c r="N106" s="191" t="s">
        <v>43</v>
      </c>
      <c r="O106" s="192"/>
      <c r="P106" s="193">
        <f t="shared" si="1"/>
        <v>0</v>
      </c>
      <c r="Q106" s="193">
        <v>0</v>
      </c>
      <c r="R106" s="193">
        <f t="shared" si="2"/>
        <v>0</v>
      </c>
      <c r="S106" s="193">
        <v>0</v>
      </c>
      <c r="T106" s="194">
        <f t="shared" si="3"/>
        <v>0</v>
      </c>
      <c r="AR106" s="142" t="s">
        <v>941</v>
      </c>
      <c r="AT106" s="142" t="s">
        <v>183</v>
      </c>
      <c r="AU106" s="142" t="s">
        <v>80</v>
      </c>
      <c r="AY106" s="17" t="s">
        <v>181</v>
      </c>
      <c r="BE106" s="143">
        <f t="shared" si="4"/>
        <v>0</v>
      </c>
      <c r="BF106" s="143">
        <f t="shared" si="5"/>
        <v>0</v>
      </c>
      <c r="BG106" s="143">
        <f t="shared" si="6"/>
        <v>0</v>
      </c>
      <c r="BH106" s="143">
        <f t="shared" si="7"/>
        <v>0</v>
      </c>
      <c r="BI106" s="143">
        <f t="shared" si="8"/>
        <v>0</v>
      </c>
      <c r="BJ106" s="17" t="s">
        <v>80</v>
      </c>
      <c r="BK106" s="143">
        <f t="shared" si="9"/>
        <v>0</v>
      </c>
      <c r="BL106" s="17" t="s">
        <v>941</v>
      </c>
      <c r="BM106" s="142" t="s">
        <v>4598</v>
      </c>
    </row>
    <row r="107" spans="2:12" s="1" customFormat="1" ht="7" customHeight="1">
      <c r="B107" s="41"/>
      <c r="C107" s="42"/>
      <c r="D107" s="42"/>
      <c r="E107" s="42"/>
      <c r="F107" s="42"/>
      <c r="G107" s="42"/>
      <c r="H107" s="42"/>
      <c r="I107" s="42"/>
      <c r="J107" s="42"/>
      <c r="K107" s="42"/>
      <c r="L107" s="32"/>
    </row>
  </sheetData>
  <sheetProtection algorithmName="SHA-512" hashValue="q4b/U0glIXTOqK9f9iSWnQtIyqQ5WNHp/xSJx6KcaIPg+mGzlOJCVDBA8oVVx6WCqxOPWZi/rGjPiDJWLQ1ogg==" saltValue="uNHAOD8EHhpshz8CmJIom6hvP8fiigeWevDGwhmyF2w+DDGjquloQzWJwDeACHqmJ20ObBnR716ZwhSYi84ufQ==" spinCount="100000" sheet="1" objects="1" scenarios="1" formatColumns="0" formatRows="0" autoFilter="0"/>
  <autoFilter ref="C85:K106"/>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91"/>
  <sheetViews>
    <sheetView showGridLines="0" workbookViewId="0" topLeftCell="A100">
      <selection activeCell="F109" sqref="F109"/>
    </sheetView>
  </sheetViews>
  <sheetFormatPr defaultColWidth="9.140625" defaultRowHeight="12"/>
  <cols>
    <col min="1" max="1" width="8.421875" style="0" customWidth="1"/>
    <col min="2" max="2" width="1.28515625" style="0" customWidth="1"/>
    <col min="3" max="3" width="4.140625" style="0" customWidth="1"/>
    <col min="4" max="4" width="4.421875" style="0" customWidth="1"/>
    <col min="5" max="5" width="17.140625" style="0" customWidth="1"/>
    <col min="6" max="6" width="100.7109375" style="0" customWidth="1"/>
    <col min="7" max="7" width="7.421875" style="0" customWidth="1"/>
    <col min="8" max="8" width="14.00390625" style="0" customWidth="1"/>
    <col min="9" max="9" width="15.7109375" style="0" customWidth="1"/>
    <col min="10" max="11" width="22.421875" style="0" customWidth="1"/>
    <col min="12" max="12" width="9.421875" style="0" customWidth="1"/>
    <col min="13" max="13" width="10.7109375" style="0" hidden="1" customWidth="1"/>
    <col min="14" max="14" width="9.421875" style="0" hidden="1" customWidth="1"/>
    <col min="15" max="20" width="14.140625" style="0" hidden="1" customWidth="1"/>
    <col min="21" max="21" width="16.421875" style="0" hidden="1" customWidth="1"/>
    <col min="22" max="22" width="12.421875" style="0" customWidth="1"/>
    <col min="23" max="23" width="16.421875" style="0" customWidth="1"/>
    <col min="24" max="24" width="12.421875" style="0" customWidth="1"/>
    <col min="25" max="25" width="15.00390625" style="0" customWidth="1"/>
    <col min="26" max="26" width="11.00390625" style="0" customWidth="1"/>
    <col min="27" max="27" width="15.00390625" style="0" customWidth="1"/>
    <col min="28" max="28" width="16.421875" style="0" customWidth="1"/>
    <col min="29" max="29" width="11.00390625" style="0" customWidth="1"/>
    <col min="30" max="30" width="15.00390625" style="0" customWidth="1"/>
    <col min="31" max="31" width="16.421875" style="0" customWidth="1"/>
    <col min="44" max="65" width="9.421875" style="0" hidden="1" customWidth="1"/>
  </cols>
  <sheetData>
    <row r="2" spans="12:46" ht="37.05" customHeight="1">
      <c r="L2" s="236"/>
      <c r="M2" s="236"/>
      <c r="N2" s="236"/>
      <c r="O2" s="236"/>
      <c r="P2" s="236"/>
      <c r="Q2" s="236"/>
      <c r="R2" s="236"/>
      <c r="S2" s="236"/>
      <c r="T2" s="236"/>
      <c r="U2" s="236"/>
      <c r="V2" s="236"/>
      <c r="AT2" s="17" t="s">
        <v>112</v>
      </c>
    </row>
    <row r="3" spans="2:46" ht="7" customHeight="1" hidden="1">
      <c r="B3" s="18"/>
      <c r="C3" s="19"/>
      <c r="D3" s="19"/>
      <c r="E3" s="19"/>
      <c r="F3" s="19"/>
      <c r="G3" s="19"/>
      <c r="H3" s="19"/>
      <c r="I3" s="19"/>
      <c r="J3" s="19"/>
      <c r="K3" s="19"/>
      <c r="L3" s="20"/>
      <c r="AT3" s="17" t="s">
        <v>82</v>
      </c>
    </row>
    <row r="4" spans="2:46" ht="25" customHeight="1" hidden="1">
      <c r="B4" s="20"/>
      <c r="D4" s="21" t="s">
        <v>153</v>
      </c>
      <c r="L4" s="20"/>
      <c r="M4" s="90" t="s">
        <v>10</v>
      </c>
      <c r="AT4" s="17" t="s">
        <v>4</v>
      </c>
    </row>
    <row r="5" spans="2:12" ht="7" customHeight="1" hidden="1">
      <c r="B5" s="20"/>
      <c r="L5" s="20"/>
    </row>
    <row r="6" spans="2:12" ht="12.05" customHeight="1" hidden="1">
      <c r="B6" s="20"/>
      <c r="D6" s="27" t="s">
        <v>16</v>
      </c>
      <c r="L6" s="20"/>
    </row>
    <row r="7" spans="2:12" ht="16.5" customHeight="1" hidden="1">
      <c r="B7" s="20"/>
      <c r="E7" s="250" t="str">
        <f>'Rekapitulace stavby'!K6</f>
        <v>Stavební úpravy, přístavba a nástavba č.p.1994, ul.Dobenínská, Náchod</v>
      </c>
      <c r="F7" s="251"/>
      <c r="G7" s="251"/>
      <c r="H7" s="251"/>
      <c r="L7" s="20"/>
    </row>
    <row r="8" spans="2:12" ht="12.45" hidden="1">
      <c r="B8" s="20"/>
      <c r="D8" s="27" t="s">
        <v>154</v>
      </c>
      <c r="L8" s="20"/>
    </row>
    <row r="9" spans="2:12" ht="16.5" customHeight="1" hidden="1">
      <c r="B9" s="20"/>
      <c r="E9" s="250" t="s">
        <v>446</v>
      </c>
      <c r="F9" s="236"/>
      <c r="G9" s="236"/>
      <c r="H9" s="236"/>
      <c r="L9" s="20"/>
    </row>
    <row r="10" spans="2:12" ht="12.05" customHeight="1" hidden="1">
      <c r="B10" s="20"/>
      <c r="D10" s="27" t="s">
        <v>447</v>
      </c>
      <c r="L10" s="20"/>
    </row>
    <row r="11" spans="2:12" s="1" customFormat="1" ht="16.5" customHeight="1" hidden="1">
      <c r="B11" s="32"/>
      <c r="E11" s="216" t="s">
        <v>4599</v>
      </c>
      <c r="F11" s="249"/>
      <c r="G11" s="249"/>
      <c r="H11" s="249"/>
      <c r="L11" s="32"/>
    </row>
    <row r="12" spans="2:12" s="1" customFormat="1" ht="12.05" customHeight="1" hidden="1">
      <c r="B12" s="32"/>
      <c r="D12" s="27" t="s">
        <v>3064</v>
      </c>
      <c r="L12" s="32"/>
    </row>
    <row r="13" spans="2:12" s="1" customFormat="1" ht="16.5" customHeight="1" hidden="1">
      <c r="B13" s="32"/>
      <c r="E13" s="207" t="s">
        <v>4600</v>
      </c>
      <c r="F13" s="249"/>
      <c r="G13" s="249"/>
      <c r="H13" s="249"/>
      <c r="L13" s="32"/>
    </row>
    <row r="14" spans="2:12" s="1" customFormat="1" ht="12" hidden="1">
      <c r="B14" s="32"/>
      <c r="L14" s="32"/>
    </row>
    <row r="15" spans="2:12" s="1" customFormat="1" ht="12.05" customHeight="1" hidden="1">
      <c r="B15" s="32"/>
      <c r="D15" s="27" t="s">
        <v>18</v>
      </c>
      <c r="F15" s="25" t="s">
        <v>19</v>
      </c>
      <c r="I15" s="27" t="s">
        <v>20</v>
      </c>
      <c r="J15" s="25" t="s">
        <v>19</v>
      </c>
      <c r="L15" s="32"/>
    </row>
    <row r="16" spans="2:12" s="1" customFormat="1" ht="12.05" customHeight="1" hidden="1">
      <c r="B16" s="32"/>
      <c r="D16" s="27" t="s">
        <v>21</v>
      </c>
      <c r="F16" s="25" t="s">
        <v>4601</v>
      </c>
      <c r="I16" s="27" t="s">
        <v>23</v>
      </c>
      <c r="J16" s="49" t="str">
        <f>'Rekapitulace stavby'!AN8</f>
        <v>12. 4. 2024</v>
      </c>
      <c r="L16" s="32"/>
    </row>
    <row r="17" spans="2:12" s="1" customFormat="1" ht="10.75" customHeight="1" hidden="1">
      <c r="B17" s="32"/>
      <c r="L17" s="32"/>
    </row>
    <row r="18" spans="2:12" s="1" customFormat="1" ht="12.05" customHeight="1" hidden="1">
      <c r="B18" s="32"/>
      <c r="D18" s="27" t="s">
        <v>25</v>
      </c>
      <c r="I18" s="27" t="s">
        <v>26</v>
      </c>
      <c r="J18" s="25" t="s">
        <v>19</v>
      </c>
      <c r="L18" s="32"/>
    </row>
    <row r="19" spans="2:12" s="1" customFormat="1" ht="18" customHeight="1" hidden="1">
      <c r="B19" s="32"/>
      <c r="E19" s="25" t="s">
        <v>27</v>
      </c>
      <c r="I19" s="27" t="s">
        <v>28</v>
      </c>
      <c r="J19" s="25" t="s">
        <v>19</v>
      </c>
      <c r="L19" s="32"/>
    </row>
    <row r="20" spans="2:12" s="1" customFormat="1" ht="7" customHeight="1" hidden="1">
      <c r="B20" s="32"/>
      <c r="L20" s="32"/>
    </row>
    <row r="21" spans="2:12" s="1" customFormat="1" ht="12.05" customHeight="1" hidden="1">
      <c r="B21" s="32"/>
      <c r="D21" s="27" t="s">
        <v>29</v>
      </c>
      <c r="I21" s="27" t="s">
        <v>26</v>
      </c>
      <c r="J21" s="28" t="str">
        <f>'Rekapitulace stavby'!AN13</f>
        <v>Vyplň údaj</v>
      </c>
      <c r="L21" s="32"/>
    </row>
    <row r="22" spans="2:12" s="1" customFormat="1" ht="18" customHeight="1" hidden="1">
      <c r="B22" s="32"/>
      <c r="E22" s="252" t="str">
        <f>'Rekapitulace stavby'!E14</f>
        <v>Vyplň údaj</v>
      </c>
      <c r="F22" s="240"/>
      <c r="G22" s="240"/>
      <c r="H22" s="240"/>
      <c r="I22" s="27" t="s">
        <v>28</v>
      </c>
      <c r="J22" s="28" t="str">
        <f>'Rekapitulace stavby'!AN14</f>
        <v>Vyplň údaj</v>
      </c>
      <c r="L22" s="32"/>
    </row>
    <row r="23" spans="2:12" s="1" customFormat="1" ht="7" customHeight="1" hidden="1">
      <c r="B23" s="32"/>
      <c r="L23" s="32"/>
    </row>
    <row r="24" spans="2:12" s="1" customFormat="1" ht="12.05" customHeight="1" hidden="1">
      <c r="B24" s="32"/>
      <c r="D24" s="27" t="s">
        <v>31</v>
      </c>
      <c r="I24" s="27" t="s">
        <v>26</v>
      </c>
      <c r="J24" s="25" t="str">
        <f>IF('Rekapitulace stavby'!AN16="","",'Rekapitulace stavby'!AN16)</f>
        <v/>
      </c>
      <c r="L24" s="32"/>
    </row>
    <row r="25" spans="2:12" s="1" customFormat="1" ht="18" customHeight="1" hidden="1">
      <c r="B25" s="32"/>
      <c r="E25" s="25" t="str">
        <f>IF('Rekapitulace stavby'!E17="","",'Rekapitulace stavby'!E17)</f>
        <v>Libor Klubal DiS., Náchod</v>
      </c>
      <c r="I25" s="27" t="s">
        <v>28</v>
      </c>
      <c r="J25" s="25" t="str">
        <f>IF('Rekapitulace stavby'!AN17="","",'Rekapitulace stavby'!AN17)</f>
        <v/>
      </c>
      <c r="L25" s="32"/>
    </row>
    <row r="26" spans="2:12" s="1" customFormat="1" ht="7" customHeight="1" hidden="1">
      <c r="B26" s="32"/>
      <c r="L26" s="32"/>
    </row>
    <row r="27" spans="2:12" s="1" customFormat="1" ht="12.05" customHeight="1" hidden="1">
      <c r="B27" s="32"/>
      <c r="D27" s="27" t="s">
        <v>34</v>
      </c>
      <c r="I27" s="27" t="s">
        <v>26</v>
      </c>
      <c r="J27" s="25" t="str">
        <f>IF('Rekapitulace stavby'!AN19="","",'Rekapitulace stavby'!AN19)</f>
        <v/>
      </c>
      <c r="L27" s="32"/>
    </row>
    <row r="28" spans="2:12" s="1" customFormat="1" ht="18" customHeight="1" hidden="1">
      <c r="B28" s="32"/>
      <c r="E28" s="25" t="str">
        <f>IF('Rekapitulace stavby'!E20="","",'Rekapitulace stavby'!E20)</f>
        <v>Arnošt Gerhart</v>
      </c>
      <c r="I28" s="27" t="s">
        <v>28</v>
      </c>
      <c r="J28" s="25" t="str">
        <f>IF('Rekapitulace stavby'!AN20="","",'Rekapitulace stavby'!AN20)</f>
        <v/>
      </c>
      <c r="L28" s="32"/>
    </row>
    <row r="29" spans="2:12" s="1" customFormat="1" ht="7" customHeight="1" hidden="1">
      <c r="B29" s="32"/>
      <c r="L29" s="32"/>
    </row>
    <row r="30" spans="2:12" s="1" customFormat="1" ht="12.05" customHeight="1" hidden="1">
      <c r="B30" s="32"/>
      <c r="D30" s="27" t="s">
        <v>36</v>
      </c>
      <c r="L30" s="32"/>
    </row>
    <row r="31" spans="2:12" s="7" customFormat="1" ht="16.5" customHeight="1" hidden="1">
      <c r="B31" s="91"/>
      <c r="E31" s="245" t="s">
        <v>19</v>
      </c>
      <c r="F31" s="245"/>
      <c r="G31" s="245"/>
      <c r="H31" s="245"/>
      <c r="L31" s="91"/>
    </row>
    <row r="32" spans="2:12" s="1" customFormat="1" ht="7" customHeight="1" hidden="1">
      <c r="B32" s="32"/>
      <c r="L32" s="32"/>
    </row>
    <row r="33" spans="2:12" s="1" customFormat="1" ht="7" customHeight="1" hidden="1">
      <c r="B33" s="32"/>
      <c r="D33" s="50"/>
      <c r="E33" s="50"/>
      <c r="F33" s="50"/>
      <c r="G33" s="50"/>
      <c r="H33" s="50"/>
      <c r="I33" s="50"/>
      <c r="J33" s="50"/>
      <c r="K33" s="50"/>
      <c r="L33" s="32"/>
    </row>
    <row r="34" spans="2:12" s="1" customFormat="1" ht="25.4" customHeight="1" hidden="1">
      <c r="B34" s="32"/>
      <c r="D34" s="92" t="s">
        <v>38</v>
      </c>
      <c r="J34" s="63">
        <f>ROUND(J96,2)</f>
        <v>0</v>
      </c>
      <c r="L34" s="32"/>
    </row>
    <row r="35" spans="2:12" s="1" customFormat="1" ht="7" customHeight="1" hidden="1">
      <c r="B35" s="32"/>
      <c r="D35" s="50"/>
      <c r="E35" s="50"/>
      <c r="F35" s="50"/>
      <c r="G35" s="50"/>
      <c r="H35" s="50"/>
      <c r="I35" s="50"/>
      <c r="J35" s="50"/>
      <c r="K35" s="50"/>
      <c r="L35" s="32"/>
    </row>
    <row r="36" spans="2:12" s="1" customFormat="1" ht="14.4" customHeight="1" hidden="1">
      <c r="B36" s="32"/>
      <c r="F36" s="35" t="s">
        <v>40</v>
      </c>
      <c r="I36" s="35" t="s">
        <v>39</v>
      </c>
      <c r="J36" s="35" t="s">
        <v>41</v>
      </c>
      <c r="L36" s="32"/>
    </row>
    <row r="37" spans="2:12" s="1" customFormat="1" ht="14.4" customHeight="1" hidden="1">
      <c r="B37" s="32"/>
      <c r="D37" s="52" t="s">
        <v>42</v>
      </c>
      <c r="E37" s="27" t="s">
        <v>43</v>
      </c>
      <c r="F37" s="83">
        <f>ROUND((SUM(BE96:BE190)),2)</f>
        <v>0</v>
      </c>
      <c r="I37" s="93">
        <v>0.21</v>
      </c>
      <c r="J37" s="83">
        <f>ROUND(((SUM(BE96:BE190))*I37),2)</f>
        <v>0</v>
      </c>
      <c r="L37" s="32"/>
    </row>
    <row r="38" spans="2:12" s="1" customFormat="1" ht="14.4" customHeight="1" hidden="1">
      <c r="B38" s="32"/>
      <c r="E38" s="27" t="s">
        <v>44</v>
      </c>
      <c r="F38" s="83">
        <f>ROUND((SUM(BF96:BF190)),2)</f>
        <v>0</v>
      </c>
      <c r="I38" s="93">
        <v>0.15</v>
      </c>
      <c r="J38" s="83">
        <f>ROUND(((SUM(BF96:BF190))*I38),2)</f>
        <v>0</v>
      </c>
      <c r="L38" s="32"/>
    </row>
    <row r="39" spans="2:12" s="1" customFormat="1" ht="14.4" customHeight="1" hidden="1">
      <c r="B39" s="32"/>
      <c r="E39" s="27" t="s">
        <v>45</v>
      </c>
      <c r="F39" s="83">
        <f>ROUND((SUM(BG96:BG190)),2)</f>
        <v>0</v>
      </c>
      <c r="I39" s="93">
        <v>0.21</v>
      </c>
      <c r="J39" s="83">
        <f>0</f>
        <v>0</v>
      </c>
      <c r="L39" s="32"/>
    </row>
    <row r="40" spans="2:12" s="1" customFormat="1" ht="14.4" customHeight="1" hidden="1">
      <c r="B40" s="32"/>
      <c r="E40" s="27" t="s">
        <v>46</v>
      </c>
      <c r="F40" s="83">
        <f>ROUND((SUM(BH96:BH190)),2)</f>
        <v>0</v>
      </c>
      <c r="I40" s="93">
        <v>0.15</v>
      </c>
      <c r="J40" s="83">
        <f>0</f>
        <v>0</v>
      </c>
      <c r="L40" s="32"/>
    </row>
    <row r="41" spans="2:12" s="1" customFormat="1" ht="14.4" customHeight="1" hidden="1">
      <c r="B41" s="32"/>
      <c r="E41" s="27" t="s">
        <v>47</v>
      </c>
      <c r="F41" s="83">
        <f>ROUND((SUM(BI96:BI190)),2)</f>
        <v>0</v>
      </c>
      <c r="I41" s="93">
        <v>0</v>
      </c>
      <c r="J41" s="83">
        <f>0</f>
        <v>0</v>
      </c>
      <c r="L41" s="32"/>
    </row>
    <row r="42" spans="2:12" s="1" customFormat="1" ht="7" customHeight="1" hidden="1">
      <c r="B42" s="32"/>
      <c r="L42" s="32"/>
    </row>
    <row r="43" spans="2:12" s="1" customFormat="1" ht="25.4" customHeight="1" hidden="1">
      <c r="B43" s="32"/>
      <c r="C43" s="94"/>
      <c r="D43" s="95" t="s">
        <v>48</v>
      </c>
      <c r="E43" s="54"/>
      <c r="F43" s="54"/>
      <c r="G43" s="96" t="s">
        <v>49</v>
      </c>
      <c r="H43" s="97" t="s">
        <v>50</v>
      </c>
      <c r="I43" s="54"/>
      <c r="J43" s="98">
        <f>SUM(J34:J41)</f>
        <v>0</v>
      </c>
      <c r="K43" s="99"/>
      <c r="L43" s="32"/>
    </row>
    <row r="44" spans="2:12" s="1" customFormat="1" ht="14.4" customHeight="1" hidden="1">
      <c r="B44" s="41"/>
      <c r="C44" s="42"/>
      <c r="D44" s="42"/>
      <c r="E44" s="42"/>
      <c r="F44" s="42"/>
      <c r="G44" s="42"/>
      <c r="H44" s="42"/>
      <c r="I44" s="42"/>
      <c r="J44" s="42"/>
      <c r="K44" s="42"/>
      <c r="L44" s="32"/>
    </row>
    <row r="45" ht="12" hidden="1"/>
    <row r="46" ht="12" hidden="1"/>
    <row r="47" ht="12" hidden="1"/>
    <row r="48" spans="2:12" s="1" customFormat="1" ht="7" customHeight="1">
      <c r="B48" s="43"/>
      <c r="C48" s="44"/>
      <c r="D48" s="44"/>
      <c r="E48" s="44"/>
      <c r="F48" s="44"/>
      <c r="G48" s="44"/>
      <c r="H48" s="44"/>
      <c r="I48" s="44"/>
      <c r="J48" s="44"/>
      <c r="K48" s="44"/>
      <c r="L48" s="32"/>
    </row>
    <row r="49" spans="2:12" s="1" customFormat="1" ht="25" customHeight="1">
      <c r="B49" s="32"/>
      <c r="C49" s="21" t="s">
        <v>156</v>
      </c>
      <c r="L49" s="32"/>
    </row>
    <row r="50" spans="2:12" s="1" customFormat="1" ht="7" customHeight="1">
      <c r="B50" s="32"/>
      <c r="L50" s="32"/>
    </row>
    <row r="51" spans="2:12" s="1" customFormat="1" ht="12.05" customHeight="1">
      <c r="B51" s="32"/>
      <c r="C51" s="27" t="s">
        <v>16</v>
      </c>
      <c r="L51" s="32"/>
    </row>
    <row r="52" spans="2:12" s="1" customFormat="1" ht="16.5" customHeight="1">
      <c r="B52" s="32"/>
      <c r="E52" s="250" t="str">
        <f>E7</f>
        <v>Stavební úpravy, přístavba a nástavba č.p.1994, ul.Dobenínská, Náchod</v>
      </c>
      <c r="F52" s="251"/>
      <c r="G52" s="251"/>
      <c r="H52" s="251"/>
      <c r="L52" s="32"/>
    </row>
    <row r="53" spans="2:12" ht="12.05" customHeight="1">
      <c r="B53" s="20"/>
      <c r="C53" s="27" t="s">
        <v>154</v>
      </c>
      <c r="L53" s="20"/>
    </row>
    <row r="54" spans="2:12" ht="16.5" customHeight="1">
      <c r="B54" s="20"/>
      <c r="E54" s="250" t="s">
        <v>446</v>
      </c>
      <c r="F54" s="236"/>
      <c r="G54" s="236"/>
      <c r="H54" s="236"/>
      <c r="L54" s="20"/>
    </row>
    <row r="55" spans="2:12" ht="12.05" customHeight="1">
      <c r="B55" s="20"/>
      <c r="C55" s="27" t="s">
        <v>447</v>
      </c>
      <c r="L55" s="20"/>
    </row>
    <row r="56" spans="2:12" s="1" customFormat="1" ht="16.5" customHeight="1">
      <c r="B56" s="32"/>
      <c r="E56" s="216" t="s">
        <v>4599</v>
      </c>
      <c r="F56" s="249"/>
      <c r="G56" s="249"/>
      <c r="H56" s="249"/>
      <c r="L56" s="32"/>
    </row>
    <row r="57" spans="2:12" s="1" customFormat="1" ht="12.05" customHeight="1">
      <c r="B57" s="32"/>
      <c r="C57" s="27" t="s">
        <v>3064</v>
      </c>
      <c r="L57" s="32"/>
    </row>
    <row r="58" spans="2:12" s="1" customFormat="1" ht="16.5" customHeight="1">
      <c r="B58" s="32"/>
      <c r="E58" s="207" t="str">
        <f>E13</f>
        <v>Objekt0 - Rozpočet 1NP</v>
      </c>
      <c r="F58" s="249"/>
      <c r="G58" s="249"/>
      <c r="H58" s="249"/>
      <c r="L58" s="32"/>
    </row>
    <row r="59" spans="2:12" s="1" customFormat="1" ht="7" customHeight="1">
      <c r="B59" s="32"/>
      <c r="L59" s="32"/>
    </row>
    <row r="60" spans="2:12" s="1" customFormat="1" ht="12.05" customHeight="1">
      <c r="B60" s="32"/>
      <c r="C60" s="27" t="s">
        <v>21</v>
      </c>
      <c r="F60" s="25" t="str">
        <f>F16</f>
        <v xml:space="preserve"> </v>
      </c>
      <c r="I60" s="27" t="s">
        <v>23</v>
      </c>
      <c r="J60" s="49" t="str">
        <f>IF(J16="","",J16)</f>
        <v>12. 4. 2024</v>
      </c>
      <c r="L60" s="32"/>
    </row>
    <row r="61" spans="2:12" s="1" customFormat="1" ht="7" customHeight="1">
      <c r="B61" s="32"/>
      <c r="L61" s="32"/>
    </row>
    <row r="62" spans="2:12" s="1" customFormat="1" ht="25.65" customHeight="1">
      <c r="B62" s="32"/>
      <c r="C62" s="27" t="s">
        <v>25</v>
      </c>
      <c r="F62" s="25" t="str">
        <f>E19</f>
        <v>Oblastní charita Náchod, Mlýnská 189, Náchod</v>
      </c>
      <c r="I62" s="27" t="s">
        <v>31</v>
      </c>
      <c r="J62" s="30" t="str">
        <f>E25</f>
        <v>Libor Klubal DiS., Náchod</v>
      </c>
      <c r="L62" s="32"/>
    </row>
    <row r="63" spans="2:12" s="1" customFormat="1" ht="15.15" customHeight="1">
      <c r="B63" s="32"/>
      <c r="C63" s="27" t="s">
        <v>29</v>
      </c>
      <c r="F63" s="25" t="str">
        <f>IF(E22="","",E22)</f>
        <v>Vyplň údaj</v>
      </c>
      <c r="I63" s="27" t="s">
        <v>34</v>
      </c>
      <c r="J63" s="30" t="str">
        <f>E28</f>
        <v>Arnošt Gerhart</v>
      </c>
      <c r="L63" s="32"/>
    </row>
    <row r="64" spans="2:12" s="1" customFormat="1" ht="10.25" customHeight="1">
      <c r="B64" s="32"/>
      <c r="L64" s="32"/>
    </row>
    <row r="65" spans="2:12" s="1" customFormat="1" ht="29.3" customHeight="1">
      <c r="B65" s="32"/>
      <c r="C65" s="100" t="s">
        <v>157</v>
      </c>
      <c r="D65" s="94"/>
      <c r="E65" s="94"/>
      <c r="F65" s="94"/>
      <c r="G65" s="94"/>
      <c r="H65" s="94"/>
      <c r="I65" s="94"/>
      <c r="J65" s="101" t="s">
        <v>158</v>
      </c>
      <c r="K65" s="94"/>
      <c r="L65" s="32"/>
    </row>
    <row r="66" spans="2:12" s="1" customFormat="1" ht="10.25" customHeight="1">
      <c r="B66" s="32"/>
      <c r="L66" s="32"/>
    </row>
    <row r="67" spans="2:47" s="1" customFormat="1" ht="22.8" customHeight="1">
      <c r="B67" s="32"/>
      <c r="C67" s="102" t="s">
        <v>70</v>
      </c>
      <c r="J67" s="63">
        <f>J96</f>
        <v>0</v>
      </c>
      <c r="L67" s="32"/>
      <c r="AU67" s="17" t="s">
        <v>159</v>
      </c>
    </row>
    <row r="68" spans="2:12" s="8" customFormat="1" ht="25" customHeight="1">
      <c r="B68" s="103"/>
      <c r="D68" s="104" t="s">
        <v>4602</v>
      </c>
      <c r="E68" s="105"/>
      <c r="F68" s="105"/>
      <c r="G68" s="105"/>
      <c r="H68" s="105"/>
      <c r="I68" s="105"/>
      <c r="J68" s="106">
        <f>J97</f>
        <v>0</v>
      </c>
      <c r="L68" s="103"/>
    </row>
    <row r="69" spans="2:12" s="8" customFormat="1" ht="25" customHeight="1">
      <c r="B69" s="103"/>
      <c r="D69" s="104" t="s">
        <v>4603</v>
      </c>
      <c r="E69" s="105"/>
      <c r="F69" s="105"/>
      <c r="G69" s="105"/>
      <c r="H69" s="105"/>
      <c r="I69" s="105"/>
      <c r="J69" s="106">
        <f>J113</f>
        <v>0</v>
      </c>
      <c r="L69" s="103"/>
    </row>
    <row r="70" spans="2:12" s="8" customFormat="1" ht="25" customHeight="1">
      <c r="B70" s="103"/>
      <c r="D70" s="104" t="s">
        <v>4604</v>
      </c>
      <c r="E70" s="105"/>
      <c r="F70" s="105"/>
      <c r="G70" s="105"/>
      <c r="H70" s="105"/>
      <c r="I70" s="105"/>
      <c r="J70" s="106">
        <f>J137</f>
        <v>0</v>
      </c>
      <c r="L70" s="103"/>
    </row>
    <row r="71" spans="2:12" s="8" customFormat="1" ht="25" customHeight="1">
      <c r="B71" s="103"/>
      <c r="D71" s="104" t="s">
        <v>4605</v>
      </c>
      <c r="E71" s="105"/>
      <c r="F71" s="105"/>
      <c r="G71" s="105"/>
      <c r="H71" s="105"/>
      <c r="I71" s="105"/>
      <c r="J71" s="106">
        <f>J170</f>
        <v>0</v>
      </c>
      <c r="L71" s="103"/>
    </row>
    <row r="72" spans="2:12" s="8" customFormat="1" ht="25" customHeight="1">
      <c r="B72" s="103"/>
      <c r="D72" s="104" t="s">
        <v>4606</v>
      </c>
      <c r="E72" s="105"/>
      <c r="F72" s="105"/>
      <c r="G72" s="105"/>
      <c r="H72" s="105"/>
      <c r="I72" s="105"/>
      <c r="J72" s="106">
        <f>J182</f>
        <v>0</v>
      </c>
      <c r="L72" s="103"/>
    </row>
    <row r="73" spans="2:12" s="1" customFormat="1" ht="21.75" customHeight="1">
      <c r="B73" s="32"/>
      <c r="L73" s="32"/>
    </row>
    <row r="74" spans="2:12" s="1" customFormat="1" ht="7" customHeight="1">
      <c r="B74" s="41"/>
      <c r="C74" s="42"/>
      <c r="D74" s="42"/>
      <c r="E74" s="42"/>
      <c r="F74" s="42"/>
      <c r="G74" s="42"/>
      <c r="H74" s="42"/>
      <c r="I74" s="42"/>
      <c r="J74" s="42"/>
      <c r="K74" s="42"/>
      <c r="L74" s="32"/>
    </row>
    <row r="78" spans="2:12" s="1" customFormat="1" ht="7" customHeight="1">
      <c r="B78" s="43"/>
      <c r="C78" s="44"/>
      <c r="D78" s="44"/>
      <c r="E78" s="44"/>
      <c r="F78" s="44"/>
      <c r="G78" s="44"/>
      <c r="H78" s="44"/>
      <c r="I78" s="44"/>
      <c r="J78" s="44"/>
      <c r="K78" s="44"/>
      <c r="L78" s="32"/>
    </row>
    <row r="79" spans="2:12" s="1" customFormat="1" ht="25" customHeight="1">
      <c r="B79" s="32"/>
      <c r="C79" s="21" t="s">
        <v>166</v>
      </c>
      <c r="L79" s="32"/>
    </row>
    <row r="80" spans="2:12" s="1" customFormat="1" ht="7" customHeight="1">
      <c r="B80" s="32"/>
      <c r="L80" s="32"/>
    </row>
    <row r="81" spans="2:12" s="1" customFormat="1" ht="12.05" customHeight="1">
      <c r="B81" s="32"/>
      <c r="C81" s="27" t="s">
        <v>16</v>
      </c>
      <c r="L81" s="32"/>
    </row>
    <row r="82" spans="2:12" s="1" customFormat="1" ht="16.5" customHeight="1">
      <c r="B82" s="32"/>
      <c r="E82" s="250" t="str">
        <f>E7</f>
        <v>Stavební úpravy, přístavba a nástavba č.p.1994, ul.Dobenínská, Náchod</v>
      </c>
      <c r="F82" s="251"/>
      <c r="G82" s="251"/>
      <c r="H82" s="251"/>
      <c r="L82" s="32"/>
    </row>
    <row r="83" spans="2:12" ht="12.05" customHeight="1">
      <c r="B83" s="20"/>
      <c r="C83" s="27" t="s">
        <v>154</v>
      </c>
      <c r="L83" s="20"/>
    </row>
    <row r="84" spans="2:12" ht="16.5" customHeight="1">
      <c r="B84" s="20"/>
      <c r="E84" s="250" t="s">
        <v>446</v>
      </c>
      <c r="F84" s="236"/>
      <c r="G84" s="236"/>
      <c r="H84" s="236"/>
      <c r="L84" s="20"/>
    </row>
    <row r="85" spans="2:12" ht="12.05" customHeight="1">
      <c r="B85" s="20"/>
      <c r="C85" s="27" t="s">
        <v>447</v>
      </c>
      <c r="L85" s="20"/>
    </row>
    <row r="86" spans="2:12" s="1" customFormat="1" ht="16.5" customHeight="1">
      <c r="B86" s="32"/>
      <c r="E86" s="216" t="s">
        <v>4599</v>
      </c>
      <c r="F86" s="249"/>
      <c r="G86" s="249"/>
      <c r="H86" s="249"/>
      <c r="L86" s="32"/>
    </row>
    <row r="87" spans="2:12" s="1" customFormat="1" ht="12.05" customHeight="1">
      <c r="B87" s="32"/>
      <c r="C87" s="27" t="s">
        <v>3064</v>
      </c>
      <c r="L87" s="32"/>
    </row>
    <row r="88" spans="2:12" s="1" customFormat="1" ht="16.5" customHeight="1">
      <c r="B88" s="32"/>
      <c r="E88" s="207" t="str">
        <f>E13</f>
        <v>Objekt0 - Rozpočet 1NP</v>
      </c>
      <c r="F88" s="249"/>
      <c r="G88" s="249"/>
      <c r="H88" s="249"/>
      <c r="L88" s="32"/>
    </row>
    <row r="89" spans="2:12" s="1" customFormat="1" ht="7" customHeight="1">
      <c r="B89" s="32"/>
      <c r="L89" s="32"/>
    </row>
    <row r="90" spans="2:12" s="1" customFormat="1" ht="12.05" customHeight="1">
      <c r="B90" s="32"/>
      <c r="C90" s="27" t="s">
        <v>21</v>
      </c>
      <c r="F90" s="25" t="str">
        <f>F16</f>
        <v xml:space="preserve"> </v>
      </c>
      <c r="I90" s="27" t="s">
        <v>23</v>
      </c>
      <c r="J90" s="49" t="str">
        <f>IF(J16="","",J16)</f>
        <v>12. 4. 2024</v>
      </c>
      <c r="L90" s="32"/>
    </row>
    <row r="91" spans="2:12" s="1" customFormat="1" ht="7" customHeight="1">
      <c r="B91" s="32"/>
      <c r="L91" s="32"/>
    </row>
    <row r="92" spans="2:12" s="1" customFormat="1" ht="25.65" customHeight="1">
      <c r="B92" s="32"/>
      <c r="C92" s="27" t="s">
        <v>25</v>
      </c>
      <c r="F92" s="25" t="str">
        <f>E19</f>
        <v>Oblastní charita Náchod, Mlýnská 189, Náchod</v>
      </c>
      <c r="I92" s="27" t="s">
        <v>31</v>
      </c>
      <c r="J92" s="30" t="str">
        <f>E25</f>
        <v>Libor Klubal DiS., Náchod</v>
      </c>
      <c r="L92" s="32"/>
    </row>
    <row r="93" spans="2:12" s="1" customFormat="1" ht="15.15" customHeight="1">
      <c r="B93" s="32"/>
      <c r="C93" s="27" t="s">
        <v>29</v>
      </c>
      <c r="F93" s="25" t="str">
        <f>IF(E22="","",E22)</f>
        <v>Vyplň údaj</v>
      </c>
      <c r="I93" s="27" t="s">
        <v>34</v>
      </c>
      <c r="J93" s="30" t="str">
        <f>E28</f>
        <v>Arnošt Gerhart</v>
      </c>
      <c r="L93" s="32"/>
    </row>
    <row r="94" spans="2:12" s="1" customFormat="1" ht="10.25" customHeight="1">
      <c r="B94" s="32"/>
      <c r="L94" s="32"/>
    </row>
    <row r="95" spans="2:20" s="10" customFormat="1" ht="29.3" customHeight="1">
      <c r="B95" s="111"/>
      <c r="C95" s="112" t="s">
        <v>167</v>
      </c>
      <c r="D95" s="113" t="s">
        <v>57</v>
      </c>
      <c r="E95" s="113" t="s">
        <v>53</v>
      </c>
      <c r="F95" s="113" t="s">
        <v>54</v>
      </c>
      <c r="G95" s="113" t="s">
        <v>168</v>
      </c>
      <c r="H95" s="113" t="s">
        <v>169</v>
      </c>
      <c r="I95" s="113" t="s">
        <v>170</v>
      </c>
      <c r="J95" s="113" t="s">
        <v>158</v>
      </c>
      <c r="K95" s="114" t="s">
        <v>171</v>
      </c>
      <c r="L95" s="111"/>
      <c r="M95" s="56" t="s">
        <v>19</v>
      </c>
      <c r="N95" s="57" t="s">
        <v>42</v>
      </c>
      <c r="O95" s="57" t="s">
        <v>172</v>
      </c>
      <c r="P95" s="57" t="s">
        <v>173</v>
      </c>
      <c r="Q95" s="57" t="s">
        <v>174</v>
      </c>
      <c r="R95" s="57" t="s">
        <v>175</v>
      </c>
      <c r="S95" s="57" t="s">
        <v>176</v>
      </c>
      <c r="T95" s="58" t="s">
        <v>177</v>
      </c>
    </row>
    <row r="96" spans="2:63" s="1" customFormat="1" ht="22.8" customHeight="1">
      <c r="B96" s="32"/>
      <c r="C96" s="61" t="s">
        <v>178</v>
      </c>
      <c r="J96" s="115">
        <f>BK96</f>
        <v>0</v>
      </c>
      <c r="L96" s="32"/>
      <c r="M96" s="59"/>
      <c r="N96" s="50"/>
      <c r="O96" s="50"/>
      <c r="P96" s="116">
        <f>P97+P113+P137+P170+P182</f>
        <v>0</v>
      </c>
      <c r="Q96" s="50"/>
      <c r="R96" s="116">
        <f>R97+R113+R137+R170+R182</f>
        <v>0</v>
      </c>
      <c r="S96" s="50"/>
      <c r="T96" s="117">
        <f>T97+T113+T137+T170+T182</f>
        <v>0</v>
      </c>
      <c r="AT96" s="17" t="s">
        <v>71</v>
      </c>
      <c r="AU96" s="17" t="s">
        <v>159</v>
      </c>
      <c r="BK96" s="118">
        <f>BK97+BK113+BK137+BK170+BK182</f>
        <v>0</v>
      </c>
    </row>
    <row r="97" spans="2:63" s="11" customFormat="1" ht="25.9" customHeight="1">
      <c r="B97" s="119"/>
      <c r="D97" s="120" t="s">
        <v>71</v>
      </c>
      <c r="E97" s="121" t="s">
        <v>4607</v>
      </c>
      <c r="F97" s="121" t="s">
        <v>4608</v>
      </c>
      <c r="I97" s="122"/>
      <c r="J97" s="123">
        <f>BK97</f>
        <v>0</v>
      </c>
      <c r="L97" s="119"/>
      <c r="M97" s="124"/>
      <c r="P97" s="125">
        <f>SUM(P98:P112)</f>
        <v>0</v>
      </c>
      <c r="R97" s="125">
        <f>SUM(R98:R112)</f>
        <v>0</v>
      </c>
      <c r="T97" s="126">
        <f>SUM(T98:T112)</f>
        <v>0</v>
      </c>
      <c r="AR97" s="120" t="s">
        <v>80</v>
      </c>
      <c r="AT97" s="127" t="s">
        <v>71</v>
      </c>
      <c r="AU97" s="127" t="s">
        <v>72</v>
      </c>
      <c r="AY97" s="120" t="s">
        <v>181</v>
      </c>
      <c r="BK97" s="128">
        <f>SUM(BK98:BK112)</f>
        <v>0</v>
      </c>
    </row>
    <row r="98" spans="2:65" s="1" customFormat="1" ht="78" customHeight="1">
      <c r="B98" s="32"/>
      <c r="C98" s="131">
        <v>1</v>
      </c>
      <c r="D98" s="131" t="s">
        <v>183</v>
      </c>
      <c r="E98" s="132" t="s">
        <v>4609</v>
      </c>
      <c r="F98" s="133" t="s">
        <v>4610</v>
      </c>
      <c r="G98" s="134" t="s">
        <v>3753</v>
      </c>
      <c r="H98" s="135">
        <v>1</v>
      </c>
      <c r="I98" s="136"/>
      <c r="J98" s="137">
        <f aca="true" t="shared" si="0" ref="J98:J112">ROUND(I98*H98,2)</f>
        <v>0</v>
      </c>
      <c r="K98" s="133" t="s">
        <v>19</v>
      </c>
      <c r="L98" s="32"/>
      <c r="M98" s="138" t="s">
        <v>19</v>
      </c>
      <c r="N98" s="139" t="s">
        <v>43</v>
      </c>
      <c r="P98" s="140">
        <f aca="true" t="shared" si="1" ref="P98:P112">O98*H98</f>
        <v>0</v>
      </c>
      <c r="Q98" s="140">
        <v>0</v>
      </c>
      <c r="R98" s="140">
        <f aca="true" t="shared" si="2" ref="R98:R112">Q98*H98</f>
        <v>0</v>
      </c>
      <c r="S98" s="140">
        <v>0</v>
      </c>
      <c r="T98" s="141">
        <f aca="true" t="shared" si="3" ref="T98:T112">S98*H98</f>
        <v>0</v>
      </c>
      <c r="AR98" s="142" t="s">
        <v>941</v>
      </c>
      <c r="AT98" s="142" t="s">
        <v>183</v>
      </c>
      <c r="AU98" s="142" t="s">
        <v>80</v>
      </c>
      <c r="AY98" s="17" t="s">
        <v>181</v>
      </c>
      <c r="BE98" s="143">
        <f aca="true" t="shared" si="4" ref="BE98:BE112">IF(N98="základní",J98,0)</f>
        <v>0</v>
      </c>
      <c r="BF98" s="143">
        <f aca="true" t="shared" si="5" ref="BF98:BF112">IF(N98="snížená",J98,0)</f>
        <v>0</v>
      </c>
      <c r="BG98" s="143">
        <f aca="true" t="shared" si="6" ref="BG98:BG112">IF(N98="zákl. přenesená",J98,0)</f>
        <v>0</v>
      </c>
      <c r="BH98" s="143">
        <f aca="true" t="shared" si="7" ref="BH98:BH112">IF(N98="sníž. přenesená",J98,0)</f>
        <v>0</v>
      </c>
      <c r="BI98" s="143">
        <f aca="true" t="shared" si="8" ref="BI98:BI112">IF(N98="nulová",J98,0)</f>
        <v>0</v>
      </c>
      <c r="BJ98" s="17" t="s">
        <v>80</v>
      </c>
      <c r="BK98" s="143">
        <f aca="true" t="shared" si="9" ref="BK98:BK112">ROUND(I98*H98,2)</f>
        <v>0</v>
      </c>
      <c r="BL98" s="17" t="s">
        <v>941</v>
      </c>
      <c r="BM98" s="142" t="s">
        <v>82</v>
      </c>
    </row>
    <row r="99" spans="2:65" s="1" customFormat="1" ht="21.75" customHeight="1">
      <c r="B99" s="32"/>
      <c r="C99" s="131">
        <v>2</v>
      </c>
      <c r="D99" s="131" t="s">
        <v>183</v>
      </c>
      <c r="E99" s="132" t="s">
        <v>4105</v>
      </c>
      <c r="F99" s="133" t="s">
        <v>4611</v>
      </c>
      <c r="G99" s="134" t="s">
        <v>3753</v>
      </c>
      <c r="H99" s="135">
        <v>1</v>
      </c>
      <c r="I99" s="136"/>
      <c r="J99" s="137">
        <f t="shared" si="0"/>
        <v>0</v>
      </c>
      <c r="K99" s="133" t="s">
        <v>19</v>
      </c>
      <c r="L99" s="32"/>
      <c r="M99" s="138" t="s">
        <v>19</v>
      </c>
      <c r="N99" s="139" t="s">
        <v>43</v>
      </c>
      <c r="P99" s="140">
        <f t="shared" si="1"/>
        <v>0</v>
      </c>
      <c r="Q99" s="140">
        <v>0</v>
      </c>
      <c r="R99" s="140">
        <f t="shared" si="2"/>
        <v>0</v>
      </c>
      <c r="S99" s="140">
        <v>0</v>
      </c>
      <c r="T99" s="141">
        <f t="shared" si="3"/>
        <v>0</v>
      </c>
      <c r="AR99" s="142" t="s">
        <v>941</v>
      </c>
      <c r="AT99" s="142" t="s">
        <v>183</v>
      </c>
      <c r="AU99" s="142" t="s">
        <v>80</v>
      </c>
      <c r="AY99" s="17" t="s">
        <v>181</v>
      </c>
      <c r="BE99" s="143">
        <f t="shared" si="4"/>
        <v>0</v>
      </c>
      <c r="BF99" s="143">
        <f t="shared" si="5"/>
        <v>0</v>
      </c>
      <c r="BG99" s="143">
        <f t="shared" si="6"/>
        <v>0</v>
      </c>
      <c r="BH99" s="143">
        <f t="shared" si="7"/>
        <v>0</v>
      </c>
      <c r="BI99" s="143">
        <f t="shared" si="8"/>
        <v>0</v>
      </c>
      <c r="BJ99" s="17" t="s">
        <v>80</v>
      </c>
      <c r="BK99" s="143">
        <f t="shared" si="9"/>
        <v>0</v>
      </c>
      <c r="BL99" s="17" t="s">
        <v>941</v>
      </c>
      <c r="BM99" s="142" t="s">
        <v>188</v>
      </c>
    </row>
    <row r="100" spans="2:65" s="1" customFormat="1" ht="16.5" customHeight="1">
      <c r="B100" s="32"/>
      <c r="C100" s="131">
        <v>3</v>
      </c>
      <c r="D100" s="131" t="s">
        <v>183</v>
      </c>
      <c r="E100" s="132" t="s">
        <v>4109</v>
      </c>
      <c r="F100" s="133" t="s">
        <v>4612</v>
      </c>
      <c r="G100" s="134" t="s">
        <v>3753</v>
      </c>
      <c r="H100" s="135">
        <v>1</v>
      </c>
      <c r="I100" s="136"/>
      <c r="J100" s="137">
        <f t="shared" si="0"/>
        <v>0</v>
      </c>
      <c r="K100" s="133" t="s">
        <v>19</v>
      </c>
      <c r="L100" s="32"/>
      <c r="M100" s="138" t="s">
        <v>19</v>
      </c>
      <c r="N100" s="139" t="s">
        <v>43</v>
      </c>
      <c r="P100" s="140">
        <f t="shared" si="1"/>
        <v>0</v>
      </c>
      <c r="Q100" s="140">
        <v>0</v>
      </c>
      <c r="R100" s="140">
        <f t="shared" si="2"/>
        <v>0</v>
      </c>
      <c r="S100" s="140">
        <v>0</v>
      </c>
      <c r="T100" s="141">
        <f t="shared" si="3"/>
        <v>0</v>
      </c>
      <c r="AR100" s="142" t="s">
        <v>941</v>
      </c>
      <c r="AT100" s="142" t="s">
        <v>183</v>
      </c>
      <c r="AU100" s="142" t="s">
        <v>80</v>
      </c>
      <c r="AY100" s="17" t="s">
        <v>181</v>
      </c>
      <c r="BE100" s="143">
        <f t="shared" si="4"/>
        <v>0</v>
      </c>
      <c r="BF100" s="143">
        <f t="shared" si="5"/>
        <v>0</v>
      </c>
      <c r="BG100" s="143">
        <f t="shared" si="6"/>
        <v>0</v>
      </c>
      <c r="BH100" s="143">
        <f t="shared" si="7"/>
        <v>0</v>
      </c>
      <c r="BI100" s="143">
        <f t="shared" si="8"/>
        <v>0</v>
      </c>
      <c r="BJ100" s="17" t="s">
        <v>80</v>
      </c>
      <c r="BK100" s="143">
        <f t="shared" si="9"/>
        <v>0</v>
      </c>
      <c r="BL100" s="17" t="s">
        <v>941</v>
      </c>
      <c r="BM100" s="142" t="s">
        <v>218</v>
      </c>
    </row>
    <row r="101" spans="2:65" s="1" customFormat="1" ht="24.1" customHeight="1">
      <c r="B101" s="32"/>
      <c r="C101" s="131">
        <v>4</v>
      </c>
      <c r="D101" s="131" t="s">
        <v>183</v>
      </c>
      <c r="E101" s="132" t="s">
        <v>4112</v>
      </c>
      <c r="F101" s="133" t="s">
        <v>4613</v>
      </c>
      <c r="G101" s="134" t="s">
        <v>4614</v>
      </c>
      <c r="H101" s="135">
        <v>1</v>
      </c>
      <c r="I101" s="136"/>
      <c r="J101" s="137">
        <f t="shared" si="0"/>
        <v>0</v>
      </c>
      <c r="K101" s="133" t="s">
        <v>19</v>
      </c>
      <c r="L101" s="32"/>
      <c r="M101" s="138" t="s">
        <v>19</v>
      </c>
      <c r="N101" s="139" t="s">
        <v>43</v>
      </c>
      <c r="P101" s="140">
        <f t="shared" si="1"/>
        <v>0</v>
      </c>
      <c r="Q101" s="140">
        <v>0</v>
      </c>
      <c r="R101" s="140">
        <f t="shared" si="2"/>
        <v>0</v>
      </c>
      <c r="S101" s="140">
        <v>0</v>
      </c>
      <c r="T101" s="141">
        <f t="shared" si="3"/>
        <v>0</v>
      </c>
      <c r="AR101" s="142" t="s">
        <v>941</v>
      </c>
      <c r="AT101" s="142" t="s">
        <v>183</v>
      </c>
      <c r="AU101" s="142" t="s">
        <v>80</v>
      </c>
      <c r="AY101" s="17" t="s">
        <v>181</v>
      </c>
      <c r="BE101" s="143">
        <f t="shared" si="4"/>
        <v>0</v>
      </c>
      <c r="BF101" s="143">
        <f t="shared" si="5"/>
        <v>0</v>
      </c>
      <c r="BG101" s="143">
        <f t="shared" si="6"/>
        <v>0</v>
      </c>
      <c r="BH101" s="143">
        <f t="shared" si="7"/>
        <v>0</v>
      </c>
      <c r="BI101" s="143">
        <f t="shared" si="8"/>
        <v>0</v>
      </c>
      <c r="BJ101" s="17" t="s">
        <v>80</v>
      </c>
      <c r="BK101" s="143">
        <f t="shared" si="9"/>
        <v>0</v>
      </c>
      <c r="BL101" s="17" t="s">
        <v>941</v>
      </c>
      <c r="BM101" s="142" t="s">
        <v>229</v>
      </c>
    </row>
    <row r="102" spans="2:65" s="1" customFormat="1" ht="24.1" customHeight="1">
      <c r="B102" s="32"/>
      <c r="C102" s="131">
        <v>5</v>
      </c>
      <c r="D102" s="131" t="s">
        <v>183</v>
      </c>
      <c r="E102" s="132" t="s">
        <v>4615</v>
      </c>
      <c r="F102" s="133" t="s">
        <v>4616</v>
      </c>
      <c r="G102" s="134" t="s">
        <v>3753</v>
      </c>
      <c r="H102" s="135">
        <v>1</v>
      </c>
      <c r="I102" s="136"/>
      <c r="J102" s="137">
        <f t="shared" si="0"/>
        <v>0</v>
      </c>
      <c r="K102" s="133" t="s">
        <v>19</v>
      </c>
      <c r="L102" s="32"/>
      <c r="M102" s="138" t="s">
        <v>19</v>
      </c>
      <c r="N102" s="139" t="s">
        <v>43</v>
      </c>
      <c r="P102" s="140">
        <f t="shared" si="1"/>
        <v>0</v>
      </c>
      <c r="Q102" s="140">
        <v>0</v>
      </c>
      <c r="R102" s="140">
        <f t="shared" si="2"/>
        <v>0</v>
      </c>
      <c r="S102" s="140">
        <v>0</v>
      </c>
      <c r="T102" s="141">
        <f t="shared" si="3"/>
        <v>0</v>
      </c>
      <c r="AR102" s="142" t="s">
        <v>941</v>
      </c>
      <c r="AT102" s="142" t="s">
        <v>183</v>
      </c>
      <c r="AU102" s="142" t="s">
        <v>80</v>
      </c>
      <c r="AY102" s="17" t="s">
        <v>181</v>
      </c>
      <c r="BE102" s="143">
        <f t="shared" si="4"/>
        <v>0</v>
      </c>
      <c r="BF102" s="143">
        <f t="shared" si="5"/>
        <v>0</v>
      </c>
      <c r="BG102" s="143">
        <f t="shared" si="6"/>
        <v>0</v>
      </c>
      <c r="BH102" s="143">
        <f t="shared" si="7"/>
        <v>0</v>
      </c>
      <c r="BI102" s="143">
        <f t="shared" si="8"/>
        <v>0</v>
      </c>
      <c r="BJ102" s="17" t="s">
        <v>80</v>
      </c>
      <c r="BK102" s="143">
        <f t="shared" si="9"/>
        <v>0</v>
      </c>
      <c r="BL102" s="17" t="s">
        <v>941</v>
      </c>
      <c r="BM102" s="142" t="s">
        <v>243</v>
      </c>
    </row>
    <row r="103" spans="2:65" s="1" customFormat="1" ht="24.1" customHeight="1">
      <c r="B103" s="32"/>
      <c r="C103" s="131">
        <v>6</v>
      </c>
      <c r="D103" s="131" t="s">
        <v>183</v>
      </c>
      <c r="E103" s="132" t="s">
        <v>4617</v>
      </c>
      <c r="F103" s="133" t="s">
        <v>4618</v>
      </c>
      <c r="G103" s="134" t="s">
        <v>3753</v>
      </c>
      <c r="H103" s="135">
        <v>2</v>
      </c>
      <c r="I103" s="136"/>
      <c r="J103" s="137">
        <f t="shared" si="0"/>
        <v>0</v>
      </c>
      <c r="K103" s="133" t="s">
        <v>19</v>
      </c>
      <c r="L103" s="32"/>
      <c r="M103" s="138" t="s">
        <v>19</v>
      </c>
      <c r="N103" s="139" t="s">
        <v>43</v>
      </c>
      <c r="P103" s="140">
        <f t="shared" si="1"/>
        <v>0</v>
      </c>
      <c r="Q103" s="140">
        <v>0</v>
      </c>
      <c r="R103" s="140">
        <f t="shared" si="2"/>
        <v>0</v>
      </c>
      <c r="S103" s="140">
        <v>0</v>
      </c>
      <c r="T103" s="141">
        <f t="shared" si="3"/>
        <v>0</v>
      </c>
      <c r="AR103" s="142" t="s">
        <v>941</v>
      </c>
      <c r="AT103" s="142" t="s">
        <v>183</v>
      </c>
      <c r="AU103" s="142" t="s">
        <v>80</v>
      </c>
      <c r="AY103" s="17" t="s">
        <v>181</v>
      </c>
      <c r="BE103" s="143">
        <f t="shared" si="4"/>
        <v>0</v>
      </c>
      <c r="BF103" s="143">
        <f t="shared" si="5"/>
        <v>0</v>
      </c>
      <c r="BG103" s="143">
        <f t="shared" si="6"/>
        <v>0</v>
      </c>
      <c r="BH103" s="143">
        <f t="shared" si="7"/>
        <v>0</v>
      </c>
      <c r="BI103" s="143">
        <f t="shared" si="8"/>
        <v>0</v>
      </c>
      <c r="BJ103" s="17" t="s">
        <v>80</v>
      </c>
      <c r="BK103" s="143">
        <f t="shared" si="9"/>
        <v>0</v>
      </c>
      <c r="BL103" s="17" t="s">
        <v>941</v>
      </c>
      <c r="BM103" s="142" t="s">
        <v>256</v>
      </c>
    </row>
    <row r="104" spans="2:65" s="1" customFormat="1" ht="16.5" customHeight="1">
      <c r="B104" s="32"/>
      <c r="C104" s="131">
        <v>7</v>
      </c>
      <c r="D104" s="131" t="s">
        <v>183</v>
      </c>
      <c r="E104" s="132" t="s">
        <v>4619</v>
      </c>
      <c r="F104" s="133" t="s">
        <v>4620</v>
      </c>
      <c r="G104" s="134" t="s">
        <v>3753</v>
      </c>
      <c r="H104" s="135">
        <v>1</v>
      </c>
      <c r="I104" s="136"/>
      <c r="J104" s="137">
        <f t="shared" si="0"/>
        <v>0</v>
      </c>
      <c r="K104" s="133" t="s">
        <v>19</v>
      </c>
      <c r="L104" s="32"/>
      <c r="M104" s="138" t="s">
        <v>19</v>
      </c>
      <c r="N104" s="139" t="s">
        <v>43</v>
      </c>
      <c r="P104" s="140">
        <f t="shared" si="1"/>
        <v>0</v>
      </c>
      <c r="Q104" s="140">
        <v>0</v>
      </c>
      <c r="R104" s="140">
        <f t="shared" si="2"/>
        <v>0</v>
      </c>
      <c r="S104" s="140">
        <v>0</v>
      </c>
      <c r="T104" s="141">
        <f t="shared" si="3"/>
        <v>0</v>
      </c>
      <c r="AR104" s="142" t="s">
        <v>941</v>
      </c>
      <c r="AT104" s="142" t="s">
        <v>183</v>
      </c>
      <c r="AU104" s="142" t="s">
        <v>80</v>
      </c>
      <c r="AY104" s="17" t="s">
        <v>181</v>
      </c>
      <c r="BE104" s="143">
        <f t="shared" si="4"/>
        <v>0</v>
      </c>
      <c r="BF104" s="143">
        <f t="shared" si="5"/>
        <v>0</v>
      </c>
      <c r="BG104" s="143">
        <f t="shared" si="6"/>
        <v>0</v>
      </c>
      <c r="BH104" s="143">
        <f t="shared" si="7"/>
        <v>0</v>
      </c>
      <c r="BI104" s="143">
        <f t="shared" si="8"/>
        <v>0</v>
      </c>
      <c r="BJ104" s="17" t="s">
        <v>80</v>
      </c>
      <c r="BK104" s="143">
        <f t="shared" si="9"/>
        <v>0</v>
      </c>
      <c r="BL104" s="17" t="s">
        <v>941</v>
      </c>
      <c r="BM104" s="142" t="s">
        <v>273</v>
      </c>
    </row>
    <row r="105" spans="2:65" s="1" customFormat="1" ht="24.1" customHeight="1">
      <c r="B105" s="32"/>
      <c r="C105" s="131">
        <v>8</v>
      </c>
      <c r="D105" s="131" t="s">
        <v>183</v>
      </c>
      <c r="E105" s="132" t="s">
        <v>4621</v>
      </c>
      <c r="F105" s="133" t="s">
        <v>4622</v>
      </c>
      <c r="G105" s="134" t="s">
        <v>3753</v>
      </c>
      <c r="H105" s="135">
        <v>2</v>
      </c>
      <c r="I105" s="136"/>
      <c r="J105" s="137">
        <f t="shared" si="0"/>
        <v>0</v>
      </c>
      <c r="K105" s="133" t="s">
        <v>19</v>
      </c>
      <c r="L105" s="32"/>
      <c r="M105" s="138" t="s">
        <v>19</v>
      </c>
      <c r="N105" s="139" t="s">
        <v>43</v>
      </c>
      <c r="P105" s="140">
        <f t="shared" si="1"/>
        <v>0</v>
      </c>
      <c r="Q105" s="140">
        <v>0</v>
      </c>
      <c r="R105" s="140">
        <f t="shared" si="2"/>
        <v>0</v>
      </c>
      <c r="S105" s="140">
        <v>0</v>
      </c>
      <c r="T105" s="141">
        <f t="shared" si="3"/>
        <v>0</v>
      </c>
      <c r="AR105" s="142" t="s">
        <v>941</v>
      </c>
      <c r="AT105" s="142" t="s">
        <v>183</v>
      </c>
      <c r="AU105" s="142" t="s">
        <v>80</v>
      </c>
      <c r="AY105" s="17" t="s">
        <v>181</v>
      </c>
      <c r="BE105" s="143">
        <f t="shared" si="4"/>
        <v>0</v>
      </c>
      <c r="BF105" s="143">
        <f t="shared" si="5"/>
        <v>0</v>
      </c>
      <c r="BG105" s="143">
        <f t="shared" si="6"/>
        <v>0</v>
      </c>
      <c r="BH105" s="143">
        <f t="shared" si="7"/>
        <v>0</v>
      </c>
      <c r="BI105" s="143">
        <f t="shared" si="8"/>
        <v>0</v>
      </c>
      <c r="BJ105" s="17" t="s">
        <v>80</v>
      </c>
      <c r="BK105" s="143">
        <f t="shared" si="9"/>
        <v>0</v>
      </c>
      <c r="BL105" s="17" t="s">
        <v>941</v>
      </c>
      <c r="BM105" s="142" t="s">
        <v>286</v>
      </c>
    </row>
    <row r="106" spans="2:65" s="1" customFormat="1" ht="24.1" customHeight="1">
      <c r="B106" s="32"/>
      <c r="C106" s="131">
        <v>9</v>
      </c>
      <c r="D106" s="131" t="s">
        <v>183</v>
      </c>
      <c r="E106" s="132" t="s">
        <v>4623</v>
      </c>
      <c r="F106" s="133" t="s">
        <v>4624</v>
      </c>
      <c r="G106" s="134" t="s">
        <v>3753</v>
      </c>
      <c r="H106" s="135">
        <v>5</v>
      </c>
      <c r="I106" s="136"/>
      <c r="J106" s="137">
        <f t="shared" si="0"/>
        <v>0</v>
      </c>
      <c r="K106" s="133" t="s">
        <v>19</v>
      </c>
      <c r="L106" s="32"/>
      <c r="M106" s="138" t="s">
        <v>19</v>
      </c>
      <c r="N106" s="139" t="s">
        <v>43</v>
      </c>
      <c r="P106" s="140">
        <f t="shared" si="1"/>
        <v>0</v>
      </c>
      <c r="Q106" s="140">
        <v>0</v>
      </c>
      <c r="R106" s="140">
        <f t="shared" si="2"/>
        <v>0</v>
      </c>
      <c r="S106" s="140">
        <v>0</v>
      </c>
      <c r="T106" s="141">
        <f t="shared" si="3"/>
        <v>0</v>
      </c>
      <c r="AR106" s="142" t="s">
        <v>941</v>
      </c>
      <c r="AT106" s="142" t="s">
        <v>183</v>
      </c>
      <c r="AU106" s="142" t="s">
        <v>80</v>
      </c>
      <c r="AY106" s="17" t="s">
        <v>181</v>
      </c>
      <c r="BE106" s="143">
        <f t="shared" si="4"/>
        <v>0</v>
      </c>
      <c r="BF106" s="143">
        <f t="shared" si="5"/>
        <v>0</v>
      </c>
      <c r="BG106" s="143">
        <f t="shared" si="6"/>
        <v>0</v>
      </c>
      <c r="BH106" s="143">
        <f t="shared" si="7"/>
        <v>0</v>
      </c>
      <c r="BI106" s="143">
        <f t="shared" si="8"/>
        <v>0</v>
      </c>
      <c r="BJ106" s="17" t="s">
        <v>80</v>
      </c>
      <c r="BK106" s="143">
        <f t="shared" si="9"/>
        <v>0</v>
      </c>
      <c r="BL106" s="17" t="s">
        <v>941</v>
      </c>
      <c r="BM106" s="142" t="s">
        <v>296</v>
      </c>
    </row>
    <row r="107" spans="2:65" s="1" customFormat="1" ht="24.1" customHeight="1">
      <c r="B107" s="32"/>
      <c r="C107" s="131">
        <v>10</v>
      </c>
      <c r="D107" s="131" t="s">
        <v>183</v>
      </c>
      <c r="E107" s="132" t="s">
        <v>4625</v>
      </c>
      <c r="F107" s="133" t="s">
        <v>4626</v>
      </c>
      <c r="G107" s="134" t="s">
        <v>3753</v>
      </c>
      <c r="H107" s="135">
        <v>5</v>
      </c>
      <c r="I107" s="136"/>
      <c r="J107" s="137">
        <f t="shared" si="0"/>
        <v>0</v>
      </c>
      <c r="K107" s="133" t="s">
        <v>19</v>
      </c>
      <c r="L107" s="32"/>
      <c r="M107" s="138" t="s">
        <v>19</v>
      </c>
      <c r="N107" s="139" t="s">
        <v>43</v>
      </c>
      <c r="P107" s="140">
        <f t="shared" si="1"/>
        <v>0</v>
      </c>
      <c r="Q107" s="140">
        <v>0</v>
      </c>
      <c r="R107" s="140">
        <f t="shared" si="2"/>
        <v>0</v>
      </c>
      <c r="S107" s="140">
        <v>0</v>
      </c>
      <c r="T107" s="141">
        <f t="shared" si="3"/>
        <v>0</v>
      </c>
      <c r="AR107" s="142" t="s">
        <v>941</v>
      </c>
      <c r="AT107" s="142" t="s">
        <v>183</v>
      </c>
      <c r="AU107" s="142" t="s">
        <v>80</v>
      </c>
      <c r="AY107" s="17" t="s">
        <v>181</v>
      </c>
      <c r="BE107" s="143">
        <f t="shared" si="4"/>
        <v>0</v>
      </c>
      <c r="BF107" s="143">
        <f t="shared" si="5"/>
        <v>0</v>
      </c>
      <c r="BG107" s="143">
        <f t="shared" si="6"/>
        <v>0</v>
      </c>
      <c r="BH107" s="143">
        <f t="shared" si="7"/>
        <v>0</v>
      </c>
      <c r="BI107" s="143">
        <f t="shared" si="8"/>
        <v>0</v>
      </c>
      <c r="BJ107" s="17" t="s">
        <v>80</v>
      </c>
      <c r="BK107" s="143">
        <f t="shared" si="9"/>
        <v>0</v>
      </c>
      <c r="BL107" s="17" t="s">
        <v>941</v>
      </c>
      <c r="BM107" s="142" t="s">
        <v>311</v>
      </c>
    </row>
    <row r="108" spans="2:65" s="1" customFormat="1" ht="24.1" customHeight="1">
      <c r="B108" s="32"/>
      <c r="C108" s="131">
        <v>11</v>
      </c>
      <c r="D108" s="131" t="s">
        <v>183</v>
      </c>
      <c r="E108" s="132" t="s">
        <v>4627</v>
      </c>
      <c r="F108" s="133" t="s">
        <v>4628</v>
      </c>
      <c r="G108" s="134" t="s">
        <v>186</v>
      </c>
      <c r="H108" s="135">
        <v>3</v>
      </c>
      <c r="I108" s="136"/>
      <c r="J108" s="137">
        <f t="shared" si="0"/>
        <v>0</v>
      </c>
      <c r="K108" s="133" t="s">
        <v>19</v>
      </c>
      <c r="L108" s="32"/>
      <c r="M108" s="138" t="s">
        <v>19</v>
      </c>
      <c r="N108" s="139" t="s">
        <v>43</v>
      </c>
      <c r="P108" s="140">
        <f t="shared" si="1"/>
        <v>0</v>
      </c>
      <c r="Q108" s="140">
        <v>0</v>
      </c>
      <c r="R108" s="140">
        <f t="shared" si="2"/>
        <v>0</v>
      </c>
      <c r="S108" s="140">
        <v>0</v>
      </c>
      <c r="T108" s="141">
        <f t="shared" si="3"/>
        <v>0</v>
      </c>
      <c r="AR108" s="142" t="s">
        <v>941</v>
      </c>
      <c r="AT108" s="142" t="s">
        <v>183</v>
      </c>
      <c r="AU108" s="142" t="s">
        <v>80</v>
      </c>
      <c r="AY108" s="17" t="s">
        <v>181</v>
      </c>
      <c r="BE108" s="143">
        <f t="shared" si="4"/>
        <v>0</v>
      </c>
      <c r="BF108" s="143">
        <f t="shared" si="5"/>
        <v>0</v>
      </c>
      <c r="BG108" s="143">
        <f t="shared" si="6"/>
        <v>0</v>
      </c>
      <c r="BH108" s="143">
        <f t="shared" si="7"/>
        <v>0</v>
      </c>
      <c r="BI108" s="143">
        <f t="shared" si="8"/>
        <v>0</v>
      </c>
      <c r="BJ108" s="17" t="s">
        <v>80</v>
      </c>
      <c r="BK108" s="143">
        <f t="shared" si="9"/>
        <v>0</v>
      </c>
      <c r="BL108" s="17" t="s">
        <v>941</v>
      </c>
      <c r="BM108" s="142" t="s">
        <v>322</v>
      </c>
    </row>
    <row r="109" spans="2:65" s="1" customFormat="1" ht="21.75" customHeight="1">
      <c r="B109" s="32"/>
      <c r="C109" s="131">
        <v>12</v>
      </c>
      <c r="D109" s="131" t="s">
        <v>183</v>
      </c>
      <c r="E109" s="132" t="s">
        <v>4629</v>
      </c>
      <c r="F109" s="133" t="s">
        <v>4630</v>
      </c>
      <c r="G109" s="134" t="s">
        <v>4631</v>
      </c>
      <c r="H109" s="135">
        <v>21</v>
      </c>
      <c r="I109" s="136"/>
      <c r="J109" s="137">
        <f t="shared" si="0"/>
        <v>0</v>
      </c>
      <c r="K109" s="133" t="s">
        <v>19</v>
      </c>
      <c r="L109" s="32"/>
      <c r="M109" s="138" t="s">
        <v>19</v>
      </c>
      <c r="N109" s="139" t="s">
        <v>43</v>
      </c>
      <c r="P109" s="140">
        <f t="shared" si="1"/>
        <v>0</v>
      </c>
      <c r="Q109" s="140">
        <v>0</v>
      </c>
      <c r="R109" s="140">
        <f t="shared" si="2"/>
        <v>0</v>
      </c>
      <c r="S109" s="140">
        <v>0</v>
      </c>
      <c r="T109" s="141">
        <f t="shared" si="3"/>
        <v>0</v>
      </c>
      <c r="AR109" s="142" t="s">
        <v>941</v>
      </c>
      <c r="AT109" s="142" t="s">
        <v>183</v>
      </c>
      <c r="AU109" s="142" t="s">
        <v>80</v>
      </c>
      <c r="AY109" s="17" t="s">
        <v>181</v>
      </c>
      <c r="BE109" s="143">
        <f t="shared" si="4"/>
        <v>0</v>
      </c>
      <c r="BF109" s="143">
        <f t="shared" si="5"/>
        <v>0</v>
      </c>
      <c r="BG109" s="143">
        <f t="shared" si="6"/>
        <v>0</v>
      </c>
      <c r="BH109" s="143">
        <f t="shared" si="7"/>
        <v>0</v>
      </c>
      <c r="BI109" s="143">
        <f t="shared" si="8"/>
        <v>0</v>
      </c>
      <c r="BJ109" s="17" t="s">
        <v>80</v>
      </c>
      <c r="BK109" s="143">
        <f t="shared" si="9"/>
        <v>0</v>
      </c>
      <c r="BL109" s="17" t="s">
        <v>941</v>
      </c>
      <c r="BM109" s="142" t="s">
        <v>333</v>
      </c>
    </row>
    <row r="110" spans="2:65" s="1" customFormat="1" ht="21.75" customHeight="1">
      <c r="B110" s="32"/>
      <c r="C110" s="131">
        <v>13</v>
      </c>
      <c r="D110" s="131" t="s">
        <v>183</v>
      </c>
      <c r="E110" s="132" t="s">
        <v>4632</v>
      </c>
      <c r="F110" s="133" t="s">
        <v>4633</v>
      </c>
      <c r="G110" s="134" t="s">
        <v>4631</v>
      </c>
      <c r="H110" s="135">
        <v>54</v>
      </c>
      <c r="I110" s="136"/>
      <c r="J110" s="137">
        <f t="shared" si="0"/>
        <v>0</v>
      </c>
      <c r="K110" s="133" t="s">
        <v>19</v>
      </c>
      <c r="L110" s="32"/>
      <c r="M110" s="138" t="s">
        <v>19</v>
      </c>
      <c r="N110" s="139" t="s">
        <v>43</v>
      </c>
      <c r="P110" s="140">
        <f t="shared" si="1"/>
        <v>0</v>
      </c>
      <c r="Q110" s="140">
        <v>0</v>
      </c>
      <c r="R110" s="140">
        <f t="shared" si="2"/>
        <v>0</v>
      </c>
      <c r="S110" s="140">
        <v>0</v>
      </c>
      <c r="T110" s="141">
        <f t="shared" si="3"/>
        <v>0</v>
      </c>
      <c r="AR110" s="142" t="s">
        <v>941</v>
      </c>
      <c r="AT110" s="142" t="s">
        <v>183</v>
      </c>
      <c r="AU110" s="142" t="s">
        <v>80</v>
      </c>
      <c r="AY110" s="17" t="s">
        <v>181</v>
      </c>
      <c r="BE110" s="143">
        <f t="shared" si="4"/>
        <v>0</v>
      </c>
      <c r="BF110" s="143">
        <f t="shared" si="5"/>
        <v>0</v>
      </c>
      <c r="BG110" s="143">
        <f t="shared" si="6"/>
        <v>0</v>
      </c>
      <c r="BH110" s="143">
        <f t="shared" si="7"/>
        <v>0</v>
      </c>
      <c r="BI110" s="143">
        <f t="shared" si="8"/>
        <v>0</v>
      </c>
      <c r="BJ110" s="17" t="s">
        <v>80</v>
      </c>
      <c r="BK110" s="143">
        <f t="shared" si="9"/>
        <v>0</v>
      </c>
      <c r="BL110" s="17" t="s">
        <v>941</v>
      </c>
      <c r="BM110" s="142" t="s">
        <v>349</v>
      </c>
    </row>
    <row r="111" spans="2:65" s="1" customFormat="1" ht="21.75" customHeight="1">
      <c r="B111" s="32"/>
      <c r="C111" s="131">
        <v>14</v>
      </c>
      <c r="D111" s="131" t="s">
        <v>183</v>
      </c>
      <c r="E111" s="132" t="s">
        <v>4634</v>
      </c>
      <c r="F111" s="133" t="s">
        <v>4635</v>
      </c>
      <c r="G111" s="134" t="s">
        <v>186</v>
      </c>
      <c r="H111" s="135">
        <v>10</v>
      </c>
      <c r="I111" s="136"/>
      <c r="J111" s="137">
        <f t="shared" si="0"/>
        <v>0</v>
      </c>
      <c r="K111" s="133" t="s">
        <v>19</v>
      </c>
      <c r="L111" s="32"/>
      <c r="M111" s="138" t="s">
        <v>19</v>
      </c>
      <c r="N111" s="139" t="s">
        <v>43</v>
      </c>
      <c r="P111" s="140">
        <f t="shared" si="1"/>
        <v>0</v>
      </c>
      <c r="Q111" s="140">
        <v>0</v>
      </c>
      <c r="R111" s="140">
        <f t="shared" si="2"/>
        <v>0</v>
      </c>
      <c r="S111" s="140">
        <v>0</v>
      </c>
      <c r="T111" s="141">
        <f t="shared" si="3"/>
        <v>0</v>
      </c>
      <c r="AR111" s="142" t="s">
        <v>941</v>
      </c>
      <c r="AT111" s="142" t="s">
        <v>183</v>
      </c>
      <c r="AU111" s="142" t="s">
        <v>80</v>
      </c>
      <c r="AY111" s="17" t="s">
        <v>181</v>
      </c>
      <c r="BE111" s="143">
        <f t="shared" si="4"/>
        <v>0</v>
      </c>
      <c r="BF111" s="143">
        <f t="shared" si="5"/>
        <v>0</v>
      </c>
      <c r="BG111" s="143">
        <f t="shared" si="6"/>
        <v>0</v>
      </c>
      <c r="BH111" s="143">
        <f t="shared" si="7"/>
        <v>0</v>
      </c>
      <c r="BI111" s="143">
        <f t="shared" si="8"/>
        <v>0</v>
      </c>
      <c r="BJ111" s="17" t="s">
        <v>80</v>
      </c>
      <c r="BK111" s="143">
        <f t="shared" si="9"/>
        <v>0</v>
      </c>
      <c r="BL111" s="17" t="s">
        <v>941</v>
      </c>
      <c r="BM111" s="142" t="s">
        <v>370</v>
      </c>
    </row>
    <row r="112" spans="2:65" s="1" customFormat="1" ht="48.95" customHeight="1">
      <c r="B112" s="32"/>
      <c r="C112" s="131">
        <v>15</v>
      </c>
      <c r="D112" s="131" t="s">
        <v>183</v>
      </c>
      <c r="E112" s="132" t="s">
        <v>4636</v>
      </c>
      <c r="F112" s="133" t="s">
        <v>4637</v>
      </c>
      <c r="G112" s="134" t="s">
        <v>2716</v>
      </c>
      <c r="H112" s="135">
        <v>70</v>
      </c>
      <c r="I112" s="136"/>
      <c r="J112" s="137">
        <f t="shared" si="0"/>
        <v>0</v>
      </c>
      <c r="K112" s="133" t="s">
        <v>19</v>
      </c>
      <c r="L112" s="32"/>
      <c r="M112" s="138" t="s">
        <v>19</v>
      </c>
      <c r="N112" s="139" t="s">
        <v>43</v>
      </c>
      <c r="P112" s="140">
        <f t="shared" si="1"/>
        <v>0</v>
      </c>
      <c r="Q112" s="140">
        <v>0</v>
      </c>
      <c r="R112" s="140">
        <f t="shared" si="2"/>
        <v>0</v>
      </c>
      <c r="S112" s="140">
        <v>0</v>
      </c>
      <c r="T112" s="141">
        <f t="shared" si="3"/>
        <v>0</v>
      </c>
      <c r="AR112" s="142" t="s">
        <v>941</v>
      </c>
      <c r="AT112" s="142" t="s">
        <v>183</v>
      </c>
      <c r="AU112" s="142" t="s">
        <v>80</v>
      </c>
      <c r="AY112" s="17" t="s">
        <v>181</v>
      </c>
      <c r="BE112" s="143">
        <f t="shared" si="4"/>
        <v>0</v>
      </c>
      <c r="BF112" s="143">
        <f t="shared" si="5"/>
        <v>0</v>
      </c>
      <c r="BG112" s="143">
        <f t="shared" si="6"/>
        <v>0</v>
      </c>
      <c r="BH112" s="143">
        <f t="shared" si="7"/>
        <v>0</v>
      </c>
      <c r="BI112" s="143">
        <f t="shared" si="8"/>
        <v>0</v>
      </c>
      <c r="BJ112" s="17" t="s">
        <v>80</v>
      </c>
      <c r="BK112" s="143">
        <f t="shared" si="9"/>
        <v>0</v>
      </c>
      <c r="BL112" s="17" t="s">
        <v>941</v>
      </c>
      <c r="BM112" s="142" t="s">
        <v>382</v>
      </c>
    </row>
    <row r="113" spans="2:63" s="11" customFormat="1" ht="25.9" customHeight="1">
      <c r="B113" s="119"/>
      <c r="D113" s="120" t="s">
        <v>71</v>
      </c>
      <c r="E113" s="121" t="s">
        <v>4638</v>
      </c>
      <c r="F113" s="121" t="s">
        <v>4639</v>
      </c>
      <c r="I113" s="122"/>
      <c r="J113" s="123">
        <f>BK113</f>
        <v>0</v>
      </c>
      <c r="L113" s="119"/>
      <c r="M113" s="124"/>
      <c r="P113" s="125">
        <f>SUM(P114:P136)</f>
        <v>0</v>
      </c>
      <c r="R113" s="125">
        <f>SUM(R114:R136)</f>
        <v>0</v>
      </c>
      <c r="T113" s="126">
        <f>SUM(T114:T136)</f>
        <v>0</v>
      </c>
      <c r="AR113" s="120" t="s">
        <v>80</v>
      </c>
      <c r="AT113" s="127" t="s">
        <v>71</v>
      </c>
      <c r="AU113" s="127" t="s">
        <v>72</v>
      </c>
      <c r="AY113" s="120" t="s">
        <v>181</v>
      </c>
      <c r="BK113" s="128">
        <f>SUM(BK114:BK136)</f>
        <v>0</v>
      </c>
    </row>
    <row r="114" spans="2:65" s="1" customFormat="1" ht="24.1" customHeight="1">
      <c r="B114" s="32"/>
      <c r="C114" s="131">
        <v>16</v>
      </c>
      <c r="D114" s="131" t="s">
        <v>183</v>
      </c>
      <c r="E114" s="132" t="s">
        <v>4640</v>
      </c>
      <c r="F114" s="133" t="s">
        <v>4641</v>
      </c>
      <c r="G114" s="134" t="s">
        <v>3753</v>
      </c>
      <c r="H114" s="135">
        <v>1</v>
      </c>
      <c r="I114" s="136"/>
      <c r="J114" s="137">
        <f aca="true" t="shared" si="10" ref="J114:J136">ROUND(I114*H114,2)</f>
        <v>0</v>
      </c>
      <c r="K114" s="133" t="s">
        <v>19</v>
      </c>
      <c r="L114" s="32"/>
      <c r="M114" s="138" t="s">
        <v>19</v>
      </c>
      <c r="N114" s="139" t="s">
        <v>43</v>
      </c>
      <c r="P114" s="140">
        <f aca="true" t="shared" si="11" ref="P114:P136">O114*H114</f>
        <v>0</v>
      </c>
      <c r="Q114" s="140">
        <v>0</v>
      </c>
      <c r="R114" s="140">
        <f aca="true" t="shared" si="12" ref="R114:R136">Q114*H114</f>
        <v>0</v>
      </c>
      <c r="S114" s="140">
        <v>0</v>
      </c>
      <c r="T114" s="141">
        <f aca="true" t="shared" si="13" ref="T114:T136">S114*H114</f>
        <v>0</v>
      </c>
      <c r="AR114" s="142" t="s">
        <v>941</v>
      </c>
      <c r="AT114" s="142" t="s">
        <v>183</v>
      </c>
      <c r="AU114" s="142" t="s">
        <v>80</v>
      </c>
      <c r="AY114" s="17" t="s">
        <v>181</v>
      </c>
      <c r="BE114" s="143">
        <f aca="true" t="shared" si="14" ref="BE114:BE136">IF(N114="základní",J114,0)</f>
        <v>0</v>
      </c>
      <c r="BF114" s="143">
        <f aca="true" t="shared" si="15" ref="BF114:BF136">IF(N114="snížená",J114,0)</f>
        <v>0</v>
      </c>
      <c r="BG114" s="143">
        <f aca="true" t="shared" si="16" ref="BG114:BG136">IF(N114="zákl. přenesená",J114,0)</f>
        <v>0</v>
      </c>
      <c r="BH114" s="143">
        <f aca="true" t="shared" si="17" ref="BH114:BH136">IF(N114="sníž. přenesená",J114,0)</f>
        <v>0</v>
      </c>
      <c r="BI114" s="143">
        <f aca="true" t="shared" si="18" ref="BI114:BI136">IF(N114="nulová",J114,0)</f>
        <v>0</v>
      </c>
      <c r="BJ114" s="17" t="s">
        <v>80</v>
      </c>
      <c r="BK114" s="143">
        <f aca="true" t="shared" si="19" ref="BK114:BK136">ROUND(I114*H114,2)</f>
        <v>0</v>
      </c>
      <c r="BL114" s="17" t="s">
        <v>941</v>
      </c>
      <c r="BM114" s="142" t="s">
        <v>394</v>
      </c>
    </row>
    <row r="115" spans="2:65" s="1" customFormat="1" ht="24.1" customHeight="1">
      <c r="B115" s="32"/>
      <c r="C115" s="131">
        <v>17</v>
      </c>
      <c r="D115" s="131" t="s">
        <v>183</v>
      </c>
      <c r="E115" s="132" t="s">
        <v>4642</v>
      </c>
      <c r="F115" s="133" t="s">
        <v>4643</v>
      </c>
      <c r="G115" s="134" t="s">
        <v>3753</v>
      </c>
      <c r="H115" s="135">
        <v>1</v>
      </c>
      <c r="I115" s="136"/>
      <c r="J115" s="137">
        <f t="shared" si="10"/>
        <v>0</v>
      </c>
      <c r="K115" s="133" t="s">
        <v>19</v>
      </c>
      <c r="L115" s="32"/>
      <c r="M115" s="138" t="s">
        <v>19</v>
      </c>
      <c r="N115" s="139" t="s">
        <v>43</v>
      </c>
      <c r="P115" s="140">
        <f t="shared" si="11"/>
        <v>0</v>
      </c>
      <c r="Q115" s="140">
        <v>0</v>
      </c>
      <c r="R115" s="140">
        <f t="shared" si="12"/>
        <v>0</v>
      </c>
      <c r="S115" s="140">
        <v>0</v>
      </c>
      <c r="T115" s="141">
        <f t="shared" si="13"/>
        <v>0</v>
      </c>
      <c r="AR115" s="142" t="s">
        <v>941</v>
      </c>
      <c r="AT115" s="142" t="s">
        <v>183</v>
      </c>
      <c r="AU115" s="142" t="s">
        <v>80</v>
      </c>
      <c r="AY115" s="17" t="s">
        <v>181</v>
      </c>
      <c r="BE115" s="143">
        <f t="shared" si="14"/>
        <v>0</v>
      </c>
      <c r="BF115" s="143">
        <f t="shared" si="15"/>
        <v>0</v>
      </c>
      <c r="BG115" s="143">
        <f t="shared" si="16"/>
        <v>0</v>
      </c>
      <c r="BH115" s="143">
        <f t="shared" si="17"/>
        <v>0</v>
      </c>
      <c r="BI115" s="143">
        <f t="shared" si="18"/>
        <v>0</v>
      </c>
      <c r="BJ115" s="17" t="s">
        <v>80</v>
      </c>
      <c r="BK115" s="143">
        <f t="shared" si="19"/>
        <v>0</v>
      </c>
      <c r="BL115" s="17" t="s">
        <v>941</v>
      </c>
      <c r="BM115" s="142" t="s">
        <v>407</v>
      </c>
    </row>
    <row r="116" spans="2:65" s="1" customFormat="1" ht="24.1" customHeight="1">
      <c r="B116" s="32"/>
      <c r="C116" s="131">
        <v>18</v>
      </c>
      <c r="D116" s="131" t="s">
        <v>183</v>
      </c>
      <c r="E116" s="132" t="s">
        <v>4644</v>
      </c>
      <c r="F116" s="133" t="s">
        <v>4645</v>
      </c>
      <c r="G116" s="134" t="s">
        <v>3753</v>
      </c>
      <c r="H116" s="135">
        <v>1</v>
      </c>
      <c r="I116" s="136"/>
      <c r="J116" s="137">
        <f t="shared" si="10"/>
        <v>0</v>
      </c>
      <c r="K116" s="133" t="s">
        <v>19</v>
      </c>
      <c r="L116" s="32"/>
      <c r="M116" s="138" t="s">
        <v>19</v>
      </c>
      <c r="N116" s="139" t="s">
        <v>43</v>
      </c>
      <c r="P116" s="140">
        <f t="shared" si="11"/>
        <v>0</v>
      </c>
      <c r="Q116" s="140">
        <v>0</v>
      </c>
      <c r="R116" s="140">
        <f t="shared" si="12"/>
        <v>0</v>
      </c>
      <c r="S116" s="140">
        <v>0</v>
      </c>
      <c r="T116" s="141">
        <f t="shared" si="13"/>
        <v>0</v>
      </c>
      <c r="AR116" s="142" t="s">
        <v>941</v>
      </c>
      <c r="AT116" s="142" t="s">
        <v>183</v>
      </c>
      <c r="AU116" s="142" t="s">
        <v>80</v>
      </c>
      <c r="AY116" s="17" t="s">
        <v>181</v>
      </c>
      <c r="BE116" s="143">
        <f t="shared" si="14"/>
        <v>0</v>
      </c>
      <c r="BF116" s="143">
        <f t="shared" si="15"/>
        <v>0</v>
      </c>
      <c r="BG116" s="143">
        <f t="shared" si="16"/>
        <v>0</v>
      </c>
      <c r="BH116" s="143">
        <f t="shared" si="17"/>
        <v>0</v>
      </c>
      <c r="BI116" s="143">
        <f t="shared" si="18"/>
        <v>0</v>
      </c>
      <c r="BJ116" s="17" t="s">
        <v>80</v>
      </c>
      <c r="BK116" s="143">
        <f t="shared" si="19"/>
        <v>0</v>
      </c>
      <c r="BL116" s="17" t="s">
        <v>941</v>
      </c>
      <c r="BM116" s="142" t="s">
        <v>419</v>
      </c>
    </row>
    <row r="117" spans="2:65" s="1" customFormat="1" ht="24.1" customHeight="1">
      <c r="B117" s="32"/>
      <c r="C117" s="131">
        <v>19</v>
      </c>
      <c r="D117" s="131" t="s">
        <v>183</v>
      </c>
      <c r="E117" s="132" t="s">
        <v>4646</v>
      </c>
      <c r="F117" s="133" t="s">
        <v>4647</v>
      </c>
      <c r="G117" s="134" t="s">
        <v>3753</v>
      </c>
      <c r="H117" s="135">
        <v>3</v>
      </c>
      <c r="I117" s="136"/>
      <c r="J117" s="137">
        <f t="shared" si="10"/>
        <v>0</v>
      </c>
      <c r="K117" s="133" t="s">
        <v>19</v>
      </c>
      <c r="L117" s="32"/>
      <c r="M117" s="138" t="s">
        <v>19</v>
      </c>
      <c r="N117" s="139" t="s">
        <v>43</v>
      </c>
      <c r="P117" s="140">
        <f t="shared" si="11"/>
        <v>0</v>
      </c>
      <c r="Q117" s="140">
        <v>0</v>
      </c>
      <c r="R117" s="140">
        <f t="shared" si="12"/>
        <v>0</v>
      </c>
      <c r="S117" s="140">
        <v>0</v>
      </c>
      <c r="T117" s="141">
        <f t="shared" si="13"/>
        <v>0</v>
      </c>
      <c r="AR117" s="142" t="s">
        <v>941</v>
      </c>
      <c r="AT117" s="142" t="s">
        <v>183</v>
      </c>
      <c r="AU117" s="142" t="s">
        <v>80</v>
      </c>
      <c r="AY117" s="17" t="s">
        <v>181</v>
      </c>
      <c r="BE117" s="143">
        <f t="shared" si="14"/>
        <v>0</v>
      </c>
      <c r="BF117" s="143">
        <f t="shared" si="15"/>
        <v>0</v>
      </c>
      <c r="BG117" s="143">
        <f t="shared" si="16"/>
        <v>0</v>
      </c>
      <c r="BH117" s="143">
        <f t="shared" si="17"/>
        <v>0</v>
      </c>
      <c r="BI117" s="143">
        <f t="shared" si="18"/>
        <v>0</v>
      </c>
      <c r="BJ117" s="17" t="s">
        <v>80</v>
      </c>
      <c r="BK117" s="143">
        <f t="shared" si="19"/>
        <v>0</v>
      </c>
      <c r="BL117" s="17" t="s">
        <v>941</v>
      </c>
      <c r="BM117" s="142" t="s">
        <v>432</v>
      </c>
    </row>
    <row r="118" spans="2:65" s="1" customFormat="1" ht="24.1" customHeight="1">
      <c r="B118" s="32"/>
      <c r="C118" s="131">
        <v>20</v>
      </c>
      <c r="D118" s="131" t="s">
        <v>183</v>
      </c>
      <c r="E118" s="132" t="s">
        <v>4648</v>
      </c>
      <c r="F118" s="133" t="s">
        <v>4649</v>
      </c>
      <c r="G118" s="134" t="s">
        <v>3753</v>
      </c>
      <c r="H118" s="135">
        <v>2</v>
      </c>
      <c r="I118" s="136"/>
      <c r="J118" s="137">
        <f t="shared" si="10"/>
        <v>0</v>
      </c>
      <c r="K118" s="133" t="s">
        <v>19</v>
      </c>
      <c r="L118" s="32"/>
      <c r="M118" s="138" t="s">
        <v>19</v>
      </c>
      <c r="N118" s="139" t="s">
        <v>43</v>
      </c>
      <c r="P118" s="140">
        <f t="shared" si="11"/>
        <v>0</v>
      </c>
      <c r="Q118" s="140">
        <v>0</v>
      </c>
      <c r="R118" s="140">
        <f t="shared" si="12"/>
        <v>0</v>
      </c>
      <c r="S118" s="140">
        <v>0</v>
      </c>
      <c r="T118" s="141">
        <f t="shared" si="13"/>
        <v>0</v>
      </c>
      <c r="AR118" s="142" t="s">
        <v>941</v>
      </c>
      <c r="AT118" s="142" t="s">
        <v>183</v>
      </c>
      <c r="AU118" s="142" t="s">
        <v>80</v>
      </c>
      <c r="AY118" s="17" t="s">
        <v>181</v>
      </c>
      <c r="BE118" s="143">
        <f t="shared" si="14"/>
        <v>0</v>
      </c>
      <c r="BF118" s="143">
        <f t="shared" si="15"/>
        <v>0</v>
      </c>
      <c r="BG118" s="143">
        <f t="shared" si="16"/>
        <v>0</v>
      </c>
      <c r="BH118" s="143">
        <f t="shared" si="17"/>
        <v>0</v>
      </c>
      <c r="BI118" s="143">
        <f t="shared" si="18"/>
        <v>0</v>
      </c>
      <c r="BJ118" s="17" t="s">
        <v>80</v>
      </c>
      <c r="BK118" s="143">
        <f t="shared" si="19"/>
        <v>0</v>
      </c>
      <c r="BL118" s="17" t="s">
        <v>941</v>
      </c>
      <c r="BM118" s="142" t="s">
        <v>744</v>
      </c>
    </row>
    <row r="119" spans="2:65" s="1" customFormat="1" ht="24.1" customHeight="1">
      <c r="B119" s="32"/>
      <c r="C119" s="131">
        <v>21</v>
      </c>
      <c r="D119" s="131" t="s">
        <v>183</v>
      </c>
      <c r="E119" s="132" t="s">
        <v>4650</v>
      </c>
      <c r="F119" s="133" t="s">
        <v>4651</v>
      </c>
      <c r="G119" s="134" t="s">
        <v>3753</v>
      </c>
      <c r="H119" s="135">
        <v>1</v>
      </c>
      <c r="I119" s="136"/>
      <c r="J119" s="137">
        <f t="shared" si="10"/>
        <v>0</v>
      </c>
      <c r="K119" s="133" t="s">
        <v>19</v>
      </c>
      <c r="L119" s="32"/>
      <c r="M119" s="138" t="s">
        <v>19</v>
      </c>
      <c r="N119" s="139" t="s">
        <v>43</v>
      </c>
      <c r="P119" s="140">
        <f t="shared" si="11"/>
        <v>0</v>
      </c>
      <c r="Q119" s="140">
        <v>0</v>
      </c>
      <c r="R119" s="140">
        <f t="shared" si="12"/>
        <v>0</v>
      </c>
      <c r="S119" s="140">
        <v>0</v>
      </c>
      <c r="T119" s="141">
        <f t="shared" si="13"/>
        <v>0</v>
      </c>
      <c r="AR119" s="142" t="s">
        <v>941</v>
      </c>
      <c r="AT119" s="142" t="s">
        <v>183</v>
      </c>
      <c r="AU119" s="142" t="s">
        <v>80</v>
      </c>
      <c r="AY119" s="17" t="s">
        <v>181</v>
      </c>
      <c r="BE119" s="143">
        <f t="shared" si="14"/>
        <v>0</v>
      </c>
      <c r="BF119" s="143">
        <f t="shared" si="15"/>
        <v>0</v>
      </c>
      <c r="BG119" s="143">
        <f t="shared" si="16"/>
        <v>0</v>
      </c>
      <c r="BH119" s="143">
        <f t="shared" si="17"/>
        <v>0</v>
      </c>
      <c r="BI119" s="143">
        <f t="shared" si="18"/>
        <v>0</v>
      </c>
      <c r="BJ119" s="17" t="s">
        <v>80</v>
      </c>
      <c r="BK119" s="143">
        <f t="shared" si="19"/>
        <v>0</v>
      </c>
      <c r="BL119" s="17" t="s">
        <v>941</v>
      </c>
      <c r="BM119" s="142" t="s">
        <v>757</v>
      </c>
    </row>
    <row r="120" spans="2:65" s="1" customFormat="1" ht="16.5" customHeight="1">
      <c r="B120" s="32"/>
      <c r="C120" s="131">
        <v>22</v>
      </c>
      <c r="D120" s="131" t="s">
        <v>183</v>
      </c>
      <c r="E120" s="132" t="s">
        <v>4652</v>
      </c>
      <c r="F120" s="133" t="s">
        <v>4653</v>
      </c>
      <c r="G120" s="134" t="s">
        <v>3753</v>
      </c>
      <c r="H120" s="135">
        <v>2</v>
      </c>
      <c r="I120" s="136"/>
      <c r="J120" s="137">
        <f t="shared" si="10"/>
        <v>0</v>
      </c>
      <c r="K120" s="133" t="s">
        <v>19</v>
      </c>
      <c r="L120" s="32"/>
      <c r="M120" s="138" t="s">
        <v>19</v>
      </c>
      <c r="N120" s="139" t="s">
        <v>43</v>
      </c>
      <c r="P120" s="140">
        <f t="shared" si="11"/>
        <v>0</v>
      </c>
      <c r="Q120" s="140">
        <v>0</v>
      </c>
      <c r="R120" s="140">
        <f t="shared" si="12"/>
        <v>0</v>
      </c>
      <c r="S120" s="140">
        <v>0</v>
      </c>
      <c r="T120" s="141">
        <f t="shared" si="13"/>
        <v>0</v>
      </c>
      <c r="AR120" s="142" t="s">
        <v>941</v>
      </c>
      <c r="AT120" s="142" t="s">
        <v>183</v>
      </c>
      <c r="AU120" s="142" t="s">
        <v>80</v>
      </c>
      <c r="AY120" s="17" t="s">
        <v>181</v>
      </c>
      <c r="BE120" s="143">
        <f t="shared" si="14"/>
        <v>0</v>
      </c>
      <c r="BF120" s="143">
        <f t="shared" si="15"/>
        <v>0</v>
      </c>
      <c r="BG120" s="143">
        <f t="shared" si="16"/>
        <v>0</v>
      </c>
      <c r="BH120" s="143">
        <f t="shared" si="17"/>
        <v>0</v>
      </c>
      <c r="BI120" s="143">
        <f t="shared" si="18"/>
        <v>0</v>
      </c>
      <c r="BJ120" s="17" t="s">
        <v>80</v>
      </c>
      <c r="BK120" s="143">
        <f t="shared" si="19"/>
        <v>0</v>
      </c>
      <c r="BL120" s="17" t="s">
        <v>941</v>
      </c>
      <c r="BM120" s="142" t="s">
        <v>770</v>
      </c>
    </row>
    <row r="121" spans="2:65" s="1" customFormat="1" ht="16.5" customHeight="1">
      <c r="B121" s="32"/>
      <c r="C121" s="131">
        <v>23</v>
      </c>
      <c r="D121" s="131" t="s">
        <v>183</v>
      </c>
      <c r="E121" s="132" t="s">
        <v>4654</v>
      </c>
      <c r="F121" s="133" t="s">
        <v>4655</v>
      </c>
      <c r="G121" s="134" t="s">
        <v>3753</v>
      </c>
      <c r="H121" s="135">
        <v>1</v>
      </c>
      <c r="I121" s="136"/>
      <c r="J121" s="137">
        <f t="shared" si="10"/>
        <v>0</v>
      </c>
      <c r="K121" s="133" t="s">
        <v>19</v>
      </c>
      <c r="L121" s="32"/>
      <c r="M121" s="138" t="s">
        <v>19</v>
      </c>
      <c r="N121" s="139" t="s">
        <v>43</v>
      </c>
      <c r="P121" s="140">
        <f t="shared" si="11"/>
        <v>0</v>
      </c>
      <c r="Q121" s="140">
        <v>0</v>
      </c>
      <c r="R121" s="140">
        <f t="shared" si="12"/>
        <v>0</v>
      </c>
      <c r="S121" s="140">
        <v>0</v>
      </c>
      <c r="T121" s="141">
        <f t="shared" si="13"/>
        <v>0</v>
      </c>
      <c r="AR121" s="142" t="s">
        <v>941</v>
      </c>
      <c r="AT121" s="142" t="s">
        <v>183</v>
      </c>
      <c r="AU121" s="142" t="s">
        <v>80</v>
      </c>
      <c r="AY121" s="17" t="s">
        <v>181</v>
      </c>
      <c r="BE121" s="143">
        <f t="shared" si="14"/>
        <v>0</v>
      </c>
      <c r="BF121" s="143">
        <f t="shared" si="15"/>
        <v>0</v>
      </c>
      <c r="BG121" s="143">
        <f t="shared" si="16"/>
        <v>0</v>
      </c>
      <c r="BH121" s="143">
        <f t="shared" si="17"/>
        <v>0</v>
      </c>
      <c r="BI121" s="143">
        <f t="shared" si="18"/>
        <v>0</v>
      </c>
      <c r="BJ121" s="17" t="s">
        <v>80</v>
      </c>
      <c r="BK121" s="143">
        <f t="shared" si="19"/>
        <v>0</v>
      </c>
      <c r="BL121" s="17" t="s">
        <v>941</v>
      </c>
      <c r="BM121" s="142" t="s">
        <v>781</v>
      </c>
    </row>
    <row r="122" spans="2:65" s="1" customFormat="1" ht="16.5" customHeight="1">
      <c r="B122" s="32"/>
      <c r="C122" s="131">
        <v>24</v>
      </c>
      <c r="D122" s="131" t="s">
        <v>183</v>
      </c>
      <c r="E122" s="132" t="s">
        <v>4656</v>
      </c>
      <c r="F122" s="133" t="s">
        <v>4657</v>
      </c>
      <c r="G122" s="134" t="s">
        <v>3753</v>
      </c>
      <c r="H122" s="135">
        <v>3</v>
      </c>
      <c r="I122" s="136"/>
      <c r="J122" s="137">
        <f t="shared" si="10"/>
        <v>0</v>
      </c>
      <c r="K122" s="133" t="s">
        <v>19</v>
      </c>
      <c r="L122" s="32"/>
      <c r="M122" s="138" t="s">
        <v>19</v>
      </c>
      <c r="N122" s="139" t="s">
        <v>43</v>
      </c>
      <c r="P122" s="140">
        <f t="shared" si="11"/>
        <v>0</v>
      </c>
      <c r="Q122" s="140">
        <v>0</v>
      </c>
      <c r="R122" s="140">
        <f t="shared" si="12"/>
        <v>0</v>
      </c>
      <c r="S122" s="140">
        <v>0</v>
      </c>
      <c r="T122" s="141">
        <f t="shared" si="13"/>
        <v>0</v>
      </c>
      <c r="AR122" s="142" t="s">
        <v>941</v>
      </c>
      <c r="AT122" s="142" t="s">
        <v>183</v>
      </c>
      <c r="AU122" s="142" t="s">
        <v>80</v>
      </c>
      <c r="AY122" s="17" t="s">
        <v>181</v>
      </c>
      <c r="BE122" s="143">
        <f t="shared" si="14"/>
        <v>0</v>
      </c>
      <c r="BF122" s="143">
        <f t="shared" si="15"/>
        <v>0</v>
      </c>
      <c r="BG122" s="143">
        <f t="shared" si="16"/>
        <v>0</v>
      </c>
      <c r="BH122" s="143">
        <f t="shared" si="17"/>
        <v>0</v>
      </c>
      <c r="BI122" s="143">
        <f t="shared" si="18"/>
        <v>0</v>
      </c>
      <c r="BJ122" s="17" t="s">
        <v>80</v>
      </c>
      <c r="BK122" s="143">
        <f t="shared" si="19"/>
        <v>0</v>
      </c>
      <c r="BL122" s="17" t="s">
        <v>941</v>
      </c>
      <c r="BM122" s="142" t="s">
        <v>794</v>
      </c>
    </row>
    <row r="123" spans="2:65" s="1" customFormat="1" ht="16.5" customHeight="1">
      <c r="B123" s="32"/>
      <c r="C123" s="131">
        <v>25</v>
      </c>
      <c r="D123" s="131" t="s">
        <v>183</v>
      </c>
      <c r="E123" s="132" t="s">
        <v>4658</v>
      </c>
      <c r="F123" s="133" t="s">
        <v>4659</v>
      </c>
      <c r="G123" s="134" t="s">
        <v>3753</v>
      </c>
      <c r="H123" s="135">
        <v>2</v>
      </c>
      <c r="I123" s="136"/>
      <c r="J123" s="137">
        <f t="shared" si="10"/>
        <v>0</v>
      </c>
      <c r="K123" s="133" t="s">
        <v>19</v>
      </c>
      <c r="L123" s="32"/>
      <c r="M123" s="138" t="s">
        <v>19</v>
      </c>
      <c r="N123" s="139" t="s">
        <v>43</v>
      </c>
      <c r="P123" s="140">
        <f t="shared" si="11"/>
        <v>0</v>
      </c>
      <c r="Q123" s="140">
        <v>0</v>
      </c>
      <c r="R123" s="140">
        <f t="shared" si="12"/>
        <v>0</v>
      </c>
      <c r="S123" s="140">
        <v>0</v>
      </c>
      <c r="T123" s="141">
        <f t="shared" si="13"/>
        <v>0</v>
      </c>
      <c r="AR123" s="142" t="s">
        <v>941</v>
      </c>
      <c r="AT123" s="142" t="s">
        <v>183</v>
      </c>
      <c r="AU123" s="142" t="s">
        <v>80</v>
      </c>
      <c r="AY123" s="17" t="s">
        <v>181</v>
      </c>
      <c r="BE123" s="143">
        <f t="shared" si="14"/>
        <v>0</v>
      </c>
      <c r="BF123" s="143">
        <f t="shared" si="15"/>
        <v>0</v>
      </c>
      <c r="BG123" s="143">
        <f t="shared" si="16"/>
        <v>0</v>
      </c>
      <c r="BH123" s="143">
        <f t="shared" si="17"/>
        <v>0</v>
      </c>
      <c r="BI123" s="143">
        <f t="shared" si="18"/>
        <v>0</v>
      </c>
      <c r="BJ123" s="17" t="s">
        <v>80</v>
      </c>
      <c r="BK123" s="143">
        <f t="shared" si="19"/>
        <v>0</v>
      </c>
      <c r="BL123" s="17" t="s">
        <v>941</v>
      </c>
      <c r="BM123" s="142" t="s">
        <v>808</v>
      </c>
    </row>
    <row r="124" spans="2:65" s="1" customFormat="1" ht="16.5" customHeight="1">
      <c r="B124" s="32"/>
      <c r="C124" s="131">
        <v>26</v>
      </c>
      <c r="D124" s="131" t="s">
        <v>183</v>
      </c>
      <c r="E124" s="132" t="s">
        <v>4660</v>
      </c>
      <c r="F124" s="133" t="s">
        <v>4661</v>
      </c>
      <c r="G124" s="134" t="s">
        <v>3753</v>
      </c>
      <c r="H124" s="135">
        <v>1</v>
      </c>
      <c r="I124" s="136"/>
      <c r="J124" s="137">
        <f t="shared" si="10"/>
        <v>0</v>
      </c>
      <c r="K124" s="133" t="s">
        <v>19</v>
      </c>
      <c r="L124" s="32"/>
      <c r="M124" s="138" t="s">
        <v>19</v>
      </c>
      <c r="N124" s="139" t="s">
        <v>43</v>
      </c>
      <c r="P124" s="140">
        <f t="shared" si="11"/>
        <v>0</v>
      </c>
      <c r="Q124" s="140">
        <v>0</v>
      </c>
      <c r="R124" s="140">
        <f t="shared" si="12"/>
        <v>0</v>
      </c>
      <c r="S124" s="140">
        <v>0</v>
      </c>
      <c r="T124" s="141">
        <f t="shared" si="13"/>
        <v>0</v>
      </c>
      <c r="AR124" s="142" t="s">
        <v>941</v>
      </c>
      <c r="AT124" s="142" t="s">
        <v>183</v>
      </c>
      <c r="AU124" s="142" t="s">
        <v>80</v>
      </c>
      <c r="AY124" s="17" t="s">
        <v>181</v>
      </c>
      <c r="BE124" s="143">
        <f t="shared" si="14"/>
        <v>0</v>
      </c>
      <c r="BF124" s="143">
        <f t="shared" si="15"/>
        <v>0</v>
      </c>
      <c r="BG124" s="143">
        <f t="shared" si="16"/>
        <v>0</v>
      </c>
      <c r="BH124" s="143">
        <f t="shared" si="17"/>
        <v>0</v>
      </c>
      <c r="BI124" s="143">
        <f t="shared" si="18"/>
        <v>0</v>
      </c>
      <c r="BJ124" s="17" t="s">
        <v>80</v>
      </c>
      <c r="BK124" s="143">
        <f t="shared" si="19"/>
        <v>0</v>
      </c>
      <c r="BL124" s="17" t="s">
        <v>941</v>
      </c>
      <c r="BM124" s="142" t="s">
        <v>820</v>
      </c>
    </row>
    <row r="125" spans="2:65" s="1" customFormat="1" ht="16.5" customHeight="1">
      <c r="B125" s="32"/>
      <c r="C125" s="131">
        <v>27</v>
      </c>
      <c r="D125" s="131" t="s">
        <v>183</v>
      </c>
      <c r="E125" s="132" t="s">
        <v>4662</v>
      </c>
      <c r="F125" s="133" t="s">
        <v>4663</v>
      </c>
      <c r="G125" s="134" t="s">
        <v>3753</v>
      </c>
      <c r="H125" s="135">
        <v>3</v>
      </c>
      <c r="I125" s="136"/>
      <c r="J125" s="137">
        <f t="shared" si="10"/>
        <v>0</v>
      </c>
      <c r="K125" s="133" t="s">
        <v>19</v>
      </c>
      <c r="L125" s="32"/>
      <c r="M125" s="138" t="s">
        <v>19</v>
      </c>
      <c r="N125" s="139" t="s">
        <v>43</v>
      </c>
      <c r="P125" s="140">
        <f t="shared" si="11"/>
        <v>0</v>
      </c>
      <c r="Q125" s="140">
        <v>0</v>
      </c>
      <c r="R125" s="140">
        <f t="shared" si="12"/>
        <v>0</v>
      </c>
      <c r="S125" s="140">
        <v>0</v>
      </c>
      <c r="T125" s="141">
        <f t="shared" si="13"/>
        <v>0</v>
      </c>
      <c r="AR125" s="142" t="s">
        <v>941</v>
      </c>
      <c r="AT125" s="142" t="s">
        <v>183</v>
      </c>
      <c r="AU125" s="142" t="s">
        <v>80</v>
      </c>
      <c r="AY125" s="17" t="s">
        <v>181</v>
      </c>
      <c r="BE125" s="143">
        <f t="shared" si="14"/>
        <v>0</v>
      </c>
      <c r="BF125" s="143">
        <f t="shared" si="15"/>
        <v>0</v>
      </c>
      <c r="BG125" s="143">
        <f t="shared" si="16"/>
        <v>0</v>
      </c>
      <c r="BH125" s="143">
        <f t="shared" si="17"/>
        <v>0</v>
      </c>
      <c r="BI125" s="143">
        <f t="shared" si="18"/>
        <v>0</v>
      </c>
      <c r="BJ125" s="17" t="s">
        <v>80</v>
      </c>
      <c r="BK125" s="143">
        <f t="shared" si="19"/>
        <v>0</v>
      </c>
      <c r="BL125" s="17" t="s">
        <v>941</v>
      </c>
      <c r="BM125" s="142" t="s">
        <v>830</v>
      </c>
    </row>
    <row r="126" spans="2:65" s="1" customFormat="1" ht="24.1" customHeight="1">
      <c r="B126" s="32"/>
      <c r="C126" s="131">
        <v>28</v>
      </c>
      <c r="D126" s="131" t="s">
        <v>183</v>
      </c>
      <c r="E126" s="132" t="s">
        <v>4664</v>
      </c>
      <c r="F126" s="133" t="s">
        <v>4622</v>
      </c>
      <c r="G126" s="134" t="s">
        <v>3753</v>
      </c>
      <c r="H126" s="135">
        <v>3</v>
      </c>
      <c r="I126" s="136"/>
      <c r="J126" s="137">
        <f t="shared" si="10"/>
        <v>0</v>
      </c>
      <c r="K126" s="133" t="s">
        <v>19</v>
      </c>
      <c r="L126" s="32"/>
      <c r="M126" s="138" t="s">
        <v>19</v>
      </c>
      <c r="N126" s="139" t="s">
        <v>43</v>
      </c>
      <c r="P126" s="140">
        <f t="shared" si="11"/>
        <v>0</v>
      </c>
      <c r="Q126" s="140">
        <v>0</v>
      </c>
      <c r="R126" s="140">
        <f t="shared" si="12"/>
        <v>0</v>
      </c>
      <c r="S126" s="140">
        <v>0</v>
      </c>
      <c r="T126" s="141">
        <f t="shared" si="13"/>
        <v>0</v>
      </c>
      <c r="AR126" s="142" t="s">
        <v>941</v>
      </c>
      <c r="AT126" s="142" t="s">
        <v>183</v>
      </c>
      <c r="AU126" s="142" t="s">
        <v>80</v>
      </c>
      <c r="AY126" s="17" t="s">
        <v>181</v>
      </c>
      <c r="BE126" s="143">
        <f t="shared" si="14"/>
        <v>0</v>
      </c>
      <c r="BF126" s="143">
        <f t="shared" si="15"/>
        <v>0</v>
      </c>
      <c r="BG126" s="143">
        <f t="shared" si="16"/>
        <v>0</v>
      </c>
      <c r="BH126" s="143">
        <f t="shared" si="17"/>
        <v>0</v>
      </c>
      <c r="BI126" s="143">
        <f t="shared" si="18"/>
        <v>0</v>
      </c>
      <c r="BJ126" s="17" t="s">
        <v>80</v>
      </c>
      <c r="BK126" s="143">
        <f t="shared" si="19"/>
        <v>0</v>
      </c>
      <c r="BL126" s="17" t="s">
        <v>941</v>
      </c>
      <c r="BM126" s="142" t="s">
        <v>852</v>
      </c>
    </row>
    <row r="127" spans="2:65" s="1" customFormat="1" ht="16.5" customHeight="1">
      <c r="B127" s="32"/>
      <c r="C127" s="131">
        <v>29</v>
      </c>
      <c r="D127" s="131" t="s">
        <v>183</v>
      </c>
      <c r="E127" s="132" t="s">
        <v>4665</v>
      </c>
      <c r="F127" s="133" t="s">
        <v>4666</v>
      </c>
      <c r="G127" s="134" t="s">
        <v>3753</v>
      </c>
      <c r="H127" s="135">
        <v>12</v>
      </c>
      <c r="I127" s="136"/>
      <c r="J127" s="137">
        <f t="shared" si="10"/>
        <v>0</v>
      </c>
      <c r="K127" s="133" t="s">
        <v>19</v>
      </c>
      <c r="L127" s="32"/>
      <c r="M127" s="138" t="s">
        <v>19</v>
      </c>
      <c r="N127" s="139" t="s">
        <v>43</v>
      </c>
      <c r="P127" s="140">
        <f t="shared" si="11"/>
        <v>0</v>
      </c>
      <c r="Q127" s="140">
        <v>0</v>
      </c>
      <c r="R127" s="140">
        <f t="shared" si="12"/>
        <v>0</v>
      </c>
      <c r="S127" s="140">
        <v>0</v>
      </c>
      <c r="T127" s="141">
        <f t="shared" si="13"/>
        <v>0</v>
      </c>
      <c r="AR127" s="142" t="s">
        <v>941</v>
      </c>
      <c r="AT127" s="142" t="s">
        <v>183</v>
      </c>
      <c r="AU127" s="142" t="s">
        <v>80</v>
      </c>
      <c r="AY127" s="17" t="s">
        <v>181</v>
      </c>
      <c r="BE127" s="143">
        <f t="shared" si="14"/>
        <v>0</v>
      </c>
      <c r="BF127" s="143">
        <f t="shared" si="15"/>
        <v>0</v>
      </c>
      <c r="BG127" s="143">
        <f t="shared" si="16"/>
        <v>0</v>
      </c>
      <c r="BH127" s="143">
        <f t="shared" si="17"/>
        <v>0</v>
      </c>
      <c r="BI127" s="143">
        <f t="shared" si="18"/>
        <v>0</v>
      </c>
      <c r="BJ127" s="17" t="s">
        <v>80</v>
      </c>
      <c r="BK127" s="143">
        <f t="shared" si="19"/>
        <v>0</v>
      </c>
      <c r="BL127" s="17" t="s">
        <v>941</v>
      </c>
      <c r="BM127" s="142" t="s">
        <v>870</v>
      </c>
    </row>
    <row r="128" spans="2:65" s="1" customFormat="1" ht="16.5" customHeight="1">
      <c r="B128" s="32"/>
      <c r="C128" s="131">
        <v>30</v>
      </c>
      <c r="D128" s="131" t="s">
        <v>183</v>
      </c>
      <c r="E128" s="132" t="s">
        <v>4667</v>
      </c>
      <c r="F128" s="133" t="s">
        <v>4668</v>
      </c>
      <c r="G128" s="134" t="s">
        <v>3753</v>
      </c>
      <c r="H128" s="135">
        <v>2</v>
      </c>
      <c r="I128" s="136"/>
      <c r="J128" s="137">
        <f t="shared" si="10"/>
        <v>0</v>
      </c>
      <c r="K128" s="133" t="s">
        <v>19</v>
      </c>
      <c r="L128" s="32"/>
      <c r="M128" s="138" t="s">
        <v>19</v>
      </c>
      <c r="N128" s="139" t="s">
        <v>43</v>
      </c>
      <c r="P128" s="140">
        <f t="shared" si="11"/>
        <v>0</v>
      </c>
      <c r="Q128" s="140">
        <v>0</v>
      </c>
      <c r="R128" s="140">
        <f t="shared" si="12"/>
        <v>0</v>
      </c>
      <c r="S128" s="140">
        <v>0</v>
      </c>
      <c r="T128" s="141">
        <f t="shared" si="13"/>
        <v>0</v>
      </c>
      <c r="AR128" s="142" t="s">
        <v>941</v>
      </c>
      <c r="AT128" s="142" t="s">
        <v>183</v>
      </c>
      <c r="AU128" s="142" t="s">
        <v>80</v>
      </c>
      <c r="AY128" s="17" t="s">
        <v>181</v>
      </c>
      <c r="BE128" s="143">
        <f t="shared" si="14"/>
        <v>0</v>
      </c>
      <c r="BF128" s="143">
        <f t="shared" si="15"/>
        <v>0</v>
      </c>
      <c r="BG128" s="143">
        <f t="shared" si="16"/>
        <v>0</v>
      </c>
      <c r="BH128" s="143">
        <f t="shared" si="17"/>
        <v>0</v>
      </c>
      <c r="BI128" s="143">
        <f t="shared" si="18"/>
        <v>0</v>
      </c>
      <c r="BJ128" s="17" t="s">
        <v>80</v>
      </c>
      <c r="BK128" s="143">
        <f t="shared" si="19"/>
        <v>0</v>
      </c>
      <c r="BL128" s="17" t="s">
        <v>941</v>
      </c>
      <c r="BM128" s="142" t="s">
        <v>890</v>
      </c>
    </row>
    <row r="129" spans="2:65" s="1" customFormat="1" ht="24.1" customHeight="1">
      <c r="B129" s="32"/>
      <c r="C129" s="131">
        <v>31</v>
      </c>
      <c r="D129" s="131" t="s">
        <v>183</v>
      </c>
      <c r="E129" s="132" t="s">
        <v>4669</v>
      </c>
      <c r="F129" s="133" t="s">
        <v>4670</v>
      </c>
      <c r="G129" s="134" t="s">
        <v>3753</v>
      </c>
      <c r="H129" s="135">
        <v>6</v>
      </c>
      <c r="I129" s="136"/>
      <c r="J129" s="137">
        <f t="shared" si="10"/>
        <v>0</v>
      </c>
      <c r="K129" s="133" t="s">
        <v>19</v>
      </c>
      <c r="L129" s="32"/>
      <c r="M129" s="138" t="s">
        <v>19</v>
      </c>
      <c r="N129" s="139" t="s">
        <v>43</v>
      </c>
      <c r="P129" s="140">
        <f t="shared" si="11"/>
        <v>0</v>
      </c>
      <c r="Q129" s="140">
        <v>0</v>
      </c>
      <c r="R129" s="140">
        <f t="shared" si="12"/>
        <v>0</v>
      </c>
      <c r="S129" s="140">
        <v>0</v>
      </c>
      <c r="T129" s="141">
        <f t="shared" si="13"/>
        <v>0</v>
      </c>
      <c r="AR129" s="142" t="s">
        <v>941</v>
      </c>
      <c r="AT129" s="142" t="s">
        <v>183</v>
      </c>
      <c r="AU129" s="142" t="s">
        <v>80</v>
      </c>
      <c r="AY129" s="17" t="s">
        <v>181</v>
      </c>
      <c r="BE129" s="143">
        <f t="shared" si="14"/>
        <v>0</v>
      </c>
      <c r="BF129" s="143">
        <f t="shared" si="15"/>
        <v>0</v>
      </c>
      <c r="BG129" s="143">
        <f t="shared" si="16"/>
        <v>0</v>
      </c>
      <c r="BH129" s="143">
        <f t="shared" si="17"/>
        <v>0</v>
      </c>
      <c r="BI129" s="143">
        <f t="shared" si="18"/>
        <v>0</v>
      </c>
      <c r="BJ129" s="17" t="s">
        <v>80</v>
      </c>
      <c r="BK129" s="143">
        <f t="shared" si="19"/>
        <v>0</v>
      </c>
      <c r="BL129" s="17" t="s">
        <v>941</v>
      </c>
      <c r="BM129" s="142" t="s">
        <v>923</v>
      </c>
    </row>
    <row r="130" spans="2:65" s="1" customFormat="1" ht="24.1" customHeight="1">
      <c r="B130" s="32"/>
      <c r="C130" s="131">
        <v>32</v>
      </c>
      <c r="D130" s="131" t="s">
        <v>183</v>
      </c>
      <c r="E130" s="132" t="s">
        <v>4671</v>
      </c>
      <c r="F130" s="133" t="s">
        <v>4628</v>
      </c>
      <c r="G130" s="134" t="s">
        <v>186</v>
      </c>
      <c r="H130" s="135">
        <v>2</v>
      </c>
      <c r="I130" s="136"/>
      <c r="J130" s="137">
        <f t="shared" si="10"/>
        <v>0</v>
      </c>
      <c r="K130" s="133" t="s">
        <v>19</v>
      </c>
      <c r="L130" s="32"/>
      <c r="M130" s="138" t="s">
        <v>19</v>
      </c>
      <c r="N130" s="139" t="s">
        <v>43</v>
      </c>
      <c r="P130" s="140">
        <f t="shared" si="11"/>
        <v>0</v>
      </c>
      <c r="Q130" s="140">
        <v>0</v>
      </c>
      <c r="R130" s="140">
        <f t="shared" si="12"/>
        <v>0</v>
      </c>
      <c r="S130" s="140">
        <v>0</v>
      </c>
      <c r="T130" s="141">
        <f t="shared" si="13"/>
        <v>0</v>
      </c>
      <c r="AR130" s="142" t="s">
        <v>941</v>
      </c>
      <c r="AT130" s="142" t="s">
        <v>183</v>
      </c>
      <c r="AU130" s="142" t="s">
        <v>80</v>
      </c>
      <c r="AY130" s="17" t="s">
        <v>181</v>
      </c>
      <c r="BE130" s="143">
        <f t="shared" si="14"/>
        <v>0</v>
      </c>
      <c r="BF130" s="143">
        <f t="shared" si="15"/>
        <v>0</v>
      </c>
      <c r="BG130" s="143">
        <f t="shared" si="16"/>
        <v>0</v>
      </c>
      <c r="BH130" s="143">
        <f t="shared" si="17"/>
        <v>0</v>
      </c>
      <c r="BI130" s="143">
        <f t="shared" si="18"/>
        <v>0</v>
      </c>
      <c r="BJ130" s="17" t="s">
        <v>80</v>
      </c>
      <c r="BK130" s="143">
        <f t="shared" si="19"/>
        <v>0</v>
      </c>
      <c r="BL130" s="17" t="s">
        <v>941</v>
      </c>
      <c r="BM130" s="142" t="s">
        <v>941</v>
      </c>
    </row>
    <row r="131" spans="2:65" s="1" customFormat="1" ht="21.75" customHeight="1">
      <c r="B131" s="32"/>
      <c r="C131" s="131">
        <v>33</v>
      </c>
      <c r="D131" s="131" t="s">
        <v>183</v>
      </c>
      <c r="E131" s="132" t="s">
        <v>4672</v>
      </c>
      <c r="F131" s="133" t="s">
        <v>4673</v>
      </c>
      <c r="G131" s="134" t="s">
        <v>4631</v>
      </c>
      <c r="H131" s="135">
        <v>18</v>
      </c>
      <c r="I131" s="136"/>
      <c r="J131" s="137">
        <f t="shared" si="10"/>
        <v>0</v>
      </c>
      <c r="K131" s="133" t="s">
        <v>19</v>
      </c>
      <c r="L131" s="32"/>
      <c r="M131" s="138" t="s">
        <v>19</v>
      </c>
      <c r="N131" s="139" t="s">
        <v>43</v>
      </c>
      <c r="P131" s="140">
        <f t="shared" si="11"/>
        <v>0</v>
      </c>
      <c r="Q131" s="140">
        <v>0</v>
      </c>
      <c r="R131" s="140">
        <f t="shared" si="12"/>
        <v>0</v>
      </c>
      <c r="S131" s="140">
        <v>0</v>
      </c>
      <c r="T131" s="141">
        <f t="shared" si="13"/>
        <v>0</v>
      </c>
      <c r="AR131" s="142" t="s">
        <v>941</v>
      </c>
      <c r="AT131" s="142" t="s">
        <v>183</v>
      </c>
      <c r="AU131" s="142" t="s">
        <v>80</v>
      </c>
      <c r="AY131" s="17" t="s">
        <v>181</v>
      </c>
      <c r="BE131" s="143">
        <f t="shared" si="14"/>
        <v>0</v>
      </c>
      <c r="BF131" s="143">
        <f t="shared" si="15"/>
        <v>0</v>
      </c>
      <c r="BG131" s="143">
        <f t="shared" si="16"/>
        <v>0</v>
      </c>
      <c r="BH131" s="143">
        <f t="shared" si="17"/>
        <v>0</v>
      </c>
      <c r="BI131" s="143">
        <f t="shared" si="18"/>
        <v>0</v>
      </c>
      <c r="BJ131" s="17" t="s">
        <v>80</v>
      </c>
      <c r="BK131" s="143">
        <f t="shared" si="19"/>
        <v>0</v>
      </c>
      <c r="BL131" s="17" t="s">
        <v>941</v>
      </c>
      <c r="BM131" s="142" t="s">
        <v>952</v>
      </c>
    </row>
    <row r="132" spans="2:65" s="1" customFormat="1" ht="21.75" customHeight="1">
      <c r="B132" s="32"/>
      <c r="C132" s="131">
        <v>34</v>
      </c>
      <c r="D132" s="131" t="s">
        <v>183</v>
      </c>
      <c r="E132" s="132" t="s">
        <v>4674</v>
      </c>
      <c r="F132" s="133" t="s">
        <v>4675</v>
      </c>
      <c r="G132" s="134" t="s">
        <v>4631</v>
      </c>
      <c r="H132" s="135">
        <v>6</v>
      </c>
      <c r="I132" s="136"/>
      <c r="J132" s="137">
        <f t="shared" si="10"/>
        <v>0</v>
      </c>
      <c r="K132" s="133" t="s">
        <v>19</v>
      </c>
      <c r="L132" s="32"/>
      <c r="M132" s="138" t="s">
        <v>19</v>
      </c>
      <c r="N132" s="139" t="s">
        <v>43</v>
      </c>
      <c r="P132" s="140">
        <f t="shared" si="11"/>
        <v>0</v>
      </c>
      <c r="Q132" s="140">
        <v>0</v>
      </c>
      <c r="R132" s="140">
        <f t="shared" si="12"/>
        <v>0</v>
      </c>
      <c r="S132" s="140">
        <v>0</v>
      </c>
      <c r="T132" s="141">
        <f t="shared" si="13"/>
        <v>0</v>
      </c>
      <c r="AR132" s="142" t="s">
        <v>941</v>
      </c>
      <c r="AT132" s="142" t="s">
        <v>183</v>
      </c>
      <c r="AU132" s="142" t="s">
        <v>80</v>
      </c>
      <c r="AY132" s="17" t="s">
        <v>181</v>
      </c>
      <c r="BE132" s="143">
        <f t="shared" si="14"/>
        <v>0</v>
      </c>
      <c r="BF132" s="143">
        <f t="shared" si="15"/>
        <v>0</v>
      </c>
      <c r="BG132" s="143">
        <f t="shared" si="16"/>
        <v>0</v>
      </c>
      <c r="BH132" s="143">
        <f t="shared" si="17"/>
        <v>0</v>
      </c>
      <c r="BI132" s="143">
        <f t="shared" si="18"/>
        <v>0</v>
      </c>
      <c r="BJ132" s="17" t="s">
        <v>80</v>
      </c>
      <c r="BK132" s="143">
        <f t="shared" si="19"/>
        <v>0</v>
      </c>
      <c r="BL132" s="17" t="s">
        <v>941</v>
      </c>
      <c r="BM132" s="142" t="s">
        <v>975</v>
      </c>
    </row>
    <row r="133" spans="2:65" s="1" customFormat="1" ht="21.75" customHeight="1">
      <c r="B133" s="32"/>
      <c r="C133" s="131">
        <v>35</v>
      </c>
      <c r="D133" s="131" t="s">
        <v>183</v>
      </c>
      <c r="E133" s="132" t="s">
        <v>4676</v>
      </c>
      <c r="F133" s="133" t="s">
        <v>4630</v>
      </c>
      <c r="G133" s="134" t="s">
        <v>4631</v>
      </c>
      <c r="H133" s="135">
        <v>6</v>
      </c>
      <c r="I133" s="136"/>
      <c r="J133" s="137">
        <f t="shared" si="10"/>
        <v>0</v>
      </c>
      <c r="K133" s="133" t="s">
        <v>19</v>
      </c>
      <c r="L133" s="32"/>
      <c r="M133" s="138" t="s">
        <v>19</v>
      </c>
      <c r="N133" s="139" t="s">
        <v>43</v>
      </c>
      <c r="P133" s="140">
        <f t="shared" si="11"/>
        <v>0</v>
      </c>
      <c r="Q133" s="140">
        <v>0</v>
      </c>
      <c r="R133" s="140">
        <f t="shared" si="12"/>
        <v>0</v>
      </c>
      <c r="S133" s="140">
        <v>0</v>
      </c>
      <c r="T133" s="141">
        <f t="shared" si="13"/>
        <v>0</v>
      </c>
      <c r="AR133" s="142" t="s">
        <v>941</v>
      </c>
      <c r="AT133" s="142" t="s">
        <v>183</v>
      </c>
      <c r="AU133" s="142" t="s">
        <v>80</v>
      </c>
      <c r="AY133" s="17" t="s">
        <v>181</v>
      </c>
      <c r="BE133" s="143">
        <f t="shared" si="14"/>
        <v>0</v>
      </c>
      <c r="BF133" s="143">
        <f t="shared" si="15"/>
        <v>0</v>
      </c>
      <c r="BG133" s="143">
        <f t="shared" si="16"/>
        <v>0</v>
      </c>
      <c r="BH133" s="143">
        <f t="shared" si="17"/>
        <v>0</v>
      </c>
      <c r="BI133" s="143">
        <f t="shared" si="18"/>
        <v>0</v>
      </c>
      <c r="BJ133" s="17" t="s">
        <v>80</v>
      </c>
      <c r="BK133" s="143">
        <f t="shared" si="19"/>
        <v>0</v>
      </c>
      <c r="BL133" s="17" t="s">
        <v>941</v>
      </c>
      <c r="BM133" s="142" t="s">
        <v>986</v>
      </c>
    </row>
    <row r="134" spans="2:65" s="1" customFormat="1" ht="21.75" customHeight="1">
      <c r="B134" s="32"/>
      <c r="C134" s="131">
        <v>36</v>
      </c>
      <c r="D134" s="131" t="s">
        <v>183</v>
      </c>
      <c r="E134" s="132" t="s">
        <v>4677</v>
      </c>
      <c r="F134" s="133" t="s">
        <v>4678</v>
      </c>
      <c r="G134" s="134" t="s">
        <v>4631</v>
      </c>
      <c r="H134" s="135">
        <v>15</v>
      </c>
      <c r="I134" s="136"/>
      <c r="J134" s="137">
        <f t="shared" si="10"/>
        <v>0</v>
      </c>
      <c r="K134" s="133" t="s">
        <v>19</v>
      </c>
      <c r="L134" s="32"/>
      <c r="M134" s="138" t="s">
        <v>19</v>
      </c>
      <c r="N134" s="139" t="s">
        <v>43</v>
      </c>
      <c r="P134" s="140">
        <f t="shared" si="11"/>
        <v>0</v>
      </c>
      <c r="Q134" s="140">
        <v>0</v>
      </c>
      <c r="R134" s="140">
        <f t="shared" si="12"/>
        <v>0</v>
      </c>
      <c r="S134" s="140">
        <v>0</v>
      </c>
      <c r="T134" s="141">
        <f t="shared" si="13"/>
        <v>0</v>
      </c>
      <c r="AR134" s="142" t="s">
        <v>941</v>
      </c>
      <c r="AT134" s="142" t="s">
        <v>183</v>
      </c>
      <c r="AU134" s="142" t="s">
        <v>80</v>
      </c>
      <c r="AY134" s="17" t="s">
        <v>181</v>
      </c>
      <c r="BE134" s="143">
        <f t="shared" si="14"/>
        <v>0</v>
      </c>
      <c r="BF134" s="143">
        <f t="shared" si="15"/>
        <v>0</v>
      </c>
      <c r="BG134" s="143">
        <f t="shared" si="16"/>
        <v>0</v>
      </c>
      <c r="BH134" s="143">
        <f t="shared" si="17"/>
        <v>0</v>
      </c>
      <c r="BI134" s="143">
        <f t="shared" si="18"/>
        <v>0</v>
      </c>
      <c r="BJ134" s="17" t="s">
        <v>80</v>
      </c>
      <c r="BK134" s="143">
        <f t="shared" si="19"/>
        <v>0</v>
      </c>
      <c r="BL134" s="17" t="s">
        <v>941</v>
      </c>
      <c r="BM134" s="142" t="s">
        <v>1002</v>
      </c>
    </row>
    <row r="135" spans="2:65" s="1" customFormat="1" ht="21.75" customHeight="1">
      <c r="B135" s="32"/>
      <c r="C135" s="131">
        <v>37</v>
      </c>
      <c r="D135" s="131" t="s">
        <v>183</v>
      </c>
      <c r="E135" s="132" t="s">
        <v>4679</v>
      </c>
      <c r="F135" s="133" t="s">
        <v>4633</v>
      </c>
      <c r="G135" s="134" t="s">
        <v>4631</v>
      </c>
      <c r="H135" s="135">
        <v>27</v>
      </c>
      <c r="I135" s="136"/>
      <c r="J135" s="137">
        <f t="shared" si="10"/>
        <v>0</v>
      </c>
      <c r="K135" s="133" t="s">
        <v>19</v>
      </c>
      <c r="L135" s="32"/>
      <c r="M135" s="138" t="s">
        <v>19</v>
      </c>
      <c r="N135" s="139" t="s">
        <v>43</v>
      </c>
      <c r="P135" s="140">
        <f t="shared" si="11"/>
        <v>0</v>
      </c>
      <c r="Q135" s="140">
        <v>0</v>
      </c>
      <c r="R135" s="140">
        <f t="shared" si="12"/>
        <v>0</v>
      </c>
      <c r="S135" s="140">
        <v>0</v>
      </c>
      <c r="T135" s="141">
        <f t="shared" si="13"/>
        <v>0</v>
      </c>
      <c r="AR135" s="142" t="s">
        <v>941</v>
      </c>
      <c r="AT135" s="142" t="s">
        <v>183</v>
      </c>
      <c r="AU135" s="142" t="s">
        <v>80</v>
      </c>
      <c r="AY135" s="17" t="s">
        <v>181</v>
      </c>
      <c r="BE135" s="143">
        <f t="shared" si="14"/>
        <v>0</v>
      </c>
      <c r="BF135" s="143">
        <f t="shared" si="15"/>
        <v>0</v>
      </c>
      <c r="BG135" s="143">
        <f t="shared" si="16"/>
        <v>0</v>
      </c>
      <c r="BH135" s="143">
        <f t="shared" si="17"/>
        <v>0</v>
      </c>
      <c r="BI135" s="143">
        <f t="shared" si="18"/>
        <v>0</v>
      </c>
      <c r="BJ135" s="17" t="s">
        <v>80</v>
      </c>
      <c r="BK135" s="143">
        <f t="shared" si="19"/>
        <v>0</v>
      </c>
      <c r="BL135" s="17" t="s">
        <v>941</v>
      </c>
      <c r="BM135" s="142" t="s">
        <v>1014</v>
      </c>
    </row>
    <row r="136" spans="2:65" s="1" customFormat="1" ht="48.95" customHeight="1">
      <c r="B136" s="32"/>
      <c r="C136" s="131">
        <v>38</v>
      </c>
      <c r="D136" s="131" t="s">
        <v>183</v>
      </c>
      <c r="E136" s="132" t="s">
        <v>4680</v>
      </c>
      <c r="F136" s="133" t="s">
        <v>4637</v>
      </c>
      <c r="G136" s="134" t="s">
        <v>2716</v>
      </c>
      <c r="H136" s="135">
        <v>50</v>
      </c>
      <c r="I136" s="136"/>
      <c r="J136" s="137">
        <f t="shared" si="10"/>
        <v>0</v>
      </c>
      <c r="K136" s="133" t="s">
        <v>19</v>
      </c>
      <c r="L136" s="32"/>
      <c r="M136" s="138" t="s">
        <v>19</v>
      </c>
      <c r="N136" s="139" t="s">
        <v>43</v>
      </c>
      <c r="P136" s="140">
        <f t="shared" si="11"/>
        <v>0</v>
      </c>
      <c r="Q136" s="140">
        <v>0</v>
      </c>
      <c r="R136" s="140">
        <f t="shared" si="12"/>
        <v>0</v>
      </c>
      <c r="S136" s="140">
        <v>0</v>
      </c>
      <c r="T136" s="141">
        <f t="shared" si="13"/>
        <v>0</v>
      </c>
      <c r="AR136" s="142" t="s">
        <v>941</v>
      </c>
      <c r="AT136" s="142" t="s">
        <v>183</v>
      </c>
      <c r="AU136" s="142" t="s">
        <v>80</v>
      </c>
      <c r="AY136" s="17" t="s">
        <v>181</v>
      </c>
      <c r="BE136" s="143">
        <f t="shared" si="14"/>
        <v>0</v>
      </c>
      <c r="BF136" s="143">
        <f t="shared" si="15"/>
        <v>0</v>
      </c>
      <c r="BG136" s="143">
        <f t="shared" si="16"/>
        <v>0</v>
      </c>
      <c r="BH136" s="143">
        <f t="shared" si="17"/>
        <v>0</v>
      </c>
      <c r="BI136" s="143">
        <f t="shared" si="18"/>
        <v>0</v>
      </c>
      <c r="BJ136" s="17" t="s">
        <v>80</v>
      </c>
      <c r="BK136" s="143">
        <f t="shared" si="19"/>
        <v>0</v>
      </c>
      <c r="BL136" s="17" t="s">
        <v>941</v>
      </c>
      <c r="BM136" s="142" t="s">
        <v>1063</v>
      </c>
    </row>
    <row r="137" spans="2:63" s="11" customFormat="1" ht="25.9" customHeight="1">
      <c r="B137" s="119"/>
      <c r="D137" s="120" t="s">
        <v>71</v>
      </c>
      <c r="E137" s="121" t="s">
        <v>4681</v>
      </c>
      <c r="F137" s="121" t="s">
        <v>4682</v>
      </c>
      <c r="I137" s="122"/>
      <c r="J137" s="123">
        <f>BK137</f>
        <v>0</v>
      </c>
      <c r="L137" s="119"/>
      <c r="M137" s="124"/>
      <c r="P137" s="125">
        <f>SUM(P138:P169)</f>
        <v>0</v>
      </c>
      <c r="R137" s="125">
        <f>SUM(R138:R169)</f>
        <v>0</v>
      </c>
      <c r="T137" s="126">
        <f>SUM(T138:T169)</f>
        <v>0</v>
      </c>
      <c r="AR137" s="120" t="s">
        <v>80</v>
      </c>
      <c r="AT137" s="127" t="s">
        <v>71</v>
      </c>
      <c r="AU137" s="127" t="s">
        <v>72</v>
      </c>
      <c r="AY137" s="120" t="s">
        <v>181</v>
      </c>
      <c r="BK137" s="128">
        <f>SUM(BK138:BK169)</f>
        <v>0</v>
      </c>
    </row>
    <row r="138" spans="2:65" s="1" customFormat="1" ht="48.95" customHeight="1">
      <c r="B138" s="32"/>
      <c r="C138" s="131">
        <v>39</v>
      </c>
      <c r="D138" s="131" t="s">
        <v>183</v>
      </c>
      <c r="E138" s="132" t="s">
        <v>4683</v>
      </c>
      <c r="F138" s="133" t="s">
        <v>4684</v>
      </c>
      <c r="G138" s="134" t="s">
        <v>3753</v>
      </c>
      <c r="H138" s="135">
        <v>1</v>
      </c>
      <c r="I138" s="136"/>
      <c r="J138" s="137">
        <f aca="true" t="shared" si="20" ref="J138:J169">ROUND(I138*H138,2)</f>
        <v>0</v>
      </c>
      <c r="K138" s="133" t="s">
        <v>19</v>
      </c>
      <c r="L138" s="32"/>
      <c r="M138" s="138" t="s">
        <v>19</v>
      </c>
      <c r="N138" s="139" t="s">
        <v>43</v>
      </c>
      <c r="P138" s="140">
        <f aca="true" t="shared" si="21" ref="P138:P169">O138*H138</f>
        <v>0</v>
      </c>
      <c r="Q138" s="140">
        <v>0</v>
      </c>
      <c r="R138" s="140">
        <f aca="true" t="shared" si="22" ref="R138:R169">Q138*H138</f>
        <v>0</v>
      </c>
      <c r="S138" s="140">
        <v>0</v>
      </c>
      <c r="T138" s="141">
        <f aca="true" t="shared" si="23" ref="T138:T169">S138*H138</f>
        <v>0</v>
      </c>
      <c r="AR138" s="142" t="s">
        <v>941</v>
      </c>
      <c r="AT138" s="142" t="s">
        <v>183</v>
      </c>
      <c r="AU138" s="142" t="s">
        <v>80</v>
      </c>
      <c r="AY138" s="17" t="s">
        <v>181</v>
      </c>
      <c r="BE138" s="143">
        <f aca="true" t="shared" si="24" ref="BE138:BE169">IF(N138="základní",J138,0)</f>
        <v>0</v>
      </c>
      <c r="BF138" s="143">
        <f aca="true" t="shared" si="25" ref="BF138:BF169">IF(N138="snížená",J138,0)</f>
        <v>0</v>
      </c>
      <c r="BG138" s="143">
        <f aca="true" t="shared" si="26" ref="BG138:BG169">IF(N138="zákl. přenesená",J138,0)</f>
        <v>0</v>
      </c>
      <c r="BH138" s="143">
        <f aca="true" t="shared" si="27" ref="BH138:BH169">IF(N138="sníž. přenesená",J138,0)</f>
        <v>0</v>
      </c>
      <c r="BI138" s="143">
        <f aca="true" t="shared" si="28" ref="BI138:BI169">IF(N138="nulová",J138,0)</f>
        <v>0</v>
      </c>
      <c r="BJ138" s="17" t="s">
        <v>80</v>
      </c>
      <c r="BK138" s="143">
        <f aca="true" t="shared" si="29" ref="BK138:BK169">ROUND(I138*H138,2)</f>
        <v>0</v>
      </c>
      <c r="BL138" s="17" t="s">
        <v>941</v>
      </c>
      <c r="BM138" s="142" t="s">
        <v>1078</v>
      </c>
    </row>
    <row r="139" spans="2:65" s="1" customFormat="1" ht="48.95" customHeight="1">
      <c r="B139" s="32"/>
      <c r="C139" s="131">
        <v>40</v>
      </c>
      <c r="D139" s="131" t="s">
        <v>183</v>
      </c>
      <c r="E139" s="132" t="s">
        <v>4685</v>
      </c>
      <c r="F139" s="133" t="s">
        <v>4686</v>
      </c>
      <c r="G139" s="134" t="s">
        <v>3753</v>
      </c>
      <c r="H139" s="135">
        <v>1</v>
      </c>
      <c r="I139" s="136"/>
      <c r="J139" s="137">
        <f t="shared" si="20"/>
        <v>0</v>
      </c>
      <c r="K139" s="133" t="s">
        <v>19</v>
      </c>
      <c r="L139" s="32"/>
      <c r="M139" s="138" t="s">
        <v>19</v>
      </c>
      <c r="N139" s="139" t="s">
        <v>43</v>
      </c>
      <c r="P139" s="140">
        <f t="shared" si="21"/>
        <v>0</v>
      </c>
      <c r="Q139" s="140">
        <v>0</v>
      </c>
      <c r="R139" s="140">
        <f t="shared" si="22"/>
        <v>0</v>
      </c>
      <c r="S139" s="140">
        <v>0</v>
      </c>
      <c r="T139" s="141">
        <f t="shared" si="23"/>
        <v>0</v>
      </c>
      <c r="AR139" s="142" t="s">
        <v>941</v>
      </c>
      <c r="AT139" s="142" t="s">
        <v>183</v>
      </c>
      <c r="AU139" s="142" t="s">
        <v>80</v>
      </c>
      <c r="AY139" s="17" t="s">
        <v>181</v>
      </c>
      <c r="BE139" s="143">
        <f t="shared" si="24"/>
        <v>0</v>
      </c>
      <c r="BF139" s="143">
        <f t="shared" si="25"/>
        <v>0</v>
      </c>
      <c r="BG139" s="143">
        <f t="shared" si="26"/>
        <v>0</v>
      </c>
      <c r="BH139" s="143">
        <f t="shared" si="27"/>
        <v>0</v>
      </c>
      <c r="BI139" s="143">
        <f t="shared" si="28"/>
        <v>0</v>
      </c>
      <c r="BJ139" s="17" t="s">
        <v>80</v>
      </c>
      <c r="BK139" s="143">
        <f t="shared" si="29"/>
        <v>0</v>
      </c>
      <c r="BL139" s="17" t="s">
        <v>941</v>
      </c>
      <c r="BM139" s="142" t="s">
        <v>1093</v>
      </c>
    </row>
    <row r="140" spans="2:65" s="1" customFormat="1" ht="55.55" customHeight="1">
      <c r="B140" s="32"/>
      <c r="C140" s="131">
        <v>41</v>
      </c>
      <c r="D140" s="131" t="s">
        <v>183</v>
      </c>
      <c r="E140" s="132" t="s">
        <v>4687</v>
      </c>
      <c r="F140" s="133" t="s">
        <v>4688</v>
      </c>
      <c r="G140" s="134" t="s">
        <v>3753</v>
      </c>
      <c r="H140" s="135">
        <v>1</v>
      </c>
      <c r="I140" s="136"/>
      <c r="J140" s="137">
        <f t="shared" si="20"/>
        <v>0</v>
      </c>
      <c r="K140" s="133" t="s">
        <v>19</v>
      </c>
      <c r="L140" s="32"/>
      <c r="M140" s="138" t="s">
        <v>19</v>
      </c>
      <c r="N140" s="139" t="s">
        <v>43</v>
      </c>
      <c r="P140" s="140">
        <f t="shared" si="21"/>
        <v>0</v>
      </c>
      <c r="Q140" s="140">
        <v>0</v>
      </c>
      <c r="R140" s="140">
        <f t="shared" si="22"/>
        <v>0</v>
      </c>
      <c r="S140" s="140">
        <v>0</v>
      </c>
      <c r="T140" s="141">
        <f t="shared" si="23"/>
        <v>0</v>
      </c>
      <c r="AR140" s="142" t="s">
        <v>941</v>
      </c>
      <c r="AT140" s="142" t="s">
        <v>183</v>
      </c>
      <c r="AU140" s="142" t="s">
        <v>80</v>
      </c>
      <c r="AY140" s="17" t="s">
        <v>181</v>
      </c>
      <c r="BE140" s="143">
        <f t="shared" si="24"/>
        <v>0</v>
      </c>
      <c r="BF140" s="143">
        <f t="shared" si="25"/>
        <v>0</v>
      </c>
      <c r="BG140" s="143">
        <f t="shared" si="26"/>
        <v>0</v>
      </c>
      <c r="BH140" s="143">
        <f t="shared" si="27"/>
        <v>0</v>
      </c>
      <c r="BI140" s="143">
        <f t="shared" si="28"/>
        <v>0</v>
      </c>
      <c r="BJ140" s="17" t="s">
        <v>80</v>
      </c>
      <c r="BK140" s="143">
        <f t="shared" si="29"/>
        <v>0</v>
      </c>
      <c r="BL140" s="17" t="s">
        <v>941</v>
      </c>
      <c r="BM140" s="142" t="s">
        <v>1107</v>
      </c>
    </row>
    <row r="141" spans="2:65" s="1" customFormat="1" ht="48.95" customHeight="1">
      <c r="B141" s="32"/>
      <c r="C141" s="131">
        <v>42</v>
      </c>
      <c r="D141" s="131" t="s">
        <v>183</v>
      </c>
      <c r="E141" s="132" t="s">
        <v>4689</v>
      </c>
      <c r="F141" s="133" t="s">
        <v>4690</v>
      </c>
      <c r="G141" s="134" t="s">
        <v>3753</v>
      </c>
      <c r="H141" s="135">
        <v>1</v>
      </c>
      <c r="I141" s="136"/>
      <c r="J141" s="137">
        <f t="shared" si="20"/>
        <v>0</v>
      </c>
      <c r="K141" s="133" t="s">
        <v>19</v>
      </c>
      <c r="L141" s="32"/>
      <c r="M141" s="138" t="s">
        <v>19</v>
      </c>
      <c r="N141" s="139" t="s">
        <v>43</v>
      </c>
      <c r="P141" s="140">
        <f t="shared" si="21"/>
        <v>0</v>
      </c>
      <c r="Q141" s="140">
        <v>0</v>
      </c>
      <c r="R141" s="140">
        <f t="shared" si="22"/>
        <v>0</v>
      </c>
      <c r="S141" s="140">
        <v>0</v>
      </c>
      <c r="T141" s="141">
        <f t="shared" si="23"/>
        <v>0</v>
      </c>
      <c r="AR141" s="142" t="s">
        <v>941</v>
      </c>
      <c r="AT141" s="142" t="s">
        <v>183</v>
      </c>
      <c r="AU141" s="142" t="s">
        <v>80</v>
      </c>
      <c r="AY141" s="17" t="s">
        <v>181</v>
      </c>
      <c r="BE141" s="143">
        <f t="shared" si="24"/>
        <v>0</v>
      </c>
      <c r="BF141" s="143">
        <f t="shared" si="25"/>
        <v>0</v>
      </c>
      <c r="BG141" s="143">
        <f t="shared" si="26"/>
        <v>0</v>
      </c>
      <c r="BH141" s="143">
        <f t="shared" si="27"/>
        <v>0</v>
      </c>
      <c r="BI141" s="143">
        <f t="shared" si="28"/>
        <v>0</v>
      </c>
      <c r="BJ141" s="17" t="s">
        <v>80</v>
      </c>
      <c r="BK141" s="143">
        <f t="shared" si="29"/>
        <v>0</v>
      </c>
      <c r="BL141" s="17" t="s">
        <v>941</v>
      </c>
      <c r="BM141" s="142" t="s">
        <v>1117</v>
      </c>
    </row>
    <row r="142" spans="2:65" s="1" customFormat="1" ht="33.05" customHeight="1">
      <c r="B142" s="32"/>
      <c r="C142" s="131">
        <v>43</v>
      </c>
      <c r="D142" s="131" t="s">
        <v>183</v>
      </c>
      <c r="E142" s="132" t="s">
        <v>4691</v>
      </c>
      <c r="F142" s="133" t="s">
        <v>4692</v>
      </c>
      <c r="G142" s="134" t="s">
        <v>3753</v>
      </c>
      <c r="H142" s="135">
        <v>4</v>
      </c>
      <c r="I142" s="136"/>
      <c r="J142" s="137">
        <f t="shared" si="20"/>
        <v>0</v>
      </c>
      <c r="K142" s="133" t="s">
        <v>19</v>
      </c>
      <c r="L142" s="32"/>
      <c r="M142" s="138" t="s">
        <v>19</v>
      </c>
      <c r="N142" s="139" t="s">
        <v>43</v>
      </c>
      <c r="P142" s="140">
        <f t="shared" si="21"/>
        <v>0</v>
      </c>
      <c r="Q142" s="140">
        <v>0</v>
      </c>
      <c r="R142" s="140">
        <f t="shared" si="22"/>
        <v>0</v>
      </c>
      <c r="S142" s="140">
        <v>0</v>
      </c>
      <c r="T142" s="141">
        <f t="shared" si="23"/>
        <v>0</v>
      </c>
      <c r="AR142" s="142" t="s">
        <v>941</v>
      </c>
      <c r="AT142" s="142" t="s">
        <v>183</v>
      </c>
      <c r="AU142" s="142" t="s">
        <v>80</v>
      </c>
      <c r="AY142" s="17" t="s">
        <v>181</v>
      </c>
      <c r="BE142" s="143">
        <f t="shared" si="24"/>
        <v>0</v>
      </c>
      <c r="BF142" s="143">
        <f t="shared" si="25"/>
        <v>0</v>
      </c>
      <c r="BG142" s="143">
        <f t="shared" si="26"/>
        <v>0</v>
      </c>
      <c r="BH142" s="143">
        <f t="shared" si="27"/>
        <v>0</v>
      </c>
      <c r="BI142" s="143">
        <f t="shared" si="28"/>
        <v>0</v>
      </c>
      <c r="BJ142" s="17" t="s">
        <v>80</v>
      </c>
      <c r="BK142" s="143">
        <f t="shared" si="29"/>
        <v>0</v>
      </c>
      <c r="BL142" s="17" t="s">
        <v>941</v>
      </c>
      <c r="BM142" s="142" t="s">
        <v>1141</v>
      </c>
    </row>
    <row r="143" spans="2:65" s="1" customFormat="1" ht="33.05" customHeight="1">
      <c r="B143" s="32"/>
      <c r="C143" s="131">
        <v>44</v>
      </c>
      <c r="D143" s="131" t="s">
        <v>183</v>
      </c>
      <c r="E143" s="132" t="s">
        <v>4693</v>
      </c>
      <c r="F143" s="133" t="s">
        <v>4694</v>
      </c>
      <c r="G143" s="134" t="s">
        <v>3753</v>
      </c>
      <c r="H143" s="135">
        <v>1</v>
      </c>
      <c r="I143" s="136"/>
      <c r="J143" s="137">
        <f t="shared" si="20"/>
        <v>0</v>
      </c>
      <c r="K143" s="133" t="s">
        <v>19</v>
      </c>
      <c r="L143" s="32"/>
      <c r="M143" s="138" t="s">
        <v>19</v>
      </c>
      <c r="N143" s="139" t="s">
        <v>43</v>
      </c>
      <c r="P143" s="140">
        <f t="shared" si="21"/>
        <v>0</v>
      </c>
      <c r="Q143" s="140">
        <v>0</v>
      </c>
      <c r="R143" s="140">
        <f t="shared" si="22"/>
        <v>0</v>
      </c>
      <c r="S143" s="140">
        <v>0</v>
      </c>
      <c r="T143" s="141">
        <f t="shared" si="23"/>
        <v>0</v>
      </c>
      <c r="AR143" s="142" t="s">
        <v>941</v>
      </c>
      <c r="AT143" s="142" t="s">
        <v>183</v>
      </c>
      <c r="AU143" s="142" t="s">
        <v>80</v>
      </c>
      <c r="AY143" s="17" t="s">
        <v>181</v>
      </c>
      <c r="BE143" s="143">
        <f t="shared" si="24"/>
        <v>0</v>
      </c>
      <c r="BF143" s="143">
        <f t="shared" si="25"/>
        <v>0</v>
      </c>
      <c r="BG143" s="143">
        <f t="shared" si="26"/>
        <v>0</v>
      </c>
      <c r="BH143" s="143">
        <f t="shared" si="27"/>
        <v>0</v>
      </c>
      <c r="BI143" s="143">
        <f t="shared" si="28"/>
        <v>0</v>
      </c>
      <c r="BJ143" s="17" t="s">
        <v>80</v>
      </c>
      <c r="BK143" s="143">
        <f t="shared" si="29"/>
        <v>0</v>
      </c>
      <c r="BL143" s="17" t="s">
        <v>941</v>
      </c>
      <c r="BM143" s="142" t="s">
        <v>1160</v>
      </c>
    </row>
    <row r="144" spans="2:65" s="1" customFormat="1" ht="44.3" customHeight="1">
      <c r="B144" s="32"/>
      <c r="C144" s="131">
        <v>45</v>
      </c>
      <c r="D144" s="131" t="s">
        <v>183</v>
      </c>
      <c r="E144" s="132" t="s">
        <v>4695</v>
      </c>
      <c r="F144" s="133" t="s">
        <v>4696</v>
      </c>
      <c r="G144" s="134" t="s">
        <v>3753</v>
      </c>
      <c r="H144" s="135">
        <v>2</v>
      </c>
      <c r="I144" s="136"/>
      <c r="J144" s="137">
        <f t="shared" si="20"/>
        <v>0</v>
      </c>
      <c r="K144" s="133" t="s">
        <v>19</v>
      </c>
      <c r="L144" s="32"/>
      <c r="M144" s="138" t="s">
        <v>19</v>
      </c>
      <c r="N144" s="139" t="s">
        <v>43</v>
      </c>
      <c r="P144" s="140">
        <f t="shared" si="21"/>
        <v>0</v>
      </c>
      <c r="Q144" s="140">
        <v>0</v>
      </c>
      <c r="R144" s="140">
        <f t="shared" si="22"/>
        <v>0</v>
      </c>
      <c r="S144" s="140">
        <v>0</v>
      </c>
      <c r="T144" s="141">
        <f t="shared" si="23"/>
        <v>0</v>
      </c>
      <c r="AR144" s="142" t="s">
        <v>941</v>
      </c>
      <c r="AT144" s="142" t="s">
        <v>183</v>
      </c>
      <c r="AU144" s="142" t="s">
        <v>80</v>
      </c>
      <c r="AY144" s="17" t="s">
        <v>181</v>
      </c>
      <c r="BE144" s="143">
        <f t="shared" si="24"/>
        <v>0</v>
      </c>
      <c r="BF144" s="143">
        <f t="shared" si="25"/>
        <v>0</v>
      </c>
      <c r="BG144" s="143">
        <f t="shared" si="26"/>
        <v>0</v>
      </c>
      <c r="BH144" s="143">
        <f t="shared" si="27"/>
        <v>0</v>
      </c>
      <c r="BI144" s="143">
        <f t="shared" si="28"/>
        <v>0</v>
      </c>
      <c r="BJ144" s="17" t="s">
        <v>80</v>
      </c>
      <c r="BK144" s="143">
        <f t="shared" si="29"/>
        <v>0</v>
      </c>
      <c r="BL144" s="17" t="s">
        <v>941</v>
      </c>
      <c r="BM144" s="142" t="s">
        <v>1179</v>
      </c>
    </row>
    <row r="145" spans="2:65" s="1" customFormat="1" ht="44.3" customHeight="1">
      <c r="B145" s="32"/>
      <c r="C145" s="131">
        <v>46</v>
      </c>
      <c r="D145" s="131" t="s">
        <v>183</v>
      </c>
      <c r="E145" s="132" t="s">
        <v>4697</v>
      </c>
      <c r="F145" s="133" t="s">
        <v>4698</v>
      </c>
      <c r="G145" s="134" t="s">
        <v>3753</v>
      </c>
      <c r="H145" s="135">
        <v>3</v>
      </c>
      <c r="I145" s="136"/>
      <c r="J145" s="137">
        <f t="shared" si="20"/>
        <v>0</v>
      </c>
      <c r="K145" s="133" t="s">
        <v>19</v>
      </c>
      <c r="L145" s="32"/>
      <c r="M145" s="138" t="s">
        <v>19</v>
      </c>
      <c r="N145" s="139" t="s">
        <v>43</v>
      </c>
      <c r="P145" s="140">
        <f t="shared" si="21"/>
        <v>0</v>
      </c>
      <c r="Q145" s="140">
        <v>0</v>
      </c>
      <c r="R145" s="140">
        <f t="shared" si="22"/>
        <v>0</v>
      </c>
      <c r="S145" s="140">
        <v>0</v>
      </c>
      <c r="T145" s="141">
        <f t="shared" si="23"/>
        <v>0</v>
      </c>
      <c r="AR145" s="142" t="s">
        <v>941</v>
      </c>
      <c r="AT145" s="142" t="s">
        <v>183</v>
      </c>
      <c r="AU145" s="142" t="s">
        <v>80</v>
      </c>
      <c r="AY145" s="17" t="s">
        <v>181</v>
      </c>
      <c r="BE145" s="143">
        <f t="shared" si="24"/>
        <v>0</v>
      </c>
      <c r="BF145" s="143">
        <f t="shared" si="25"/>
        <v>0</v>
      </c>
      <c r="BG145" s="143">
        <f t="shared" si="26"/>
        <v>0</v>
      </c>
      <c r="BH145" s="143">
        <f t="shared" si="27"/>
        <v>0</v>
      </c>
      <c r="BI145" s="143">
        <f t="shared" si="28"/>
        <v>0</v>
      </c>
      <c r="BJ145" s="17" t="s">
        <v>80</v>
      </c>
      <c r="BK145" s="143">
        <f t="shared" si="29"/>
        <v>0</v>
      </c>
      <c r="BL145" s="17" t="s">
        <v>941</v>
      </c>
      <c r="BM145" s="142" t="s">
        <v>1191</v>
      </c>
    </row>
    <row r="146" spans="2:65" s="1" customFormat="1" ht="21.75" customHeight="1">
      <c r="B146" s="32"/>
      <c r="C146" s="131">
        <v>47</v>
      </c>
      <c r="D146" s="131" t="s">
        <v>183</v>
      </c>
      <c r="E146" s="132" t="s">
        <v>4115</v>
      </c>
      <c r="F146" s="133" t="s">
        <v>4699</v>
      </c>
      <c r="G146" s="134" t="s">
        <v>3753</v>
      </c>
      <c r="H146" s="135">
        <v>5</v>
      </c>
      <c r="I146" s="136"/>
      <c r="J146" s="137">
        <f t="shared" si="20"/>
        <v>0</v>
      </c>
      <c r="K146" s="133" t="s">
        <v>19</v>
      </c>
      <c r="L146" s="32"/>
      <c r="M146" s="138" t="s">
        <v>19</v>
      </c>
      <c r="N146" s="139" t="s">
        <v>43</v>
      </c>
      <c r="P146" s="140">
        <f t="shared" si="21"/>
        <v>0</v>
      </c>
      <c r="Q146" s="140">
        <v>0</v>
      </c>
      <c r="R146" s="140">
        <f t="shared" si="22"/>
        <v>0</v>
      </c>
      <c r="S146" s="140">
        <v>0</v>
      </c>
      <c r="T146" s="141">
        <f t="shared" si="23"/>
        <v>0</v>
      </c>
      <c r="AR146" s="142" t="s">
        <v>941</v>
      </c>
      <c r="AT146" s="142" t="s">
        <v>183</v>
      </c>
      <c r="AU146" s="142" t="s">
        <v>80</v>
      </c>
      <c r="AY146" s="17" t="s">
        <v>181</v>
      </c>
      <c r="BE146" s="143">
        <f t="shared" si="24"/>
        <v>0</v>
      </c>
      <c r="BF146" s="143">
        <f t="shared" si="25"/>
        <v>0</v>
      </c>
      <c r="BG146" s="143">
        <f t="shared" si="26"/>
        <v>0</v>
      </c>
      <c r="BH146" s="143">
        <f t="shared" si="27"/>
        <v>0</v>
      </c>
      <c r="BI146" s="143">
        <f t="shared" si="28"/>
        <v>0</v>
      </c>
      <c r="BJ146" s="17" t="s">
        <v>80</v>
      </c>
      <c r="BK146" s="143">
        <f t="shared" si="29"/>
        <v>0</v>
      </c>
      <c r="BL146" s="17" t="s">
        <v>941</v>
      </c>
      <c r="BM146" s="142" t="s">
        <v>1208</v>
      </c>
    </row>
    <row r="147" spans="2:65" s="1" customFormat="1" ht="24.1" customHeight="1">
      <c r="B147" s="32"/>
      <c r="C147" s="131">
        <v>48</v>
      </c>
      <c r="D147" s="131" t="s">
        <v>183</v>
      </c>
      <c r="E147" s="132" t="s">
        <v>4700</v>
      </c>
      <c r="F147" s="133" t="s">
        <v>4701</v>
      </c>
      <c r="G147" s="134" t="s">
        <v>3753</v>
      </c>
      <c r="H147" s="135">
        <v>8</v>
      </c>
      <c r="I147" s="136"/>
      <c r="J147" s="137">
        <f t="shared" si="20"/>
        <v>0</v>
      </c>
      <c r="K147" s="133" t="s">
        <v>19</v>
      </c>
      <c r="L147" s="32"/>
      <c r="M147" s="138" t="s">
        <v>19</v>
      </c>
      <c r="N147" s="139" t="s">
        <v>43</v>
      </c>
      <c r="P147" s="140">
        <f t="shared" si="21"/>
        <v>0</v>
      </c>
      <c r="Q147" s="140">
        <v>0</v>
      </c>
      <c r="R147" s="140">
        <f t="shared" si="22"/>
        <v>0</v>
      </c>
      <c r="S147" s="140">
        <v>0</v>
      </c>
      <c r="T147" s="141">
        <f t="shared" si="23"/>
        <v>0</v>
      </c>
      <c r="AR147" s="142" t="s">
        <v>941</v>
      </c>
      <c r="AT147" s="142" t="s">
        <v>183</v>
      </c>
      <c r="AU147" s="142" t="s">
        <v>80</v>
      </c>
      <c r="AY147" s="17" t="s">
        <v>181</v>
      </c>
      <c r="BE147" s="143">
        <f t="shared" si="24"/>
        <v>0</v>
      </c>
      <c r="BF147" s="143">
        <f t="shared" si="25"/>
        <v>0</v>
      </c>
      <c r="BG147" s="143">
        <f t="shared" si="26"/>
        <v>0</v>
      </c>
      <c r="BH147" s="143">
        <f t="shared" si="27"/>
        <v>0</v>
      </c>
      <c r="BI147" s="143">
        <f t="shared" si="28"/>
        <v>0</v>
      </c>
      <c r="BJ147" s="17" t="s">
        <v>80</v>
      </c>
      <c r="BK147" s="143">
        <f t="shared" si="29"/>
        <v>0</v>
      </c>
      <c r="BL147" s="17" t="s">
        <v>941</v>
      </c>
      <c r="BM147" s="142" t="s">
        <v>309</v>
      </c>
    </row>
    <row r="148" spans="2:65" s="1" customFormat="1" ht="16.5" customHeight="1">
      <c r="B148" s="32"/>
      <c r="C148" s="131">
        <v>49</v>
      </c>
      <c r="D148" s="131" t="s">
        <v>183</v>
      </c>
      <c r="E148" s="132" t="s">
        <v>4702</v>
      </c>
      <c r="F148" s="133" t="s">
        <v>4703</v>
      </c>
      <c r="G148" s="134" t="s">
        <v>3753</v>
      </c>
      <c r="H148" s="135">
        <v>2</v>
      </c>
      <c r="I148" s="136"/>
      <c r="J148" s="137">
        <f t="shared" si="20"/>
        <v>0</v>
      </c>
      <c r="K148" s="133" t="s">
        <v>19</v>
      </c>
      <c r="L148" s="32"/>
      <c r="M148" s="138" t="s">
        <v>19</v>
      </c>
      <c r="N148" s="139" t="s">
        <v>43</v>
      </c>
      <c r="P148" s="140">
        <f t="shared" si="21"/>
        <v>0</v>
      </c>
      <c r="Q148" s="140">
        <v>0</v>
      </c>
      <c r="R148" s="140">
        <f t="shared" si="22"/>
        <v>0</v>
      </c>
      <c r="S148" s="140">
        <v>0</v>
      </c>
      <c r="T148" s="141">
        <f t="shared" si="23"/>
        <v>0</v>
      </c>
      <c r="AR148" s="142" t="s">
        <v>941</v>
      </c>
      <c r="AT148" s="142" t="s">
        <v>183</v>
      </c>
      <c r="AU148" s="142" t="s">
        <v>80</v>
      </c>
      <c r="AY148" s="17" t="s">
        <v>181</v>
      </c>
      <c r="BE148" s="143">
        <f t="shared" si="24"/>
        <v>0</v>
      </c>
      <c r="BF148" s="143">
        <f t="shared" si="25"/>
        <v>0</v>
      </c>
      <c r="BG148" s="143">
        <f t="shared" si="26"/>
        <v>0</v>
      </c>
      <c r="BH148" s="143">
        <f t="shared" si="27"/>
        <v>0</v>
      </c>
      <c r="BI148" s="143">
        <f t="shared" si="28"/>
        <v>0</v>
      </c>
      <c r="BJ148" s="17" t="s">
        <v>80</v>
      </c>
      <c r="BK148" s="143">
        <f t="shared" si="29"/>
        <v>0</v>
      </c>
      <c r="BL148" s="17" t="s">
        <v>941</v>
      </c>
      <c r="BM148" s="142" t="s">
        <v>216</v>
      </c>
    </row>
    <row r="149" spans="2:65" s="1" customFormat="1" ht="21.75" customHeight="1">
      <c r="B149" s="32"/>
      <c r="C149" s="131">
        <v>50</v>
      </c>
      <c r="D149" s="131" t="s">
        <v>183</v>
      </c>
      <c r="E149" s="132" t="s">
        <v>4704</v>
      </c>
      <c r="F149" s="133" t="s">
        <v>4705</v>
      </c>
      <c r="G149" s="134" t="s">
        <v>4631</v>
      </c>
      <c r="H149" s="135">
        <v>120</v>
      </c>
      <c r="I149" s="136"/>
      <c r="J149" s="137">
        <f t="shared" si="20"/>
        <v>0</v>
      </c>
      <c r="K149" s="133" t="s">
        <v>19</v>
      </c>
      <c r="L149" s="32"/>
      <c r="M149" s="138" t="s">
        <v>19</v>
      </c>
      <c r="N149" s="139" t="s">
        <v>43</v>
      </c>
      <c r="P149" s="140">
        <f t="shared" si="21"/>
        <v>0</v>
      </c>
      <c r="Q149" s="140">
        <v>0</v>
      </c>
      <c r="R149" s="140">
        <f t="shared" si="22"/>
        <v>0</v>
      </c>
      <c r="S149" s="140">
        <v>0</v>
      </c>
      <c r="T149" s="141">
        <f t="shared" si="23"/>
        <v>0</v>
      </c>
      <c r="AR149" s="142" t="s">
        <v>941</v>
      </c>
      <c r="AT149" s="142" t="s">
        <v>183</v>
      </c>
      <c r="AU149" s="142" t="s">
        <v>80</v>
      </c>
      <c r="AY149" s="17" t="s">
        <v>181</v>
      </c>
      <c r="BE149" s="143">
        <f t="shared" si="24"/>
        <v>0</v>
      </c>
      <c r="BF149" s="143">
        <f t="shared" si="25"/>
        <v>0</v>
      </c>
      <c r="BG149" s="143">
        <f t="shared" si="26"/>
        <v>0</v>
      </c>
      <c r="BH149" s="143">
        <f t="shared" si="27"/>
        <v>0</v>
      </c>
      <c r="BI149" s="143">
        <f t="shared" si="28"/>
        <v>0</v>
      </c>
      <c r="BJ149" s="17" t="s">
        <v>80</v>
      </c>
      <c r="BK149" s="143">
        <f t="shared" si="29"/>
        <v>0</v>
      </c>
      <c r="BL149" s="17" t="s">
        <v>941</v>
      </c>
      <c r="BM149" s="142" t="s">
        <v>1252</v>
      </c>
    </row>
    <row r="150" spans="2:65" s="1" customFormat="1" ht="21.75" customHeight="1">
      <c r="B150" s="32"/>
      <c r="C150" s="131">
        <v>51</v>
      </c>
      <c r="D150" s="131" t="s">
        <v>183</v>
      </c>
      <c r="E150" s="132" t="s">
        <v>4706</v>
      </c>
      <c r="F150" s="133" t="s">
        <v>4707</v>
      </c>
      <c r="G150" s="134" t="s">
        <v>4631</v>
      </c>
      <c r="H150" s="135">
        <v>40</v>
      </c>
      <c r="I150" s="136"/>
      <c r="J150" s="137">
        <f t="shared" si="20"/>
        <v>0</v>
      </c>
      <c r="K150" s="133" t="s">
        <v>19</v>
      </c>
      <c r="L150" s="32"/>
      <c r="M150" s="138" t="s">
        <v>19</v>
      </c>
      <c r="N150" s="139" t="s">
        <v>43</v>
      </c>
      <c r="P150" s="140">
        <f t="shared" si="21"/>
        <v>0</v>
      </c>
      <c r="Q150" s="140">
        <v>0</v>
      </c>
      <c r="R150" s="140">
        <f t="shared" si="22"/>
        <v>0</v>
      </c>
      <c r="S150" s="140">
        <v>0</v>
      </c>
      <c r="T150" s="141">
        <f t="shared" si="23"/>
        <v>0</v>
      </c>
      <c r="AR150" s="142" t="s">
        <v>941</v>
      </c>
      <c r="AT150" s="142" t="s">
        <v>183</v>
      </c>
      <c r="AU150" s="142" t="s">
        <v>80</v>
      </c>
      <c r="AY150" s="17" t="s">
        <v>181</v>
      </c>
      <c r="BE150" s="143">
        <f t="shared" si="24"/>
        <v>0</v>
      </c>
      <c r="BF150" s="143">
        <f t="shared" si="25"/>
        <v>0</v>
      </c>
      <c r="BG150" s="143">
        <f t="shared" si="26"/>
        <v>0</v>
      </c>
      <c r="BH150" s="143">
        <f t="shared" si="27"/>
        <v>0</v>
      </c>
      <c r="BI150" s="143">
        <f t="shared" si="28"/>
        <v>0</v>
      </c>
      <c r="BJ150" s="17" t="s">
        <v>80</v>
      </c>
      <c r="BK150" s="143">
        <f t="shared" si="29"/>
        <v>0</v>
      </c>
      <c r="BL150" s="17" t="s">
        <v>941</v>
      </c>
      <c r="BM150" s="142" t="s">
        <v>1262</v>
      </c>
    </row>
    <row r="151" spans="2:65" s="1" customFormat="1" ht="21.75" customHeight="1">
      <c r="B151" s="32"/>
      <c r="C151" s="131">
        <v>52</v>
      </c>
      <c r="D151" s="131" t="s">
        <v>183</v>
      </c>
      <c r="E151" s="132" t="s">
        <v>4708</v>
      </c>
      <c r="F151" s="133" t="s">
        <v>4709</v>
      </c>
      <c r="G151" s="134" t="s">
        <v>4631</v>
      </c>
      <c r="H151" s="135">
        <v>50</v>
      </c>
      <c r="I151" s="136"/>
      <c r="J151" s="137">
        <f t="shared" si="20"/>
        <v>0</v>
      </c>
      <c r="K151" s="133" t="s">
        <v>19</v>
      </c>
      <c r="L151" s="32"/>
      <c r="M151" s="138" t="s">
        <v>19</v>
      </c>
      <c r="N151" s="139" t="s">
        <v>43</v>
      </c>
      <c r="P151" s="140">
        <f t="shared" si="21"/>
        <v>0</v>
      </c>
      <c r="Q151" s="140">
        <v>0</v>
      </c>
      <c r="R151" s="140">
        <f t="shared" si="22"/>
        <v>0</v>
      </c>
      <c r="S151" s="140">
        <v>0</v>
      </c>
      <c r="T151" s="141">
        <f t="shared" si="23"/>
        <v>0</v>
      </c>
      <c r="AR151" s="142" t="s">
        <v>941</v>
      </c>
      <c r="AT151" s="142" t="s">
        <v>183</v>
      </c>
      <c r="AU151" s="142" t="s">
        <v>80</v>
      </c>
      <c r="AY151" s="17" t="s">
        <v>181</v>
      </c>
      <c r="BE151" s="143">
        <f t="shared" si="24"/>
        <v>0</v>
      </c>
      <c r="BF151" s="143">
        <f t="shared" si="25"/>
        <v>0</v>
      </c>
      <c r="BG151" s="143">
        <f t="shared" si="26"/>
        <v>0</v>
      </c>
      <c r="BH151" s="143">
        <f t="shared" si="27"/>
        <v>0</v>
      </c>
      <c r="BI151" s="143">
        <f t="shared" si="28"/>
        <v>0</v>
      </c>
      <c r="BJ151" s="17" t="s">
        <v>80</v>
      </c>
      <c r="BK151" s="143">
        <f t="shared" si="29"/>
        <v>0</v>
      </c>
      <c r="BL151" s="17" t="s">
        <v>941</v>
      </c>
      <c r="BM151" s="142" t="s">
        <v>1274</v>
      </c>
    </row>
    <row r="152" spans="2:65" s="1" customFormat="1" ht="16.5" customHeight="1">
      <c r="B152" s="32"/>
      <c r="C152" s="131">
        <v>53</v>
      </c>
      <c r="D152" s="131" t="s">
        <v>183</v>
      </c>
      <c r="E152" s="132" t="s">
        <v>4710</v>
      </c>
      <c r="F152" s="133" t="s">
        <v>4711</v>
      </c>
      <c r="G152" s="134" t="s">
        <v>4631</v>
      </c>
      <c r="H152" s="135">
        <v>35</v>
      </c>
      <c r="I152" s="136"/>
      <c r="J152" s="137">
        <f t="shared" si="20"/>
        <v>0</v>
      </c>
      <c r="K152" s="133" t="s">
        <v>19</v>
      </c>
      <c r="L152" s="32"/>
      <c r="M152" s="138" t="s">
        <v>19</v>
      </c>
      <c r="N152" s="139" t="s">
        <v>43</v>
      </c>
      <c r="P152" s="140">
        <f t="shared" si="21"/>
        <v>0</v>
      </c>
      <c r="Q152" s="140">
        <v>0</v>
      </c>
      <c r="R152" s="140">
        <f t="shared" si="22"/>
        <v>0</v>
      </c>
      <c r="S152" s="140">
        <v>0</v>
      </c>
      <c r="T152" s="141">
        <f t="shared" si="23"/>
        <v>0</v>
      </c>
      <c r="AR152" s="142" t="s">
        <v>941</v>
      </c>
      <c r="AT152" s="142" t="s">
        <v>183</v>
      </c>
      <c r="AU152" s="142" t="s">
        <v>80</v>
      </c>
      <c r="AY152" s="17" t="s">
        <v>181</v>
      </c>
      <c r="BE152" s="143">
        <f t="shared" si="24"/>
        <v>0</v>
      </c>
      <c r="BF152" s="143">
        <f t="shared" si="25"/>
        <v>0</v>
      </c>
      <c r="BG152" s="143">
        <f t="shared" si="26"/>
        <v>0</v>
      </c>
      <c r="BH152" s="143">
        <f t="shared" si="27"/>
        <v>0</v>
      </c>
      <c r="BI152" s="143">
        <f t="shared" si="28"/>
        <v>0</v>
      </c>
      <c r="BJ152" s="17" t="s">
        <v>80</v>
      </c>
      <c r="BK152" s="143">
        <f t="shared" si="29"/>
        <v>0</v>
      </c>
      <c r="BL152" s="17" t="s">
        <v>941</v>
      </c>
      <c r="BM152" s="142" t="s">
        <v>1287</v>
      </c>
    </row>
    <row r="153" spans="2:65" s="1" customFormat="1" ht="16.5" customHeight="1">
      <c r="B153" s="32"/>
      <c r="C153" s="131">
        <v>54</v>
      </c>
      <c r="D153" s="131" t="s">
        <v>183</v>
      </c>
      <c r="E153" s="132" t="s">
        <v>4712</v>
      </c>
      <c r="F153" s="133" t="s">
        <v>4713</v>
      </c>
      <c r="G153" s="134" t="s">
        <v>2716</v>
      </c>
      <c r="H153" s="135">
        <v>100</v>
      </c>
      <c r="I153" s="136"/>
      <c r="J153" s="137">
        <f t="shared" si="20"/>
        <v>0</v>
      </c>
      <c r="K153" s="133" t="s">
        <v>19</v>
      </c>
      <c r="L153" s="32"/>
      <c r="M153" s="138" t="s">
        <v>19</v>
      </c>
      <c r="N153" s="139" t="s">
        <v>43</v>
      </c>
      <c r="P153" s="140">
        <f t="shared" si="21"/>
        <v>0</v>
      </c>
      <c r="Q153" s="140">
        <v>0</v>
      </c>
      <c r="R153" s="140">
        <f t="shared" si="22"/>
        <v>0</v>
      </c>
      <c r="S153" s="140">
        <v>0</v>
      </c>
      <c r="T153" s="141">
        <f t="shared" si="23"/>
        <v>0</v>
      </c>
      <c r="AR153" s="142" t="s">
        <v>941</v>
      </c>
      <c r="AT153" s="142" t="s">
        <v>183</v>
      </c>
      <c r="AU153" s="142" t="s">
        <v>80</v>
      </c>
      <c r="AY153" s="17" t="s">
        <v>181</v>
      </c>
      <c r="BE153" s="143">
        <f t="shared" si="24"/>
        <v>0</v>
      </c>
      <c r="BF153" s="143">
        <f t="shared" si="25"/>
        <v>0</v>
      </c>
      <c r="BG153" s="143">
        <f t="shared" si="26"/>
        <v>0</v>
      </c>
      <c r="BH153" s="143">
        <f t="shared" si="27"/>
        <v>0</v>
      </c>
      <c r="BI153" s="143">
        <f t="shared" si="28"/>
        <v>0</v>
      </c>
      <c r="BJ153" s="17" t="s">
        <v>80</v>
      </c>
      <c r="BK153" s="143">
        <f t="shared" si="29"/>
        <v>0</v>
      </c>
      <c r="BL153" s="17" t="s">
        <v>941</v>
      </c>
      <c r="BM153" s="142" t="s">
        <v>1304</v>
      </c>
    </row>
    <row r="154" spans="2:65" s="1" customFormat="1" ht="21.75" customHeight="1">
      <c r="B154" s="32"/>
      <c r="C154" s="131">
        <v>55</v>
      </c>
      <c r="D154" s="131" t="s">
        <v>183</v>
      </c>
      <c r="E154" s="132" t="s">
        <v>4714</v>
      </c>
      <c r="F154" s="133" t="s">
        <v>4715</v>
      </c>
      <c r="G154" s="134" t="s">
        <v>3753</v>
      </c>
      <c r="H154" s="135">
        <v>1</v>
      </c>
      <c r="I154" s="136"/>
      <c r="J154" s="137">
        <f t="shared" si="20"/>
        <v>0</v>
      </c>
      <c r="K154" s="133" t="s">
        <v>19</v>
      </c>
      <c r="L154" s="32"/>
      <c r="M154" s="138" t="s">
        <v>19</v>
      </c>
      <c r="N154" s="139" t="s">
        <v>43</v>
      </c>
      <c r="P154" s="140">
        <f t="shared" si="21"/>
        <v>0</v>
      </c>
      <c r="Q154" s="140">
        <v>0</v>
      </c>
      <c r="R154" s="140">
        <f t="shared" si="22"/>
        <v>0</v>
      </c>
      <c r="S154" s="140">
        <v>0</v>
      </c>
      <c r="T154" s="141">
        <f t="shared" si="23"/>
        <v>0</v>
      </c>
      <c r="AR154" s="142" t="s">
        <v>941</v>
      </c>
      <c r="AT154" s="142" t="s">
        <v>183</v>
      </c>
      <c r="AU154" s="142" t="s">
        <v>80</v>
      </c>
      <c r="AY154" s="17" t="s">
        <v>181</v>
      </c>
      <c r="BE154" s="143">
        <f t="shared" si="24"/>
        <v>0</v>
      </c>
      <c r="BF154" s="143">
        <f t="shared" si="25"/>
        <v>0</v>
      </c>
      <c r="BG154" s="143">
        <f t="shared" si="26"/>
        <v>0</v>
      </c>
      <c r="BH154" s="143">
        <f t="shared" si="27"/>
        <v>0</v>
      </c>
      <c r="BI154" s="143">
        <f t="shared" si="28"/>
        <v>0</v>
      </c>
      <c r="BJ154" s="17" t="s">
        <v>80</v>
      </c>
      <c r="BK154" s="143">
        <f t="shared" si="29"/>
        <v>0</v>
      </c>
      <c r="BL154" s="17" t="s">
        <v>941</v>
      </c>
      <c r="BM154" s="142" t="s">
        <v>1322</v>
      </c>
    </row>
    <row r="155" spans="2:65" s="1" customFormat="1" ht="21.75" customHeight="1">
      <c r="B155" s="32"/>
      <c r="C155" s="131">
        <v>56</v>
      </c>
      <c r="D155" s="131" t="s">
        <v>183</v>
      </c>
      <c r="E155" s="132" t="s">
        <v>4716</v>
      </c>
      <c r="F155" s="133" t="s">
        <v>4717</v>
      </c>
      <c r="G155" s="134" t="s">
        <v>3753</v>
      </c>
      <c r="H155" s="135">
        <v>1</v>
      </c>
      <c r="I155" s="136"/>
      <c r="J155" s="137">
        <f t="shared" si="20"/>
        <v>0</v>
      </c>
      <c r="K155" s="133" t="s">
        <v>19</v>
      </c>
      <c r="L155" s="32"/>
      <c r="M155" s="138" t="s">
        <v>19</v>
      </c>
      <c r="N155" s="139" t="s">
        <v>43</v>
      </c>
      <c r="P155" s="140">
        <f t="shared" si="21"/>
        <v>0</v>
      </c>
      <c r="Q155" s="140">
        <v>0</v>
      </c>
      <c r="R155" s="140">
        <f t="shared" si="22"/>
        <v>0</v>
      </c>
      <c r="S155" s="140">
        <v>0</v>
      </c>
      <c r="T155" s="141">
        <f t="shared" si="23"/>
        <v>0</v>
      </c>
      <c r="AR155" s="142" t="s">
        <v>941</v>
      </c>
      <c r="AT155" s="142" t="s">
        <v>183</v>
      </c>
      <c r="AU155" s="142" t="s">
        <v>80</v>
      </c>
      <c r="AY155" s="17" t="s">
        <v>181</v>
      </c>
      <c r="BE155" s="143">
        <f t="shared" si="24"/>
        <v>0</v>
      </c>
      <c r="BF155" s="143">
        <f t="shared" si="25"/>
        <v>0</v>
      </c>
      <c r="BG155" s="143">
        <f t="shared" si="26"/>
        <v>0</v>
      </c>
      <c r="BH155" s="143">
        <f t="shared" si="27"/>
        <v>0</v>
      </c>
      <c r="BI155" s="143">
        <f t="shared" si="28"/>
        <v>0</v>
      </c>
      <c r="BJ155" s="17" t="s">
        <v>80</v>
      </c>
      <c r="BK155" s="143">
        <f t="shared" si="29"/>
        <v>0</v>
      </c>
      <c r="BL155" s="17" t="s">
        <v>941</v>
      </c>
      <c r="BM155" s="142" t="s">
        <v>1339</v>
      </c>
    </row>
    <row r="156" spans="2:65" s="1" customFormat="1" ht="21.75" customHeight="1">
      <c r="B156" s="32"/>
      <c r="C156" s="131">
        <v>57</v>
      </c>
      <c r="D156" s="131" t="s">
        <v>183</v>
      </c>
      <c r="E156" s="132" t="s">
        <v>4718</v>
      </c>
      <c r="F156" s="133" t="s">
        <v>4719</v>
      </c>
      <c r="G156" s="134" t="s">
        <v>3753</v>
      </c>
      <c r="H156" s="135">
        <v>1</v>
      </c>
      <c r="I156" s="136"/>
      <c r="J156" s="137">
        <f t="shared" si="20"/>
        <v>0</v>
      </c>
      <c r="K156" s="133" t="s">
        <v>19</v>
      </c>
      <c r="L156" s="32"/>
      <c r="M156" s="138" t="s">
        <v>19</v>
      </c>
      <c r="N156" s="139" t="s">
        <v>43</v>
      </c>
      <c r="P156" s="140">
        <f t="shared" si="21"/>
        <v>0</v>
      </c>
      <c r="Q156" s="140">
        <v>0</v>
      </c>
      <c r="R156" s="140">
        <f t="shared" si="22"/>
        <v>0</v>
      </c>
      <c r="S156" s="140">
        <v>0</v>
      </c>
      <c r="T156" s="141">
        <f t="shared" si="23"/>
        <v>0</v>
      </c>
      <c r="AR156" s="142" t="s">
        <v>941</v>
      </c>
      <c r="AT156" s="142" t="s">
        <v>183</v>
      </c>
      <c r="AU156" s="142" t="s">
        <v>80</v>
      </c>
      <c r="AY156" s="17" t="s">
        <v>181</v>
      </c>
      <c r="BE156" s="143">
        <f t="shared" si="24"/>
        <v>0</v>
      </c>
      <c r="BF156" s="143">
        <f t="shared" si="25"/>
        <v>0</v>
      </c>
      <c r="BG156" s="143">
        <f t="shared" si="26"/>
        <v>0</v>
      </c>
      <c r="BH156" s="143">
        <f t="shared" si="27"/>
        <v>0</v>
      </c>
      <c r="BI156" s="143">
        <f t="shared" si="28"/>
        <v>0</v>
      </c>
      <c r="BJ156" s="17" t="s">
        <v>80</v>
      </c>
      <c r="BK156" s="143">
        <f t="shared" si="29"/>
        <v>0</v>
      </c>
      <c r="BL156" s="17" t="s">
        <v>941</v>
      </c>
      <c r="BM156" s="142" t="s">
        <v>1356</v>
      </c>
    </row>
    <row r="157" spans="2:65" s="1" customFormat="1" ht="21.75" customHeight="1">
      <c r="B157" s="32"/>
      <c r="C157" s="131">
        <v>58</v>
      </c>
      <c r="D157" s="131" t="s">
        <v>183</v>
      </c>
      <c r="E157" s="132" t="s">
        <v>4720</v>
      </c>
      <c r="F157" s="133" t="s">
        <v>4721</v>
      </c>
      <c r="G157" s="134" t="s">
        <v>3753</v>
      </c>
      <c r="H157" s="135">
        <v>1</v>
      </c>
      <c r="I157" s="136"/>
      <c r="J157" s="137">
        <f t="shared" si="20"/>
        <v>0</v>
      </c>
      <c r="K157" s="133" t="s">
        <v>19</v>
      </c>
      <c r="L157" s="32"/>
      <c r="M157" s="138" t="s">
        <v>19</v>
      </c>
      <c r="N157" s="139" t="s">
        <v>43</v>
      </c>
      <c r="P157" s="140">
        <f t="shared" si="21"/>
        <v>0</v>
      </c>
      <c r="Q157" s="140">
        <v>0</v>
      </c>
      <c r="R157" s="140">
        <f t="shared" si="22"/>
        <v>0</v>
      </c>
      <c r="S157" s="140">
        <v>0</v>
      </c>
      <c r="T157" s="141">
        <f t="shared" si="23"/>
        <v>0</v>
      </c>
      <c r="AR157" s="142" t="s">
        <v>941</v>
      </c>
      <c r="AT157" s="142" t="s">
        <v>183</v>
      </c>
      <c r="AU157" s="142" t="s">
        <v>80</v>
      </c>
      <c r="AY157" s="17" t="s">
        <v>181</v>
      </c>
      <c r="BE157" s="143">
        <f t="shared" si="24"/>
        <v>0</v>
      </c>
      <c r="BF157" s="143">
        <f t="shared" si="25"/>
        <v>0</v>
      </c>
      <c r="BG157" s="143">
        <f t="shared" si="26"/>
        <v>0</v>
      </c>
      <c r="BH157" s="143">
        <f t="shared" si="27"/>
        <v>0</v>
      </c>
      <c r="BI157" s="143">
        <f t="shared" si="28"/>
        <v>0</v>
      </c>
      <c r="BJ157" s="17" t="s">
        <v>80</v>
      </c>
      <c r="BK157" s="143">
        <f t="shared" si="29"/>
        <v>0</v>
      </c>
      <c r="BL157" s="17" t="s">
        <v>941</v>
      </c>
      <c r="BM157" s="142" t="s">
        <v>1372</v>
      </c>
    </row>
    <row r="158" spans="2:65" s="1" customFormat="1" ht="24.1" customHeight="1">
      <c r="B158" s="32"/>
      <c r="C158" s="131">
        <v>59</v>
      </c>
      <c r="D158" s="131" t="s">
        <v>183</v>
      </c>
      <c r="E158" s="132" t="s">
        <v>4722</v>
      </c>
      <c r="F158" s="133" t="s">
        <v>4723</v>
      </c>
      <c r="G158" s="134" t="s">
        <v>3753</v>
      </c>
      <c r="H158" s="135">
        <v>3</v>
      </c>
      <c r="I158" s="136"/>
      <c r="J158" s="137">
        <f t="shared" si="20"/>
        <v>0</v>
      </c>
      <c r="K158" s="133" t="s">
        <v>19</v>
      </c>
      <c r="L158" s="32"/>
      <c r="M158" s="138" t="s">
        <v>19</v>
      </c>
      <c r="N158" s="139" t="s">
        <v>43</v>
      </c>
      <c r="P158" s="140">
        <f t="shared" si="21"/>
        <v>0</v>
      </c>
      <c r="Q158" s="140">
        <v>0</v>
      </c>
      <c r="R158" s="140">
        <f t="shared" si="22"/>
        <v>0</v>
      </c>
      <c r="S158" s="140">
        <v>0</v>
      </c>
      <c r="T158" s="141">
        <f t="shared" si="23"/>
        <v>0</v>
      </c>
      <c r="AR158" s="142" t="s">
        <v>941</v>
      </c>
      <c r="AT158" s="142" t="s">
        <v>183</v>
      </c>
      <c r="AU158" s="142" t="s">
        <v>80</v>
      </c>
      <c r="AY158" s="17" t="s">
        <v>181</v>
      </c>
      <c r="BE158" s="143">
        <f t="shared" si="24"/>
        <v>0</v>
      </c>
      <c r="BF158" s="143">
        <f t="shared" si="25"/>
        <v>0</v>
      </c>
      <c r="BG158" s="143">
        <f t="shared" si="26"/>
        <v>0</v>
      </c>
      <c r="BH158" s="143">
        <f t="shared" si="27"/>
        <v>0</v>
      </c>
      <c r="BI158" s="143">
        <f t="shared" si="28"/>
        <v>0</v>
      </c>
      <c r="BJ158" s="17" t="s">
        <v>80</v>
      </c>
      <c r="BK158" s="143">
        <f t="shared" si="29"/>
        <v>0</v>
      </c>
      <c r="BL158" s="17" t="s">
        <v>941</v>
      </c>
      <c r="BM158" s="142" t="s">
        <v>1380</v>
      </c>
    </row>
    <row r="159" spans="2:65" s="1" customFormat="1" ht="24.1" customHeight="1">
      <c r="B159" s="32"/>
      <c r="C159" s="131">
        <v>60</v>
      </c>
      <c r="D159" s="131" t="s">
        <v>183</v>
      </c>
      <c r="E159" s="132" t="s">
        <v>4724</v>
      </c>
      <c r="F159" s="133" t="s">
        <v>4725</v>
      </c>
      <c r="G159" s="134" t="s">
        <v>4631</v>
      </c>
      <c r="H159" s="135">
        <v>5</v>
      </c>
      <c r="I159" s="136"/>
      <c r="J159" s="137">
        <f t="shared" si="20"/>
        <v>0</v>
      </c>
      <c r="K159" s="133" t="s">
        <v>19</v>
      </c>
      <c r="L159" s="32"/>
      <c r="M159" s="138" t="s">
        <v>19</v>
      </c>
      <c r="N159" s="139" t="s">
        <v>43</v>
      </c>
      <c r="P159" s="140">
        <f t="shared" si="21"/>
        <v>0</v>
      </c>
      <c r="Q159" s="140">
        <v>0</v>
      </c>
      <c r="R159" s="140">
        <f t="shared" si="22"/>
        <v>0</v>
      </c>
      <c r="S159" s="140">
        <v>0</v>
      </c>
      <c r="T159" s="141">
        <f t="shared" si="23"/>
        <v>0</v>
      </c>
      <c r="AR159" s="142" t="s">
        <v>941</v>
      </c>
      <c r="AT159" s="142" t="s">
        <v>183</v>
      </c>
      <c r="AU159" s="142" t="s">
        <v>80</v>
      </c>
      <c r="AY159" s="17" t="s">
        <v>181</v>
      </c>
      <c r="BE159" s="143">
        <f t="shared" si="24"/>
        <v>0</v>
      </c>
      <c r="BF159" s="143">
        <f t="shared" si="25"/>
        <v>0</v>
      </c>
      <c r="BG159" s="143">
        <f t="shared" si="26"/>
        <v>0</v>
      </c>
      <c r="BH159" s="143">
        <f t="shared" si="27"/>
        <v>0</v>
      </c>
      <c r="BI159" s="143">
        <f t="shared" si="28"/>
        <v>0</v>
      </c>
      <c r="BJ159" s="17" t="s">
        <v>80</v>
      </c>
      <c r="BK159" s="143">
        <f t="shared" si="29"/>
        <v>0</v>
      </c>
      <c r="BL159" s="17" t="s">
        <v>941</v>
      </c>
      <c r="BM159" s="142" t="s">
        <v>1390</v>
      </c>
    </row>
    <row r="160" spans="2:65" s="1" customFormat="1" ht="37.85" customHeight="1">
      <c r="B160" s="32"/>
      <c r="C160" s="131">
        <v>61</v>
      </c>
      <c r="D160" s="131" t="s">
        <v>183</v>
      </c>
      <c r="E160" s="132" t="s">
        <v>4726</v>
      </c>
      <c r="F160" s="133" t="s">
        <v>4727</v>
      </c>
      <c r="G160" s="134" t="s">
        <v>3753</v>
      </c>
      <c r="H160" s="135">
        <v>5</v>
      </c>
      <c r="I160" s="136"/>
      <c r="J160" s="137">
        <f t="shared" si="20"/>
        <v>0</v>
      </c>
      <c r="K160" s="133" t="s">
        <v>19</v>
      </c>
      <c r="L160" s="32"/>
      <c r="M160" s="138" t="s">
        <v>19</v>
      </c>
      <c r="N160" s="139" t="s">
        <v>43</v>
      </c>
      <c r="P160" s="140">
        <f t="shared" si="21"/>
        <v>0</v>
      </c>
      <c r="Q160" s="140">
        <v>0</v>
      </c>
      <c r="R160" s="140">
        <f t="shared" si="22"/>
        <v>0</v>
      </c>
      <c r="S160" s="140">
        <v>0</v>
      </c>
      <c r="T160" s="141">
        <f t="shared" si="23"/>
        <v>0</v>
      </c>
      <c r="AR160" s="142" t="s">
        <v>941</v>
      </c>
      <c r="AT160" s="142" t="s">
        <v>183</v>
      </c>
      <c r="AU160" s="142" t="s">
        <v>80</v>
      </c>
      <c r="AY160" s="17" t="s">
        <v>181</v>
      </c>
      <c r="BE160" s="143">
        <f t="shared" si="24"/>
        <v>0</v>
      </c>
      <c r="BF160" s="143">
        <f t="shared" si="25"/>
        <v>0</v>
      </c>
      <c r="BG160" s="143">
        <f t="shared" si="26"/>
        <v>0</v>
      </c>
      <c r="BH160" s="143">
        <f t="shared" si="27"/>
        <v>0</v>
      </c>
      <c r="BI160" s="143">
        <f t="shared" si="28"/>
        <v>0</v>
      </c>
      <c r="BJ160" s="17" t="s">
        <v>80</v>
      </c>
      <c r="BK160" s="143">
        <f t="shared" si="29"/>
        <v>0</v>
      </c>
      <c r="BL160" s="17" t="s">
        <v>941</v>
      </c>
      <c r="BM160" s="142" t="s">
        <v>1400</v>
      </c>
    </row>
    <row r="161" spans="2:65" s="1" customFormat="1" ht="16.5" customHeight="1">
      <c r="B161" s="32"/>
      <c r="C161" s="131">
        <v>62</v>
      </c>
      <c r="D161" s="131" t="s">
        <v>183</v>
      </c>
      <c r="E161" s="132" t="s">
        <v>4728</v>
      </c>
      <c r="F161" s="133" t="s">
        <v>4729</v>
      </c>
      <c r="G161" s="134" t="s">
        <v>3753</v>
      </c>
      <c r="H161" s="135">
        <v>5</v>
      </c>
      <c r="I161" s="136"/>
      <c r="J161" s="137">
        <f t="shared" si="20"/>
        <v>0</v>
      </c>
      <c r="K161" s="133" t="s">
        <v>19</v>
      </c>
      <c r="L161" s="32"/>
      <c r="M161" s="138" t="s">
        <v>19</v>
      </c>
      <c r="N161" s="139" t="s">
        <v>43</v>
      </c>
      <c r="P161" s="140">
        <f t="shared" si="21"/>
        <v>0</v>
      </c>
      <c r="Q161" s="140">
        <v>0</v>
      </c>
      <c r="R161" s="140">
        <f t="shared" si="22"/>
        <v>0</v>
      </c>
      <c r="S161" s="140">
        <v>0</v>
      </c>
      <c r="T161" s="141">
        <f t="shared" si="23"/>
        <v>0</v>
      </c>
      <c r="AR161" s="142" t="s">
        <v>941</v>
      </c>
      <c r="AT161" s="142" t="s">
        <v>183</v>
      </c>
      <c r="AU161" s="142" t="s">
        <v>80</v>
      </c>
      <c r="AY161" s="17" t="s">
        <v>181</v>
      </c>
      <c r="BE161" s="143">
        <f t="shared" si="24"/>
        <v>0</v>
      </c>
      <c r="BF161" s="143">
        <f t="shared" si="25"/>
        <v>0</v>
      </c>
      <c r="BG161" s="143">
        <f t="shared" si="26"/>
        <v>0</v>
      </c>
      <c r="BH161" s="143">
        <f t="shared" si="27"/>
        <v>0</v>
      </c>
      <c r="BI161" s="143">
        <f t="shared" si="28"/>
        <v>0</v>
      </c>
      <c r="BJ161" s="17" t="s">
        <v>80</v>
      </c>
      <c r="BK161" s="143">
        <f t="shared" si="29"/>
        <v>0</v>
      </c>
      <c r="BL161" s="17" t="s">
        <v>941</v>
      </c>
      <c r="BM161" s="142" t="s">
        <v>1411</v>
      </c>
    </row>
    <row r="162" spans="2:65" s="1" customFormat="1" ht="16.5" customHeight="1">
      <c r="B162" s="32"/>
      <c r="C162" s="131">
        <v>63</v>
      </c>
      <c r="D162" s="131" t="s">
        <v>183</v>
      </c>
      <c r="E162" s="132" t="s">
        <v>4730</v>
      </c>
      <c r="F162" s="133" t="s">
        <v>4731</v>
      </c>
      <c r="G162" s="134" t="s">
        <v>4631</v>
      </c>
      <c r="H162" s="135">
        <v>2</v>
      </c>
      <c r="I162" s="136"/>
      <c r="J162" s="137">
        <f t="shared" si="20"/>
        <v>0</v>
      </c>
      <c r="K162" s="133" t="s">
        <v>19</v>
      </c>
      <c r="L162" s="32"/>
      <c r="M162" s="138" t="s">
        <v>19</v>
      </c>
      <c r="N162" s="139" t="s">
        <v>43</v>
      </c>
      <c r="P162" s="140">
        <f t="shared" si="21"/>
        <v>0</v>
      </c>
      <c r="Q162" s="140">
        <v>0</v>
      </c>
      <c r="R162" s="140">
        <f t="shared" si="22"/>
        <v>0</v>
      </c>
      <c r="S162" s="140">
        <v>0</v>
      </c>
      <c r="T162" s="141">
        <f t="shared" si="23"/>
        <v>0</v>
      </c>
      <c r="AR162" s="142" t="s">
        <v>941</v>
      </c>
      <c r="AT162" s="142" t="s">
        <v>183</v>
      </c>
      <c r="AU162" s="142" t="s">
        <v>80</v>
      </c>
      <c r="AY162" s="17" t="s">
        <v>181</v>
      </c>
      <c r="BE162" s="143">
        <f t="shared" si="24"/>
        <v>0</v>
      </c>
      <c r="BF162" s="143">
        <f t="shared" si="25"/>
        <v>0</v>
      </c>
      <c r="BG162" s="143">
        <f t="shared" si="26"/>
        <v>0</v>
      </c>
      <c r="BH162" s="143">
        <f t="shared" si="27"/>
        <v>0</v>
      </c>
      <c r="BI162" s="143">
        <f t="shared" si="28"/>
        <v>0</v>
      </c>
      <c r="BJ162" s="17" t="s">
        <v>80</v>
      </c>
      <c r="BK162" s="143">
        <f t="shared" si="29"/>
        <v>0</v>
      </c>
      <c r="BL162" s="17" t="s">
        <v>941</v>
      </c>
      <c r="BM162" s="142" t="s">
        <v>1426</v>
      </c>
    </row>
    <row r="163" spans="2:65" s="1" customFormat="1" ht="16.5" customHeight="1">
      <c r="B163" s="32"/>
      <c r="C163" s="131">
        <v>64</v>
      </c>
      <c r="D163" s="131" t="s">
        <v>183</v>
      </c>
      <c r="E163" s="132" t="s">
        <v>4732</v>
      </c>
      <c r="F163" s="133" t="s">
        <v>4733</v>
      </c>
      <c r="G163" s="134" t="s">
        <v>4614</v>
      </c>
      <c r="H163" s="135">
        <v>1</v>
      </c>
      <c r="I163" s="136"/>
      <c r="J163" s="137">
        <f t="shared" si="20"/>
        <v>0</v>
      </c>
      <c r="K163" s="133" t="s">
        <v>19</v>
      </c>
      <c r="L163" s="32"/>
      <c r="M163" s="138" t="s">
        <v>19</v>
      </c>
      <c r="N163" s="139" t="s">
        <v>43</v>
      </c>
      <c r="P163" s="140">
        <f t="shared" si="21"/>
        <v>0</v>
      </c>
      <c r="Q163" s="140">
        <v>0</v>
      </c>
      <c r="R163" s="140">
        <f t="shared" si="22"/>
        <v>0</v>
      </c>
      <c r="S163" s="140">
        <v>0</v>
      </c>
      <c r="T163" s="141">
        <f t="shared" si="23"/>
        <v>0</v>
      </c>
      <c r="AR163" s="142" t="s">
        <v>941</v>
      </c>
      <c r="AT163" s="142" t="s">
        <v>183</v>
      </c>
      <c r="AU163" s="142" t="s">
        <v>80</v>
      </c>
      <c r="AY163" s="17" t="s">
        <v>181</v>
      </c>
      <c r="BE163" s="143">
        <f t="shared" si="24"/>
        <v>0</v>
      </c>
      <c r="BF163" s="143">
        <f t="shared" si="25"/>
        <v>0</v>
      </c>
      <c r="BG163" s="143">
        <f t="shared" si="26"/>
        <v>0</v>
      </c>
      <c r="BH163" s="143">
        <f t="shared" si="27"/>
        <v>0</v>
      </c>
      <c r="BI163" s="143">
        <f t="shared" si="28"/>
        <v>0</v>
      </c>
      <c r="BJ163" s="17" t="s">
        <v>80</v>
      </c>
      <c r="BK163" s="143">
        <f t="shared" si="29"/>
        <v>0</v>
      </c>
      <c r="BL163" s="17" t="s">
        <v>941</v>
      </c>
      <c r="BM163" s="142" t="s">
        <v>1437</v>
      </c>
    </row>
    <row r="164" spans="2:65" s="1" customFormat="1" ht="16.5" customHeight="1">
      <c r="B164" s="32"/>
      <c r="C164" s="131">
        <v>65</v>
      </c>
      <c r="D164" s="131" t="s">
        <v>183</v>
      </c>
      <c r="E164" s="132" t="s">
        <v>4734</v>
      </c>
      <c r="F164" s="133" t="s">
        <v>4735</v>
      </c>
      <c r="G164" s="134" t="s">
        <v>4631</v>
      </c>
      <c r="H164" s="135">
        <v>190</v>
      </c>
      <c r="I164" s="136"/>
      <c r="J164" s="137">
        <f t="shared" si="20"/>
        <v>0</v>
      </c>
      <c r="K164" s="133" t="s">
        <v>19</v>
      </c>
      <c r="L164" s="32"/>
      <c r="M164" s="138" t="s">
        <v>19</v>
      </c>
      <c r="N164" s="139" t="s">
        <v>43</v>
      </c>
      <c r="P164" s="140">
        <f t="shared" si="21"/>
        <v>0</v>
      </c>
      <c r="Q164" s="140">
        <v>0</v>
      </c>
      <c r="R164" s="140">
        <f t="shared" si="22"/>
        <v>0</v>
      </c>
      <c r="S164" s="140">
        <v>0</v>
      </c>
      <c r="T164" s="141">
        <f t="shared" si="23"/>
        <v>0</v>
      </c>
      <c r="AR164" s="142" t="s">
        <v>941</v>
      </c>
      <c r="AT164" s="142" t="s">
        <v>183</v>
      </c>
      <c r="AU164" s="142" t="s">
        <v>80</v>
      </c>
      <c r="AY164" s="17" t="s">
        <v>181</v>
      </c>
      <c r="BE164" s="143">
        <f t="shared" si="24"/>
        <v>0</v>
      </c>
      <c r="BF164" s="143">
        <f t="shared" si="25"/>
        <v>0</v>
      </c>
      <c r="BG164" s="143">
        <f t="shared" si="26"/>
        <v>0</v>
      </c>
      <c r="BH164" s="143">
        <f t="shared" si="27"/>
        <v>0</v>
      </c>
      <c r="BI164" s="143">
        <f t="shared" si="28"/>
        <v>0</v>
      </c>
      <c r="BJ164" s="17" t="s">
        <v>80</v>
      </c>
      <c r="BK164" s="143">
        <f t="shared" si="29"/>
        <v>0</v>
      </c>
      <c r="BL164" s="17" t="s">
        <v>941</v>
      </c>
      <c r="BM164" s="142" t="s">
        <v>1449</v>
      </c>
    </row>
    <row r="165" spans="2:65" s="1" customFormat="1" ht="24.1" customHeight="1">
      <c r="B165" s="32"/>
      <c r="C165" s="131">
        <v>66</v>
      </c>
      <c r="D165" s="131" t="s">
        <v>183</v>
      </c>
      <c r="E165" s="132" t="s">
        <v>4736</v>
      </c>
      <c r="F165" s="133" t="s">
        <v>4737</v>
      </c>
      <c r="G165" s="134" t="s">
        <v>4631</v>
      </c>
      <c r="H165" s="135">
        <v>20</v>
      </c>
      <c r="I165" s="136"/>
      <c r="J165" s="137">
        <f t="shared" si="20"/>
        <v>0</v>
      </c>
      <c r="K165" s="133" t="s">
        <v>19</v>
      </c>
      <c r="L165" s="32"/>
      <c r="M165" s="138" t="s">
        <v>19</v>
      </c>
      <c r="N165" s="139" t="s">
        <v>43</v>
      </c>
      <c r="P165" s="140">
        <f t="shared" si="21"/>
        <v>0</v>
      </c>
      <c r="Q165" s="140">
        <v>0</v>
      </c>
      <c r="R165" s="140">
        <f t="shared" si="22"/>
        <v>0</v>
      </c>
      <c r="S165" s="140">
        <v>0</v>
      </c>
      <c r="T165" s="141">
        <f t="shared" si="23"/>
        <v>0</v>
      </c>
      <c r="AR165" s="142" t="s">
        <v>941</v>
      </c>
      <c r="AT165" s="142" t="s">
        <v>183</v>
      </c>
      <c r="AU165" s="142" t="s">
        <v>80</v>
      </c>
      <c r="AY165" s="17" t="s">
        <v>181</v>
      </c>
      <c r="BE165" s="143">
        <f t="shared" si="24"/>
        <v>0</v>
      </c>
      <c r="BF165" s="143">
        <f t="shared" si="25"/>
        <v>0</v>
      </c>
      <c r="BG165" s="143">
        <f t="shared" si="26"/>
        <v>0</v>
      </c>
      <c r="BH165" s="143">
        <f t="shared" si="27"/>
        <v>0</v>
      </c>
      <c r="BI165" s="143">
        <f t="shared" si="28"/>
        <v>0</v>
      </c>
      <c r="BJ165" s="17" t="s">
        <v>80</v>
      </c>
      <c r="BK165" s="143">
        <f t="shared" si="29"/>
        <v>0</v>
      </c>
      <c r="BL165" s="17" t="s">
        <v>941</v>
      </c>
      <c r="BM165" s="142" t="s">
        <v>1460</v>
      </c>
    </row>
    <row r="166" spans="2:65" s="1" customFormat="1" ht="16.5" customHeight="1">
      <c r="B166" s="32"/>
      <c r="C166" s="131">
        <v>67</v>
      </c>
      <c r="D166" s="131" t="s">
        <v>183</v>
      </c>
      <c r="E166" s="132" t="s">
        <v>4738</v>
      </c>
      <c r="F166" s="133" t="s">
        <v>4739</v>
      </c>
      <c r="G166" s="134" t="s">
        <v>2716</v>
      </c>
      <c r="H166" s="135">
        <v>5</v>
      </c>
      <c r="I166" s="136"/>
      <c r="J166" s="137">
        <f t="shared" si="20"/>
        <v>0</v>
      </c>
      <c r="K166" s="133" t="s">
        <v>19</v>
      </c>
      <c r="L166" s="32"/>
      <c r="M166" s="138" t="s">
        <v>19</v>
      </c>
      <c r="N166" s="139" t="s">
        <v>43</v>
      </c>
      <c r="P166" s="140">
        <f t="shared" si="21"/>
        <v>0</v>
      </c>
      <c r="Q166" s="140">
        <v>0</v>
      </c>
      <c r="R166" s="140">
        <f t="shared" si="22"/>
        <v>0</v>
      </c>
      <c r="S166" s="140">
        <v>0</v>
      </c>
      <c r="T166" s="141">
        <f t="shared" si="23"/>
        <v>0</v>
      </c>
      <c r="AR166" s="142" t="s">
        <v>941</v>
      </c>
      <c r="AT166" s="142" t="s">
        <v>183</v>
      </c>
      <c r="AU166" s="142" t="s">
        <v>80</v>
      </c>
      <c r="AY166" s="17" t="s">
        <v>181</v>
      </c>
      <c r="BE166" s="143">
        <f t="shared" si="24"/>
        <v>0</v>
      </c>
      <c r="BF166" s="143">
        <f t="shared" si="25"/>
        <v>0</v>
      </c>
      <c r="BG166" s="143">
        <f t="shared" si="26"/>
        <v>0</v>
      </c>
      <c r="BH166" s="143">
        <f t="shared" si="27"/>
        <v>0</v>
      </c>
      <c r="BI166" s="143">
        <f t="shared" si="28"/>
        <v>0</v>
      </c>
      <c r="BJ166" s="17" t="s">
        <v>80</v>
      </c>
      <c r="BK166" s="143">
        <f t="shared" si="29"/>
        <v>0</v>
      </c>
      <c r="BL166" s="17" t="s">
        <v>941</v>
      </c>
      <c r="BM166" s="142" t="s">
        <v>1471</v>
      </c>
    </row>
    <row r="167" spans="2:65" s="1" customFormat="1" ht="16.5" customHeight="1">
      <c r="B167" s="32"/>
      <c r="C167" s="131">
        <v>68</v>
      </c>
      <c r="D167" s="131" t="s">
        <v>183</v>
      </c>
      <c r="E167" s="132" t="s">
        <v>4740</v>
      </c>
      <c r="F167" s="133" t="s">
        <v>4741</v>
      </c>
      <c r="G167" s="134" t="s">
        <v>4614</v>
      </c>
      <c r="H167" s="135">
        <v>4</v>
      </c>
      <c r="I167" s="136"/>
      <c r="J167" s="137">
        <f t="shared" si="20"/>
        <v>0</v>
      </c>
      <c r="K167" s="133" t="s">
        <v>19</v>
      </c>
      <c r="L167" s="32"/>
      <c r="M167" s="138" t="s">
        <v>19</v>
      </c>
      <c r="N167" s="139" t="s">
        <v>43</v>
      </c>
      <c r="P167" s="140">
        <f t="shared" si="21"/>
        <v>0</v>
      </c>
      <c r="Q167" s="140">
        <v>0</v>
      </c>
      <c r="R167" s="140">
        <f t="shared" si="22"/>
        <v>0</v>
      </c>
      <c r="S167" s="140">
        <v>0</v>
      </c>
      <c r="T167" s="141">
        <f t="shared" si="23"/>
        <v>0</v>
      </c>
      <c r="AR167" s="142" t="s">
        <v>941</v>
      </c>
      <c r="AT167" s="142" t="s">
        <v>183</v>
      </c>
      <c r="AU167" s="142" t="s">
        <v>80</v>
      </c>
      <c r="AY167" s="17" t="s">
        <v>181</v>
      </c>
      <c r="BE167" s="143">
        <f t="shared" si="24"/>
        <v>0</v>
      </c>
      <c r="BF167" s="143">
        <f t="shared" si="25"/>
        <v>0</v>
      </c>
      <c r="BG167" s="143">
        <f t="shared" si="26"/>
        <v>0</v>
      </c>
      <c r="BH167" s="143">
        <f t="shared" si="27"/>
        <v>0</v>
      </c>
      <c r="BI167" s="143">
        <f t="shared" si="28"/>
        <v>0</v>
      </c>
      <c r="BJ167" s="17" t="s">
        <v>80</v>
      </c>
      <c r="BK167" s="143">
        <f t="shared" si="29"/>
        <v>0</v>
      </c>
      <c r="BL167" s="17" t="s">
        <v>941</v>
      </c>
      <c r="BM167" s="142" t="s">
        <v>1484</v>
      </c>
    </row>
    <row r="168" spans="2:65" s="1" customFormat="1" ht="16.5" customHeight="1">
      <c r="B168" s="32"/>
      <c r="C168" s="131">
        <v>69</v>
      </c>
      <c r="D168" s="131" t="s">
        <v>183</v>
      </c>
      <c r="E168" s="132" t="s">
        <v>4742</v>
      </c>
      <c r="F168" s="133" t="s">
        <v>4743</v>
      </c>
      <c r="G168" s="134" t="s">
        <v>4614</v>
      </c>
      <c r="H168" s="135">
        <v>4</v>
      </c>
      <c r="I168" s="136"/>
      <c r="J168" s="137">
        <f t="shared" si="20"/>
        <v>0</v>
      </c>
      <c r="K168" s="133" t="s">
        <v>19</v>
      </c>
      <c r="L168" s="32"/>
      <c r="M168" s="138" t="s">
        <v>19</v>
      </c>
      <c r="N168" s="139" t="s">
        <v>43</v>
      </c>
      <c r="P168" s="140">
        <f t="shared" si="21"/>
        <v>0</v>
      </c>
      <c r="Q168" s="140">
        <v>0</v>
      </c>
      <c r="R168" s="140">
        <f t="shared" si="22"/>
        <v>0</v>
      </c>
      <c r="S168" s="140">
        <v>0</v>
      </c>
      <c r="T168" s="141">
        <f t="shared" si="23"/>
        <v>0</v>
      </c>
      <c r="AR168" s="142" t="s">
        <v>941</v>
      </c>
      <c r="AT168" s="142" t="s">
        <v>183</v>
      </c>
      <c r="AU168" s="142" t="s">
        <v>80</v>
      </c>
      <c r="AY168" s="17" t="s">
        <v>181</v>
      </c>
      <c r="BE168" s="143">
        <f t="shared" si="24"/>
        <v>0</v>
      </c>
      <c r="BF168" s="143">
        <f t="shared" si="25"/>
        <v>0</v>
      </c>
      <c r="BG168" s="143">
        <f t="shared" si="26"/>
        <v>0</v>
      </c>
      <c r="BH168" s="143">
        <f t="shared" si="27"/>
        <v>0</v>
      </c>
      <c r="BI168" s="143">
        <f t="shared" si="28"/>
        <v>0</v>
      </c>
      <c r="BJ168" s="17" t="s">
        <v>80</v>
      </c>
      <c r="BK168" s="143">
        <f t="shared" si="29"/>
        <v>0</v>
      </c>
      <c r="BL168" s="17" t="s">
        <v>941</v>
      </c>
      <c r="BM168" s="142" t="s">
        <v>1497</v>
      </c>
    </row>
    <row r="169" spans="2:65" s="1" customFormat="1" ht="16.5" customHeight="1">
      <c r="B169" s="32"/>
      <c r="C169" s="131">
        <v>70</v>
      </c>
      <c r="D169" s="131" t="s">
        <v>183</v>
      </c>
      <c r="E169" s="132" t="s">
        <v>4744</v>
      </c>
      <c r="F169" s="133" t="s">
        <v>4113</v>
      </c>
      <c r="G169" s="134" t="s">
        <v>4614</v>
      </c>
      <c r="H169" s="135">
        <v>4</v>
      </c>
      <c r="I169" s="136"/>
      <c r="J169" s="137">
        <f t="shared" si="20"/>
        <v>0</v>
      </c>
      <c r="K169" s="133" t="s">
        <v>19</v>
      </c>
      <c r="L169" s="32"/>
      <c r="M169" s="138" t="s">
        <v>19</v>
      </c>
      <c r="N169" s="139" t="s">
        <v>43</v>
      </c>
      <c r="P169" s="140">
        <f t="shared" si="21"/>
        <v>0</v>
      </c>
      <c r="Q169" s="140">
        <v>0</v>
      </c>
      <c r="R169" s="140">
        <f t="shared" si="22"/>
        <v>0</v>
      </c>
      <c r="S169" s="140">
        <v>0</v>
      </c>
      <c r="T169" s="141">
        <f t="shared" si="23"/>
        <v>0</v>
      </c>
      <c r="AR169" s="142" t="s">
        <v>941</v>
      </c>
      <c r="AT169" s="142" t="s">
        <v>183</v>
      </c>
      <c r="AU169" s="142" t="s">
        <v>80</v>
      </c>
      <c r="AY169" s="17" t="s">
        <v>181</v>
      </c>
      <c r="BE169" s="143">
        <f t="shared" si="24"/>
        <v>0</v>
      </c>
      <c r="BF169" s="143">
        <f t="shared" si="25"/>
        <v>0</v>
      </c>
      <c r="BG169" s="143">
        <f t="shared" si="26"/>
        <v>0</v>
      </c>
      <c r="BH169" s="143">
        <f t="shared" si="27"/>
        <v>0</v>
      </c>
      <c r="BI169" s="143">
        <f t="shared" si="28"/>
        <v>0</v>
      </c>
      <c r="BJ169" s="17" t="s">
        <v>80</v>
      </c>
      <c r="BK169" s="143">
        <f t="shared" si="29"/>
        <v>0</v>
      </c>
      <c r="BL169" s="17" t="s">
        <v>941</v>
      </c>
      <c r="BM169" s="142" t="s">
        <v>1509</v>
      </c>
    </row>
    <row r="170" spans="2:63" s="11" customFormat="1" ht="25.9" customHeight="1">
      <c r="B170" s="119"/>
      <c r="D170" s="120" t="s">
        <v>71</v>
      </c>
      <c r="E170" s="121" t="s">
        <v>4745</v>
      </c>
      <c r="F170" s="121" t="s">
        <v>4746</v>
      </c>
      <c r="I170" s="122"/>
      <c r="J170" s="123">
        <f>BK170</f>
        <v>0</v>
      </c>
      <c r="L170" s="119"/>
      <c r="M170" s="124"/>
      <c r="P170" s="125">
        <f>SUM(P171:P181)</f>
        <v>0</v>
      </c>
      <c r="R170" s="125">
        <f>SUM(R171:R181)</f>
        <v>0</v>
      </c>
      <c r="T170" s="126">
        <f>SUM(T171:T181)</f>
        <v>0</v>
      </c>
      <c r="AR170" s="120" t="s">
        <v>80</v>
      </c>
      <c r="AT170" s="127" t="s">
        <v>71</v>
      </c>
      <c r="AU170" s="127" t="s">
        <v>72</v>
      </c>
      <c r="AY170" s="120" t="s">
        <v>181</v>
      </c>
      <c r="BK170" s="128">
        <f>SUM(BK171:BK181)</f>
        <v>0</v>
      </c>
    </row>
    <row r="171" spans="2:65" s="1" customFormat="1" ht="48.95" customHeight="1">
      <c r="B171" s="32"/>
      <c r="C171" s="131">
        <v>71</v>
      </c>
      <c r="D171" s="131" t="s">
        <v>183</v>
      </c>
      <c r="E171" s="132" t="s">
        <v>4747</v>
      </c>
      <c r="F171" s="133" t="s">
        <v>4748</v>
      </c>
      <c r="G171" s="134" t="s">
        <v>3753</v>
      </c>
      <c r="H171" s="135">
        <v>1</v>
      </c>
      <c r="I171" s="136"/>
      <c r="J171" s="137">
        <f aca="true" t="shared" si="30" ref="J171:J181">ROUND(I171*H171,2)</f>
        <v>0</v>
      </c>
      <c r="K171" s="133" t="s">
        <v>19</v>
      </c>
      <c r="L171" s="32"/>
      <c r="M171" s="138" t="s">
        <v>19</v>
      </c>
      <c r="N171" s="139" t="s">
        <v>43</v>
      </c>
      <c r="P171" s="140">
        <f aca="true" t="shared" si="31" ref="P171:P181">O171*H171</f>
        <v>0</v>
      </c>
      <c r="Q171" s="140">
        <v>0</v>
      </c>
      <c r="R171" s="140">
        <f aca="true" t="shared" si="32" ref="R171:R181">Q171*H171</f>
        <v>0</v>
      </c>
      <c r="S171" s="140">
        <v>0</v>
      </c>
      <c r="T171" s="141">
        <f aca="true" t="shared" si="33" ref="T171:T181">S171*H171</f>
        <v>0</v>
      </c>
      <c r="AR171" s="142" t="s">
        <v>941</v>
      </c>
      <c r="AT171" s="142" t="s">
        <v>183</v>
      </c>
      <c r="AU171" s="142" t="s">
        <v>80</v>
      </c>
      <c r="AY171" s="17" t="s">
        <v>181</v>
      </c>
      <c r="BE171" s="143">
        <f aca="true" t="shared" si="34" ref="BE171:BE181">IF(N171="základní",J171,0)</f>
        <v>0</v>
      </c>
      <c r="BF171" s="143">
        <f aca="true" t="shared" si="35" ref="BF171:BF181">IF(N171="snížená",J171,0)</f>
        <v>0</v>
      </c>
      <c r="BG171" s="143">
        <f aca="true" t="shared" si="36" ref="BG171:BG181">IF(N171="zákl. přenesená",J171,0)</f>
        <v>0</v>
      </c>
      <c r="BH171" s="143">
        <f aca="true" t="shared" si="37" ref="BH171:BH181">IF(N171="sníž. přenesená",J171,0)</f>
        <v>0</v>
      </c>
      <c r="BI171" s="143">
        <f aca="true" t="shared" si="38" ref="BI171:BI181">IF(N171="nulová",J171,0)</f>
        <v>0</v>
      </c>
      <c r="BJ171" s="17" t="s">
        <v>80</v>
      </c>
      <c r="BK171" s="143">
        <f aca="true" t="shared" si="39" ref="BK171:BK181">ROUND(I171*H171,2)</f>
        <v>0</v>
      </c>
      <c r="BL171" s="17" t="s">
        <v>941</v>
      </c>
      <c r="BM171" s="142" t="s">
        <v>1520</v>
      </c>
    </row>
    <row r="172" spans="2:65" s="1" customFormat="1" ht="33.05" customHeight="1">
      <c r="B172" s="32"/>
      <c r="C172" s="131">
        <v>72</v>
      </c>
      <c r="D172" s="131" t="s">
        <v>183</v>
      </c>
      <c r="E172" s="132" t="s">
        <v>4749</v>
      </c>
      <c r="F172" s="133" t="s">
        <v>4750</v>
      </c>
      <c r="G172" s="134" t="s">
        <v>3753</v>
      </c>
      <c r="H172" s="135">
        <v>1</v>
      </c>
      <c r="I172" s="136"/>
      <c r="J172" s="137">
        <f t="shared" si="30"/>
        <v>0</v>
      </c>
      <c r="K172" s="133" t="s">
        <v>19</v>
      </c>
      <c r="L172" s="32"/>
      <c r="M172" s="138" t="s">
        <v>19</v>
      </c>
      <c r="N172" s="139" t="s">
        <v>43</v>
      </c>
      <c r="P172" s="140">
        <f t="shared" si="31"/>
        <v>0</v>
      </c>
      <c r="Q172" s="140">
        <v>0</v>
      </c>
      <c r="R172" s="140">
        <f t="shared" si="32"/>
        <v>0</v>
      </c>
      <c r="S172" s="140">
        <v>0</v>
      </c>
      <c r="T172" s="141">
        <f t="shared" si="33"/>
        <v>0</v>
      </c>
      <c r="AR172" s="142" t="s">
        <v>941</v>
      </c>
      <c r="AT172" s="142" t="s">
        <v>183</v>
      </c>
      <c r="AU172" s="142" t="s">
        <v>80</v>
      </c>
      <c r="AY172" s="17" t="s">
        <v>181</v>
      </c>
      <c r="BE172" s="143">
        <f t="shared" si="34"/>
        <v>0</v>
      </c>
      <c r="BF172" s="143">
        <f t="shared" si="35"/>
        <v>0</v>
      </c>
      <c r="BG172" s="143">
        <f t="shared" si="36"/>
        <v>0</v>
      </c>
      <c r="BH172" s="143">
        <f t="shared" si="37"/>
        <v>0</v>
      </c>
      <c r="BI172" s="143">
        <f t="shared" si="38"/>
        <v>0</v>
      </c>
      <c r="BJ172" s="17" t="s">
        <v>80</v>
      </c>
      <c r="BK172" s="143">
        <f t="shared" si="39"/>
        <v>0</v>
      </c>
      <c r="BL172" s="17" t="s">
        <v>941</v>
      </c>
      <c r="BM172" s="142" t="s">
        <v>1531</v>
      </c>
    </row>
    <row r="173" spans="2:65" s="1" customFormat="1" ht="24.1" customHeight="1">
      <c r="B173" s="32"/>
      <c r="C173" s="131">
        <v>73</v>
      </c>
      <c r="D173" s="131" t="s">
        <v>183</v>
      </c>
      <c r="E173" s="132" t="s">
        <v>4751</v>
      </c>
      <c r="F173" s="133" t="s">
        <v>4701</v>
      </c>
      <c r="G173" s="134" t="s">
        <v>3753</v>
      </c>
      <c r="H173" s="135">
        <v>1</v>
      </c>
      <c r="I173" s="136"/>
      <c r="J173" s="137">
        <f t="shared" si="30"/>
        <v>0</v>
      </c>
      <c r="K173" s="133" t="s">
        <v>19</v>
      </c>
      <c r="L173" s="32"/>
      <c r="M173" s="138" t="s">
        <v>19</v>
      </c>
      <c r="N173" s="139" t="s">
        <v>43</v>
      </c>
      <c r="P173" s="140">
        <f t="shared" si="31"/>
        <v>0</v>
      </c>
      <c r="Q173" s="140">
        <v>0</v>
      </c>
      <c r="R173" s="140">
        <f t="shared" si="32"/>
        <v>0</v>
      </c>
      <c r="S173" s="140">
        <v>0</v>
      </c>
      <c r="T173" s="141">
        <f t="shared" si="33"/>
        <v>0</v>
      </c>
      <c r="AR173" s="142" t="s">
        <v>941</v>
      </c>
      <c r="AT173" s="142" t="s">
        <v>183</v>
      </c>
      <c r="AU173" s="142" t="s">
        <v>80</v>
      </c>
      <c r="AY173" s="17" t="s">
        <v>181</v>
      </c>
      <c r="BE173" s="143">
        <f t="shared" si="34"/>
        <v>0</v>
      </c>
      <c r="BF173" s="143">
        <f t="shared" si="35"/>
        <v>0</v>
      </c>
      <c r="BG173" s="143">
        <f t="shared" si="36"/>
        <v>0</v>
      </c>
      <c r="BH173" s="143">
        <f t="shared" si="37"/>
        <v>0</v>
      </c>
      <c r="BI173" s="143">
        <f t="shared" si="38"/>
        <v>0</v>
      </c>
      <c r="BJ173" s="17" t="s">
        <v>80</v>
      </c>
      <c r="BK173" s="143">
        <f t="shared" si="39"/>
        <v>0</v>
      </c>
      <c r="BL173" s="17" t="s">
        <v>941</v>
      </c>
      <c r="BM173" s="142" t="s">
        <v>1544</v>
      </c>
    </row>
    <row r="174" spans="2:65" s="1" customFormat="1" ht="21.75" customHeight="1">
      <c r="B174" s="32"/>
      <c r="C174" s="131">
        <v>74</v>
      </c>
      <c r="D174" s="131" t="s">
        <v>183</v>
      </c>
      <c r="E174" s="132" t="s">
        <v>4752</v>
      </c>
      <c r="F174" s="133" t="s">
        <v>4705</v>
      </c>
      <c r="G174" s="134" t="s">
        <v>4631</v>
      </c>
      <c r="H174" s="135">
        <v>24</v>
      </c>
      <c r="I174" s="136"/>
      <c r="J174" s="137">
        <f t="shared" si="30"/>
        <v>0</v>
      </c>
      <c r="K174" s="133" t="s">
        <v>19</v>
      </c>
      <c r="L174" s="32"/>
      <c r="M174" s="138" t="s">
        <v>19</v>
      </c>
      <c r="N174" s="139" t="s">
        <v>43</v>
      </c>
      <c r="P174" s="140">
        <f t="shared" si="31"/>
        <v>0</v>
      </c>
      <c r="Q174" s="140">
        <v>0</v>
      </c>
      <c r="R174" s="140">
        <f t="shared" si="32"/>
        <v>0</v>
      </c>
      <c r="S174" s="140">
        <v>0</v>
      </c>
      <c r="T174" s="141">
        <f t="shared" si="33"/>
        <v>0</v>
      </c>
      <c r="AR174" s="142" t="s">
        <v>941</v>
      </c>
      <c r="AT174" s="142" t="s">
        <v>183</v>
      </c>
      <c r="AU174" s="142" t="s">
        <v>80</v>
      </c>
      <c r="AY174" s="17" t="s">
        <v>181</v>
      </c>
      <c r="BE174" s="143">
        <f t="shared" si="34"/>
        <v>0</v>
      </c>
      <c r="BF174" s="143">
        <f t="shared" si="35"/>
        <v>0</v>
      </c>
      <c r="BG174" s="143">
        <f t="shared" si="36"/>
        <v>0</v>
      </c>
      <c r="BH174" s="143">
        <f t="shared" si="37"/>
        <v>0</v>
      </c>
      <c r="BI174" s="143">
        <f t="shared" si="38"/>
        <v>0</v>
      </c>
      <c r="BJ174" s="17" t="s">
        <v>80</v>
      </c>
      <c r="BK174" s="143">
        <f t="shared" si="39"/>
        <v>0</v>
      </c>
      <c r="BL174" s="17" t="s">
        <v>941</v>
      </c>
      <c r="BM174" s="142" t="s">
        <v>1558</v>
      </c>
    </row>
    <row r="175" spans="2:65" s="1" customFormat="1" ht="16.5" customHeight="1">
      <c r="B175" s="32"/>
      <c r="C175" s="131">
        <v>75</v>
      </c>
      <c r="D175" s="131" t="s">
        <v>183</v>
      </c>
      <c r="E175" s="132" t="s">
        <v>4753</v>
      </c>
      <c r="F175" s="133" t="s">
        <v>4711</v>
      </c>
      <c r="G175" s="134" t="s">
        <v>4631</v>
      </c>
      <c r="H175" s="135">
        <v>6</v>
      </c>
      <c r="I175" s="136"/>
      <c r="J175" s="137">
        <f t="shared" si="30"/>
        <v>0</v>
      </c>
      <c r="K175" s="133" t="s">
        <v>19</v>
      </c>
      <c r="L175" s="32"/>
      <c r="M175" s="138" t="s">
        <v>19</v>
      </c>
      <c r="N175" s="139" t="s">
        <v>43</v>
      </c>
      <c r="P175" s="140">
        <f t="shared" si="31"/>
        <v>0</v>
      </c>
      <c r="Q175" s="140">
        <v>0</v>
      </c>
      <c r="R175" s="140">
        <f t="shared" si="32"/>
        <v>0</v>
      </c>
      <c r="S175" s="140">
        <v>0</v>
      </c>
      <c r="T175" s="141">
        <f t="shared" si="33"/>
        <v>0</v>
      </c>
      <c r="AR175" s="142" t="s">
        <v>941</v>
      </c>
      <c r="AT175" s="142" t="s">
        <v>183</v>
      </c>
      <c r="AU175" s="142" t="s">
        <v>80</v>
      </c>
      <c r="AY175" s="17" t="s">
        <v>181</v>
      </c>
      <c r="BE175" s="143">
        <f t="shared" si="34"/>
        <v>0</v>
      </c>
      <c r="BF175" s="143">
        <f t="shared" si="35"/>
        <v>0</v>
      </c>
      <c r="BG175" s="143">
        <f t="shared" si="36"/>
        <v>0</v>
      </c>
      <c r="BH175" s="143">
        <f t="shared" si="37"/>
        <v>0</v>
      </c>
      <c r="BI175" s="143">
        <f t="shared" si="38"/>
        <v>0</v>
      </c>
      <c r="BJ175" s="17" t="s">
        <v>80</v>
      </c>
      <c r="BK175" s="143">
        <f t="shared" si="39"/>
        <v>0</v>
      </c>
      <c r="BL175" s="17" t="s">
        <v>941</v>
      </c>
      <c r="BM175" s="142" t="s">
        <v>1570</v>
      </c>
    </row>
    <row r="176" spans="2:65" s="1" customFormat="1" ht="16.5" customHeight="1">
      <c r="B176" s="32"/>
      <c r="C176" s="131">
        <v>76</v>
      </c>
      <c r="D176" s="131" t="s">
        <v>183</v>
      </c>
      <c r="E176" s="132" t="s">
        <v>4754</v>
      </c>
      <c r="F176" s="133" t="s">
        <v>4713</v>
      </c>
      <c r="G176" s="134" t="s">
        <v>2716</v>
      </c>
      <c r="H176" s="135">
        <v>15</v>
      </c>
      <c r="I176" s="136"/>
      <c r="J176" s="137">
        <f t="shared" si="30"/>
        <v>0</v>
      </c>
      <c r="K176" s="133" t="s">
        <v>19</v>
      </c>
      <c r="L176" s="32"/>
      <c r="M176" s="138" t="s">
        <v>19</v>
      </c>
      <c r="N176" s="139" t="s">
        <v>43</v>
      </c>
      <c r="P176" s="140">
        <f t="shared" si="31"/>
        <v>0</v>
      </c>
      <c r="Q176" s="140">
        <v>0</v>
      </c>
      <c r="R176" s="140">
        <f t="shared" si="32"/>
        <v>0</v>
      </c>
      <c r="S176" s="140">
        <v>0</v>
      </c>
      <c r="T176" s="141">
        <f t="shared" si="33"/>
        <v>0</v>
      </c>
      <c r="AR176" s="142" t="s">
        <v>941</v>
      </c>
      <c r="AT176" s="142" t="s">
        <v>183</v>
      </c>
      <c r="AU176" s="142" t="s">
        <v>80</v>
      </c>
      <c r="AY176" s="17" t="s">
        <v>181</v>
      </c>
      <c r="BE176" s="143">
        <f t="shared" si="34"/>
        <v>0</v>
      </c>
      <c r="BF176" s="143">
        <f t="shared" si="35"/>
        <v>0</v>
      </c>
      <c r="BG176" s="143">
        <f t="shared" si="36"/>
        <v>0</v>
      </c>
      <c r="BH176" s="143">
        <f t="shared" si="37"/>
        <v>0</v>
      </c>
      <c r="BI176" s="143">
        <f t="shared" si="38"/>
        <v>0</v>
      </c>
      <c r="BJ176" s="17" t="s">
        <v>80</v>
      </c>
      <c r="BK176" s="143">
        <f t="shared" si="39"/>
        <v>0</v>
      </c>
      <c r="BL176" s="17" t="s">
        <v>941</v>
      </c>
      <c r="BM176" s="142" t="s">
        <v>1581</v>
      </c>
    </row>
    <row r="177" spans="2:65" s="1" customFormat="1" ht="24.1" customHeight="1">
      <c r="B177" s="32"/>
      <c r="C177" s="131">
        <v>77</v>
      </c>
      <c r="D177" s="131" t="s">
        <v>183</v>
      </c>
      <c r="E177" s="132" t="s">
        <v>4755</v>
      </c>
      <c r="F177" s="133" t="s">
        <v>4725</v>
      </c>
      <c r="G177" s="134" t="s">
        <v>4631</v>
      </c>
      <c r="H177" s="135">
        <v>2</v>
      </c>
      <c r="I177" s="136"/>
      <c r="J177" s="137">
        <f t="shared" si="30"/>
        <v>0</v>
      </c>
      <c r="K177" s="133" t="s">
        <v>19</v>
      </c>
      <c r="L177" s="32"/>
      <c r="M177" s="138" t="s">
        <v>19</v>
      </c>
      <c r="N177" s="139" t="s">
        <v>43</v>
      </c>
      <c r="P177" s="140">
        <f t="shared" si="31"/>
        <v>0</v>
      </c>
      <c r="Q177" s="140">
        <v>0</v>
      </c>
      <c r="R177" s="140">
        <f t="shared" si="32"/>
        <v>0</v>
      </c>
      <c r="S177" s="140">
        <v>0</v>
      </c>
      <c r="T177" s="141">
        <f t="shared" si="33"/>
        <v>0</v>
      </c>
      <c r="AR177" s="142" t="s">
        <v>941</v>
      </c>
      <c r="AT177" s="142" t="s">
        <v>183</v>
      </c>
      <c r="AU177" s="142" t="s">
        <v>80</v>
      </c>
      <c r="AY177" s="17" t="s">
        <v>181</v>
      </c>
      <c r="BE177" s="143">
        <f t="shared" si="34"/>
        <v>0</v>
      </c>
      <c r="BF177" s="143">
        <f t="shared" si="35"/>
        <v>0</v>
      </c>
      <c r="BG177" s="143">
        <f t="shared" si="36"/>
        <v>0</v>
      </c>
      <c r="BH177" s="143">
        <f t="shared" si="37"/>
        <v>0</v>
      </c>
      <c r="BI177" s="143">
        <f t="shared" si="38"/>
        <v>0</v>
      </c>
      <c r="BJ177" s="17" t="s">
        <v>80</v>
      </c>
      <c r="BK177" s="143">
        <f t="shared" si="39"/>
        <v>0</v>
      </c>
      <c r="BL177" s="17" t="s">
        <v>941</v>
      </c>
      <c r="BM177" s="142" t="s">
        <v>1593</v>
      </c>
    </row>
    <row r="178" spans="2:65" s="1" customFormat="1" ht="37.85" customHeight="1">
      <c r="B178" s="32"/>
      <c r="C178" s="131">
        <v>78</v>
      </c>
      <c r="D178" s="131" t="s">
        <v>183</v>
      </c>
      <c r="E178" s="132" t="s">
        <v>4756</v>
      </c>
      <c r="F178" s="133" t="s">
        <v>4727</v>
      </c>
      <c r="G178" s="134" t="s">
        <v>3753</v>
      </c>
      <c r="H178" s="135">
        <v>1</v>
      </c>
      <c r="I178" s="136"/>
      <c r="J178" s="137">
        <f t="shared" si="30"/>
        <v>0</v>
      </c>
      <c r="K178" s="133" t="s">
        <v>19</v>
      </c>
      <c r="L178" s="32"/>
      <c r="M178" s="138" t="s">
        <v>19</v>
      </c>
      <c r="N178" s="139" t="s">
        <v>43</v>
      </c>
      <c r="P178" s="140">
        <f t="shared" si="31"/>
        <v>0</v>
      </c>
      <c r="Q178" s="140">
        <v>0</v>
      </c>
      <c r="R178" s="140">
        <f t="shared" si="32"/>
        <v>0</v>
      </c>
      <c r="S178" s="140">
        <v>0</v>
      </c>
      <c r="T178" s="141">
        <f t="shared" si="33"/>
        <v>0</v>
      </c>
      <c r="AR178" s="142" t="s">
        <v>941</v>
      </c>
      <c r="AT178" s="142" t="s">
        <v>183</v>
      </c>
      <c r="AU178" s="142" t="s">
        <v>80</v>
      </c>
      <c r="AY178" s="17" t="s">
        <v>181</v>
      </c>
      <c r="BE178" s="143">
        <f t="shared" si="34"/>
        <v>0</v>
      </c>
      <c r="BF178" s="143">
        <f t="shared" si="35"/>
        <v>0</v>
      </c>
      <c r="BG178" s="143">
        <f t="shared" si="36"/>
        <v>0</v>
      </c>
      <c r="BH178" s="143">
        <f t="shared" si="37"/>
        <v>0</v>
      </c>
      <c r="BI178" s="143">
        <f t="shared" si="38"/>
        <v>0</v>
      </c>
      <c r="BJ178" s="17" t="s">
        <v>80</v>
      </c>
      <c r="BK178" s="143">
        <f t="shared" si="39"/>
        <v>0</v>
      </c>
      <c r="BL178" s="17" t="s">
        <v>941</v>
      </c>
      <c r="BM178" s="142" t="s">
        <v>1608</v>
      </c>
    </row>
    <row r="179" spans="2:65" s="1" customFormat="1" ht="16.5" customHeight="1">
      <c r="B179" s="32"/>
      <c r="C179" s="131">
        <v>79</v>
      </c>
      <c r="D179" s="131" t="s">
        <v>183</v>
      </c>
      <c r="E179" s="132" t="s">
        <v>4757</v>
      </c>
      <c r="F179" s="133" t="s">
        <v>4729</v>
      </c>
      <c r="G179" s="134" t="s">
        <v>3753</v>
      </c>
      <c r="H179" s="135">
        <v>1</v>
      </c>
      <c r="I179" s="136"/>
      <c r="J179" s="137">
        <f t="shared" si="30"/>
        <v>0</v>
      </c>
      <c r="K179" s="133" t="s">
        <v>19</v>
      </c>
      <c r="L179" s="32"/>
      <c r="M179" s="138" t="s">
        <v>19</v>
      </c>
      <c r="N179" s="139" t="s">
        <v>43</v>
      </c>
      <c r="P179" s="140">
        <f t="shared" si="31"/>
        <v>0</v>
      </c>
      <c r="Q179" s="140">
        <v>0</v>
      </c>
      <c r="R179" s="140">
        <f t="shared" si="32"/>
        <v>0</v>
      </c>
      <c r="S179" s="140">
        <v>0</v>
      </c>
      <c r="T179" s="141">
        <f t="shared" si="33"/>
        <v>0</v>
      </c>
      <c r="AR179" s="142" t="s">
        <v>941</v>
      </c>
      <c r="AT179" s="142" t="s">
        <v>183</v>
      </c>
      <c r="AU179" s="142" t="s">
        <v>80</v>
      </c>
      <c r="AY179" s="17" t="s">
        <v>181</v>
      </c>
      <c r="BE179" s="143">
        <f t="shared" si="34"/>
        <v>0</v>
      </c>
      <c r="BF179" s="143">
        <f t="shared" si="35"/>
        <v>0</v>
      </c>
      <c r="BG179" s="143">
        <f t="shared" si="36"/>
        <v>0</v>
      </c>
      <c r="BH179" s="143">
        <f t="shared" si="37"/>
        <v>0</v>
      </c>
      <c r="BI179" s="143">
        <f t="shared" si="38"/>
        <v>0</v>
      </c>
      <c r="BJ179" s="17" t="s">
        <v>80</v>
      </c>
      <c r="BK179" s="143">
        <f t="shared" si="39"/>
        <v>0</v>
      </c>
      <c r="BL179" s="17" t="s">
        <v>941</v>
      </c>
      <c r="BM179" s="142" t="s">
        <v>1620</v>
      </c>
    </row>
    <row r="180" spans="2:65" s="1" customFormat="1" ht="16.5" customHeight="1">
      <c r="B180" s="32"/>
      <c r="C180" s="131">
        <v>80</v>
      </c>
      <c r="D180" s="131" t="s">
        <v>183</v>
      </c>
      <c r="E180" s="132" t="s">
        <v>4758</v>
      </c>
      <c r="F180" s="133" t="s">
        <v>4735</v>
      </c>
      <c r="G180" s="134" t="s">
        <v>4631</v>
      </c>
      <c r="H180" s="135">
        <v>24</v>
      </c>
      <c r="I180" s="136"/>
      <c r="J180" s="137">
        <f t="shared" si="30"/>
        <v>0</v>
      </c>
      <c r="K180" s="133" t="s">
        <v>19</v>
      </c>
      <c r="L180" s="32"/>
      <c r="M180" s="138" t="s">
        <v>19</v>
      </c>
      <c r="N180" s="139" t="s">
        <v>43</v>
      </c>
      <c r="P180" s="140">
        <f t="shared" si="31"/>
        <v>0</v>
      </c>
      <c r="Q180" s="140">
        <v>0</v>
      </c>
      <c r="R180" s="140">
        <f t="shared" si="32"/>
        <v>0</v>
      </c>
      <c r="S180" s="140">
        <v>0</v>
      </c>
      <c r="T180" s="141">
        <f t="shared" si="33"/>
        <v>0</v>
      </c>
      <c r="AR180" s="142" t="s">
        <v>941</v>
      </c>
      <c r="AT180" s="142" t="s">
        <v>183</v>
      </c>
      <c r="AU180" s="142" t="s">
        <v>80</v>
      </c>
      <c r="AY180" s="17" t="s">
        <v>181</v>
      </c>
      <c r="BE180" s="143">
        <f t="shared" si="34"/>
        <v>0</v>
      </c>
      <c r="BF180" s="143">
        <f t="shared" si="35"/>
        <v>0</v>
      </c>
      <c r="BG180" s="143">
        <f t="shared" si="36"/>
        <v>0</v>
      </c>
      <c r="BH180" s="143">
        <f t="shared" si="37"/>
        <v>0</v>
      </c>
      <c r="BI180" s="143">
        <f t="shared" si="38"/>
        <v>0</v>
      </c>
      <c r="BJ180" s="17" t="s">
        <v>80</v>
      </c>
      <c r="BK180" s="143">
        <f t="shared" si="39"/>
        <v>0</v>
      </c>
      <c r="BL180" s="17" t="s">
        <v>941</v>
      </c>
      <c r="BM180" s="142" t="s">
        <v>1630</v>
      </c>
    </row>
    <row r="181" spans="2:65" s="1" customFormat="1" ht="16.5" customHeight="1">
      <c r="B181" s="32"/>
      <c r="C181" s="131">
        <v>81</v>
      </c>
      <c r="D181" s="131" t="s">
        <v>183</v>
      </c>
      <c r="E181" s="132" t="s">
        <v>4759</v>
      </c>
      <c r="F181" s="133" t="s">
        <v>4741</v>
      </c>
      <c r="G181" s="134" t="s">
        <v>4614</v>
      </c>
      <c r="H181" s="135">
        <v>1</v>
      </c>
      <c r="I181" s="136"/>
      <c r="J181" s="137">
        <f t="shared" si="30"/>
        <v>0</v>
      </c>
      <c r="K181" s="133" t="s">
        <v>19</v>
      </c>
      <c r="L181" s="32"/>
      <c r="M181" s="138" t="s">
        <v>19</v>
      </c>
      <c r="N181" s="139" t="s">
        <v>43</v>
      </c>
      <c r="P181" s="140">
        <f t="shared" si="31"/>
        <v>0</v>
      </c>
      <c r="Q181" s="140">
        <v>0</v>
      </c>
      <c r="R181" s="140">
        <f t="shared" si="32"/>
        <v>0</v>
      </c>
      <c r="S181" s="140">
        <v>0</v>
      </c>
      <c r="T181" s="141">
        <f t="shared" si="33"/>
        <v>0</v>
      </c>
      <c r="AR181" s="142" t="s">
        <v>941</v>
      </c>
      <c r="AT181" s="142" t="s">
        <v>183</v>
      </c>
      <c r="AU181" s="142" t="s">
        <v>80</v>
      </c>
      <c r="AY181" s="17" t="s">
        <v>181</v>
      </c>
      <c r="BE181" s="143">
        <f t="shared" si="34"/>
        <v>0</v>
      </c>
      <c r="BF181" s="143">
        <f t="shared" si="35"/>
        <v>0</v>
      </c>
      <c r="BG181" s="143">
        <f t="shared" si="36"/>
        <v>0</v>
      </c>
      <c r="BH181" s="143">
        <f t="shared" si="37"/>
        <v>0</v>
      </c>
      <c r="BI181" s="143">
        <f t="shared" si="38"/>
        <v>0</v>
      </c>
      <c r="BJ181" s="17" t="s">
        <v>80</v>
      </c>
      <c r="BK181" s="143">
        <f t="shared" si="39"/>
        <v>0</v>
      </c>
      <c r="BL181" s="17" t="s">
        <v>941</v>
      </c>
      <c r="BM181" s="142" t="s">
        <v>1647</v>
      </c>
    </row>
    <row r="182" spans="2:63" s="11" customFormat="1" ht="25.9" customHeight="1">
      <c r="B182" s="119"/>
      <c r="D182" s="120" t="s">
        <v>71</v>
      </c>
      <c r="E182" s="121" t="s">
        <v>4760</v>
      </c>
      <c r="F182" s="121" t="s">
        <v>4761</v>
      </c>
      <c r="I182" s="122"/>
      <c r="J182" s="123">
        <f>BK182</f>
        <v>0</v>
      </c>
      <c r="L182" s="119"/>
      <c r="M182" s="124"/>
      <c r="P182" s="125">
        <f>SUM(P183:P190)</f>
        <v>0</v>
      </c>
      <c r="R182" s="125">
        <f>SUM(R183:R190)</f>
        <v>0</v>
      </c>
      <c r="T182" s="126">
        <f>SUM(T183:T190)</f>
        <v>0</v>
      </c>
      <c r="AR182" s="120" t="s">
        <v>80</v>
      </c>
      <c r="AT182" s="127" t="s">
        <v>71</v>
      </c>
      <c r="AU182" s="127" t="s">
        <v>72</v>
      </c>
      <c r="AY182" s="120" t="s">
        <v>181</v>
      </c>
      <c r="BK182" s="128">
        <f>SUM(BK183:BK190)</f>
        <v>0</v>
      </c>
    </row>
    <row r="183" spans="2:65" s="1" customFormat="1" ht="16.5" customHeight="1">
      <c r="B183" s="32"/>
      <c r="C183" s="131">
        <v>82</v>
      </c>
      <c r="D183" s="131" t="s">
        <v>183</v>
      </c>
      <c r="E183" s="132" t="s">
        <v>4762</v>
      </c>
      <c r="F183" s="133" t="s">
        <v>4763</v>
      </c>
      <c r="G183" s="134" t="s">
        <v>3202</v>
      </c>
      <c r="H183" s="135">
        <v>50</v>
      </c>
      <c r="I183" s="136"/>
      <c r="J183" s="137">
        <f aca="true" t="shared" si="40" ref="J183:J190">ROUND(I183*H183,2)</f>
        <v>0</v>
      </c>
      <c r="K183" s="133" t="s">
        <v>19</v>
      </c>
      <c r="L183" s="32"/>
      <c r="M183" s="138" t="s">
        <v>19</v>
      </c>
      <c r="N183" s="139" t="s">
        <v>43</v>
      </c>
      <c r="P183" s="140">
        <f aca="true" t="shared" si="41" ref="P183:P190">O183*H183</f>
        <v>0</v>
      </c>
      <c r="Q183" s="140">
        <v>0</v>
      </c>
      <c r="R183" s="140">
        <f aca="true" t="shared" si="42" ref="R183:R190">Q183*H183</f>
        <v>0</v>
      </c>
      <c r="S183" s="140">
        <v>0</v>
      </c>
      <c r="T183" s="141">
        <f aca="true" t="shared" si="43" ref="T183:T190">S183*H183</f>
        <v>0</v>
      </c>
      <c r="AR183" s="142" t="s">
        <v>941</v>
      </c>
      <c r="AT183" s="142" t="s">
        <v>183</v>
      </c>
      <c r="AU183" s="142" t="s">
        <v>80</v>
      </c>
      <c r="AY183" s="17" t="s">
        <v>181</v>
      </c>
      <c r="BE183" s="143">
        <f aca="true" t="shared" si="44" ref="BE183:BE190">IF(N183="základní",J183,0)</f>
        <v>0</v>
      </c>
      <c r="BF183" s="143">
        <f aca="true" t="shared" si="45" ref="BF183:BF190">IF(N183="snížená",J183,0)</f>
        <v>0</v>
      </c>
      <c r="BG183" s="143">
        <f aca="true" t="shared" si="46" ref="BG183:BG190">IF(N183="zákl. přenesená",J183,0)</f>
        <v>0</v>
      </c>
      <c r="BH183" s="143">
        <f aca="true" t="shared" si="47" ref="BH183:BH190">IF(N183="sníž. přenesená",J183,0)</f>
        <v>0</v>
      </c>
      <c r="BI183" s="143">
        <f aca="true" t="shared" si="48" ref="BI183:BI190">IF(N183="nulová",J183,0)</f>
        <v>0</v>
      </c>
      <c r="BJ183" s="17" t="s">
        <v>80</v>
      </c>
      <c r="BK183" s="143">
        <f aca="true" t="shared" si="49" ref="BK183:BK190">ROUND(I183*H183,2)</f>
        <v>0</v>
      </c>
      <c r="BL183" s="17" t="s">
        <v>941</v>
      </c>
      <c r="BM183" s="142" t="s">
        <v>1661</v>
      </c>
    </row>
    <row r="184" spans="2:65" s="1" customFormat="1" ht="16.5" customHeight="1">
      <c r="B184" s="32"/>
      <c r="C184" s="131">
        <v>83</v>
      </c>
      <c r="D184" s="131" t="s">
        <v>183</v>
      </c>
      <c r="E184" s="132" t="s">
        <v>4764</v>
      </c>
      <c r="F184" s="133" t="s">
        <v>4765</v>
      </c>
      <c r="G184" s="134" t="s">
        <v>3202</v>
      </c>
      <c r="H184" s="135">
        <v>2</v>
      </c>
      <c r="I184" s="136"/>
      <c r="J184" s="137">
        <f t="shared" si="40"/>
        <v>0</v>
      </c>
      <c r="K184" s="133" t="s">
        <v>19</v>
      </c>
      <c r="L184" s="32"/>
      <c r="M184" s="138" t="s">
        <v>19</v>
      </c>
      <c r="N184" s="139" t="s">
        <v>43</v>
      </c>
      <c r="P184" s="140">
        <f t="shared" si="41"/>
        <v>0</v>
      </c>
      <c r="Q184" s="140">
        <v>0</v>
      </c>
      <c r="R184" s="140">
        <f t="shared" si="42"/>
        <v>0</v>
      </c>
      <c r="S184" s="140">
        <v>0</v>
      </c>
      <c r="T184" s="141">
        <f t="shared" si="43"/>
        <v>0</v>
      </c>
      <c r="AR184" s="142" t="s">
        <v>941</v>
      </c>
      <c r="AT184" s="142" t="s">
        <v>183</v>
      </c>
      <c r="AU184" s="142" t="s">
        <v>80</v>
      </c>
      <c r="AY184" s="17" t="s">
        <v>181</v>
      </c>
      <c r="BE184" s="143">
        <f t="shared" si="44"/>
        <v>0</v>
      </c>
      <c r="BF184" s="143">
        <f t="shared" si="45"/>
        <v>0</v>
      </c>
      <c r="BG184" s="143">
        <f t="shared" si="46"/>
        <v>0</v>
      </c>
      <c r="BH184" s="143">
        <f t="shared" si="47"/>
        <v>0</v>
      </c>
      <c r="BI184" s="143">
        <f t="shared" si="48"/>
        <v>0</v>
      </c>
      <c r="BJ184" s="17" t="s">
        <v>80</v>
      </c>
      <c r="BK184" s="143">
        <f t="shared" si="49"/>
        <v>0</v>
      </c>
      <c r="BL184" s="17" t="s">
        <v>941</v>
      </c>
      <c r="BM184" s="142" t="s">
        <v>1672</v>
      </c>
    </row>
    <row r="185" spans="2:65" s="1" customFormat="1" ht="16.5" customHeight="1">
      <c r="B185" s="32"/>
      <c r="C185" s="131">
        <v>84</v>
      </c>
      <c r="D185" s="131" t="s">
        <v>183</v>
      </c>
      <c r="E185" s="132" t="s">
        <v>4766</v>
      </c>
      <c r="F185" s="133" t="s">
        <v>4767</v>
      </c>
      <c r="G185" s="134" t="s">
        <v>3202</v>
      </c>
      <c r="H185" s="135">
        <v>8</v>
      </c>
      <c r="I185" s="136"/>
      <c r="J185" s="137">
        <f t="shared" si="40"/>
        <v>0</v>
      </c>
      <c r="K185" s="133" t="s">
        <v>19</v>
      </c>
      <c r="L185" s="32"/>
      <c r="M185" s="138" t="s">
        <v>19</v>
      </c>
      <c r="N185" s="139" t="s">
        <v>43</v>
      </c>
      <c r="P185" s="140">
        <f t="shared" si="41"/>
        <v>0</v>
      </c>
      <c r="Q185" s="140">
        <v>0</v>
      </c>
      <c r="R185" s="140">
        <f t="shared" si="42"/>
        <v>0</v>
      </c>
      <c r="S185" s="140">
        <v>0</v>
      </c>
      <c r="T185" s="141">
        <f t="shared" si="43"/>
        <v>0</v>
      </c>
      <c r="AR185" s="142" t="s">
        <v>941</v>
      </c>
      <c r="AT185" s="142" t="s">
        <v>183</v>
      </c>
      <c r="AU185" s="142" t="s">
        <v>80</v>
      </c>
      <c r="AY185" s="17" t="s">
        <v>181</v>
      </c>
      <c r="BE185" s="143">
        <f t="shared" si="44"/>
        <v>0</v>
      </c>
      <c r="BF185" s="143">
        <f t="shared" si="45"/>
        <v>0</v>
      </c>
      <c r="BG185" s="143">
        <f t="shared" si="46"/>
        <v>0</v>
      </c>
      <c r="BH185" s="143">
        <f t="shared" si="47"/>
        <v>0</v>
      </c>
      <c r="BI185" s="143">
        <f t="shared" si="48"/>
        <v>0</v>
      </c>
      <c r="BJ185" s="17" t="s">
        <v>80</v>
      </c>
      <c r="BK185" s="143">
        <f t="shared" si="49"/>
        <v>0</v>
      </c>
      <c r="BL185" s="17" t="s">
        <v>941</v>
      </c>
      <c r="BM185" s="142" t="s">
        <v>1684</v>
      </c>
    </row>
    <row r="186" spans="2:65" s="1" customFormat="1" ht="24.1" customHeight="1">
      <c r="B186" s="32"/>
      <c r="C186" s="131">
        <v>85</v>
      </c>
      <c r="D186" s="131" t="s">
        <v>183</v>
      </c>
      <c r="E186" s="132" t="s">
        <v>4768</v>
      </c>
      <c r="F186" s="133" t="s">
        <v>4769</v>
      </c>
      <c r="G186" s="134" t="s">
        <v>3202</v>
      </c>
      <c r="H186" s="135">
        <v>2</v>
      </c>
      <c r="I186" s="136"/>
      <c r="J186" s="137">
        <f t="shared" si="40"/>
        <v>0</v>
      </c>
      <c r="K186" s="133" t="s">
        <v>19</v>
      </c>
      <c r="L186" s="32"/>
      <c r="M186" s="138" t="s">
        <v>19</v>
      </c>
      <c r="N186" s="139" t="s">
        <v>43</v>
      </c>
      <c r="P186" s="140">
        <f t="shared" si="41"/>
        <v>0</v>
      </c>
      <c r="Q186" s="140">
        <v>0</v>
      </c>
      <c r="R186" s="140">
        <f t="shared" si="42"/>
        <v>0</v>
      </c>
      <c r="S186" s="140">
        <v>0</v>
      </c>
      <c r="T186" s="141">
        <f t="shared" si="43"/>
        <v>0</v>
      </c>
      <c r="AR186" s="142" t="s">
        <v>941</v>
      </c>
      <c r="AT186" s="142" t="s">
        <v>183</v>
      </c>
      <c r="AU186" s="142" t="s">
        <v>80</v>
      </c>
      <c r="AY186" s="17" t="s">
        <v>181</v>
      </c>
      <c r="BE186" s="143">
        <f t="shared" si="44"/>
        <v>0</v>
      </c>
      <c r="BF186" s="143">
        <f t="shared" si="45"/>
        <v>0</v>
      </c>
      <c r="BG186" s="143">
        <f t="shared" si="46"/>
        <v>0</v>
      </c>
      <c r="BH186" s="143">
        <f t="shared" si="47"/>
        <v>0</v>
      </c>
      <c r="BI186" s="143">
        <f t="shared" si="48"/>
        <v>0</v>
      </c>
      <c r="BJ186" s="17" t="s">
        <v>80</v>
      </c>
      <c r="BK186" s="143">
        <f t="shared" si="49"/>
        <v>0</v>
      </c>
      <c r="BL186" s="17" t="s">
        <v>941</v>
      </c>
      <c r="BM186" s="142" t="s">
        <v>1700</v>
      </c>
    </row>
    <row r="187" spans="2:65" s="1" customFormat="1" ht="37.85" customHeight="1">
      <c r="B187" s="32"/>
      <c r="C187" s="131">
        <v>86</v>
      </c>
      <c r="D187" s="131" t="s">
        <v>183</v>
      </c>
      <c r="E187" s="132" t="s">
        <v>4770</v>
      </c>
      <c r="F187" s="133" t="s">
        <v>4771</v>
      </c>
      <c r="G187" s="134" t="s">
        <v>4614</v>
      </c>
      <c r="H187" s="135">
        <v>1</v>
      </c>
      <c r="I187" s="136"/>
      <c r="J187" s="137">
        <f t="shared" si="40"/>
        <v>0</v>
      </c>
      <c r="K187" s="133" t="s">
        <v>19</v>
      </c>
      <c r="L187" s="32"/>
      <c r="M187" s="138" t="s">
        <v>19</v>
      </c>
      <c r="N187" s="139" t="s">
        <v>43</v>
      </c>
      <c r="P187" s="140">
        <f t="shared" si="41"/>
        <v>0</v>
      </c>
      <c r="Q187" s="140">
        <v>0</v>
      </c>
      <c r="R187" s="140">
        <f t="shared" si="42"/>
        <v>0</v>
      </c>
      <c r="S187" s="140">
        <v>0</v>
      </c>
      <c r="T187" s="141">
        <f t="shared" si="43"/>
        <v>0</v>
      </c>
      <c r="AR187" s="142" t="s">
        <v>941</v>
      </c>
      <c r="AT187" s="142" t="s">
        <v>183</v>
      </c>
      <c r="AU187" s="142" t="s">
        <v>80</v>
      </c>
      <c r="AY187" s="17" t="s">
        <v>181</v>
      </c>
      <c r="BE187" s="143">
        <f t="shared" si="44"/>
        <v>0</v>
      </c>
      <c r="BF187" s="143">
        <f t="shared" si="45"/>
        <v>0</v>
      </c>
      <c r="BG187" s="143">
        <f t="shared" si="46"/>
        <v>0</v>
      </c>
      <c r="BH187" s="143">
        <f t="shared" si="47"/>
        <v>0</v>
      </c>
      <c r="BI187" s="143">
        <f t="shared" si="48"/>
        <v>0</v>
      </c>
      <c r="BJ187" s="17" t="s">
        <v>80</v>
      </c>
      <c r="BK187" s="143">
        <f t="shared" si="49"/>
        <v>0</v>
      </c>
      <c r="BL187" s="17" t="s">
        <v>941</v>
      </c>
      <c r="BM187" s="142" t="s">
        <v>1714</v>
      </c>
    </row>
    <row r="188" spans="2:65" s="1" customFormat="1" ht="16.5" customHeight="1">
      <c r="B188" s="32"/>
      <c r="C188" s="131">
        <v>87</v>
      </c>
      <c r="D188" s="131" t="s">
        <v>183</v>
      </c>
      <c r="E188" s="132" t="s">
        <v>4772</v>
      </c>
      <c r="F188" s="133" t="s">
        <v>4773</v>
      </c>
      <c r="G188" s="134" t="s">
        <v>3202</v>
      </c>
      <c r="H188" s="135">
        <v>20</v>
      </c>
      <c r="I188" s="136"/>
      <c r="J188" s="137">
        <f t="shared" si="40"/>
        <v>0</v>
      </c>
      <c r="K188" s="133" t="s">
        <v>19</v>
      </c>
      <c r="L188" s="32"/>
      <c r="M188" s="138" t="s">
        <v>19</v>
      </c>
      <c r="N188" s="139" t="s">
        <v>43</v>
      </c>
      <c r="P188" s="140">
        <f t="shared" si="41"/>
        <v>0</v>
      </c>
      <c r="Q188" s="140">
        <v>0</v>
      </c>
      <c r="R188" s="140">
        <f t="shared" si="42"/>
        <v>0</v>
      </c>
      <c r="S188" s="140">
        <v>0</v>
      </c>
      <c r="T188" s="141">
        <f t="shared" si="43"/>
        <v>0</v>
      </c>
      <c r="AR188" s="142" t="s">
        <v>941</v>
      </c>
      <c r="AT188" s="142" t="s">
        <v>183</v>
      </c>
      <c r="AU188" s="142" t="s">
        <v>80</v>
      </c>
      <c r="AY188" s="17" t="s">
        <v>181</v>
      </c>
      <c r="BE188" s="143">
        <f t="shared" si="44"/>
        <v>0</v>
      </c>
      <c r="BF188" s="143">
        <f t="shared" si="45"/>
        <v>0</v>
      </c>
      <c r="BG188" s="143">
        <f t="shared" si="46"/>
        <v>0</v>
      </c>
      <c r="BH188" s="143">
        <f t="shared" si="47"/>
        <v>0</v>
      </c>
      <c r="BI188" s="143">
        <f t="shared" si="48"/>
        <v>0</v>
      </c>
      <c r="BJ188" s="17" t="s">
        <v>80</v>
      </c>
      <c r="BK188" s="143">
        <f t="shared" si="49"/>
        <v>0</v>
      </c>
      <c r="BL188" s="17" t="s">
        <v>941</v>
      </c>
      <c r="BM188" s="142" t="s">
        <v>1726</v>
      </c>
    </row>
    <row r="189" spans="2:65" s="1" customFormat="1" ht="33.05" customHeight="1">
      <c r="B189" s="32"/>
      <c r="C189" s="131">
        <v>88</v>
      </c>
      <c r="D189" s="131" t="s">
        <v>183</v>
      </c>
      <c r="E189" s="132" t="s">
        <v>4774</v>
      </c>
      <c r="F189" s="133" t="s">
        <v>4775</v>
      </c>
      <c r="G189" s="134" t="s">
        <v>4614</v>
      </c>
      <c r="H189" s="135">
        <v>2</v>
      </c>
      <c r="I189" s="136"/>
      <c r="J189" s="137">
        <f t="shared" si="40"/>
        <v>0</v>
      </c>
      <c r="K189" s="133" t="s">
        <v>19</v>
      </c>
      <c r="L189" s="32"/>
      <c r="M189" s="138" t="s">
        <v>19</v>
      </c>
      <c r="N189" s="139" t="s">
        <v>43</v>
      </c>
      <c r="P189" s="140">
        <f t="shared" si="41"/>
        <v>0</v>
      </c>
      <c r="Q189" s="140">
        <v>0</v>
      </c>
      <c r="R189" s="140">
        <f t="shared" si="42"/>
        <v>0</v>
      </c>
      <c r="S189" s="140">
        <v>0</v>
      </c>
      <c r="T189" s="141">
        <f t="shared" si="43"/>
        <v>0</v>
      </c>
      <c r="AR189" s="142" t="s">
        <v>941</v>
      </c>
      <c r="AT189" s="142" t="s">
        <v>183</v>
      </c>
      <c r="AU189" s="142" t="s">
        <v>80</v>
      </c>
      <c r="AY189" s="17" t="s">
        <v>181</v>
      </c>
      <c r="BE189" s="143">
        <f t="shared" si="44"/>
        <v>0</v>
      </c>
      <c r="BF189" s="143">
        <f t="shared" si="45"/>
        <v>0</v>
      </c>
      <c r="BG189" s="143">
        <f t="shared" si="46"/>
        <v>0</v>
      </c>
      <c r="BH189" s="143">
        <f t="shared" si="47"/>
        <v>0</v>
      </c>
      <c r="BI189" s="143">
        <f t="shared" si="48"/>
        <v>0</v>
      </c>
      <c r="BJ189" s="17" t="s">
        <v>80</v>
      </c>
      <c r="BK189" s="143">
        <f t="shared" si="49"/>
        <v>0</v>
      </c>
      <c r="BL189" s="17" t="s">
        <v>941</v>
      </c>
      <c r="BM189" s="142" t="s">
        <v>1735</v>
      </c>
    </row>
    <row r="190" spans="2:65" s="1" customFormat="1" ht="16.5" customHeight="1">
      <c r="B190" s="32"/>
      <c r="C190" s="131">
        <v>89</v>
      </c>
      <c r="D190" s="131" t="s">
        <v>183</v>
      </c>
      <c r="E190" s="132" t="s">
        <v>4776</v>
      </c>
      <c r="F190" s="133" t="s">
        <v>4777</v>
      </c>
      <c r="G190" s="134" t="s">
        <v>4614</v>
      </c>
      <c r="H190" s="135">
        <v>1</v>
      </c>
      <c r="I190" s="136"/>
      <c r="J190" s="137">
        <f t="shared" si="40"/>
        <v>0</v>
      </c>
      <c r="K190" s="133" t="s">
        <v>19</v>
      </c>
      <c r="L190" s="32"/>
      <c r="M190" s="190" t="s">
        <v>19</v>
      </c>
      <c r="N190" s="191" t="s">
        <v>43</v>
      </c>
      <c r="O190" s="192"/>
      <c r="P190" s="193">
        <f t="shared" si="41"/>
        <v>0</v>
      </c>
      <c r="Q190" s="193">
        <v>0</v>
      </c>
      <c r="R190" s="193">
        <f t="shared" si="42"/>
        <v>0</v>
      </c>
      <c r="S190" s="193">
        <v>0</v>
      </c>
      <c r="T190" s="194">
        <f t="shared" si="43"/>
        <v>0</v>
      </c>
      <c r="AR190" s="142" t="s">
        <v>941</v>
      </c>
      <c r="AT190" s="142" t="s">
        <v>183</v>
      </c>
      <c r="AU190" s="142" t="s">
        <v>80</v>
      </c>
      <c r="AY190" s="17" t="s">
        <v>181</v>
      </c>
      <c r="BE190" s="143">
        <f t="shared" si="44"/>
        <v>0</v>
      </c>
      <c r="BF190" s="143">
        <f t="shared" si="45"/>
        <v>0</v>
      </c>
      <c r="BG190" s="143">
        <f t="shared" si="46"/>
        <v>0</v>
      </c>
      <c r="BH190" s="143">
        <f t="shared" si="47"/>
        <v>0</v>
      </c>
      <c r="BI190" s="143">
        <f t="shared" si="48"/>
        <v>0</v>
      </c>
      <c r="BJ190" s="17" t="s">
        <v>80</v>
      </c>
      <c r="BK190" s="143">
        <f t="shared" si="49"/>
        <v>0</v>
      </c>
      <c r="BL190" s="17" t="s">
        <v>941</v>
      </c>
      <c r="BM190" s="142" t="s">
        <v>1745</v>
      </c>
    </row>
    <row r="191" spans="2:12" s="1" customFormat="1" ht="7" customHeight="1">
      <c r="B191" s="41"/>
      <c r="C191" s="42"/>
      <c r="D191" s="42"/>
      <c r="E191" s="42"/>
      <c r="F191" s="42"/>
      <c r="G191" s="42"/>
      <c r="H191" s="42"/>
      <c r="I191" s="42"/>
      <c r="J191" s="42"/>
      <c r="K191" s="42"/>
      <c r="L191" s="32"/>
    </row>
  </sheetData>
  <sheetProtection algorithmName="SHA-512" hashValue="B6WP1Qr6Kl7ggeIuNdSUGWMqaCgFYZIFVAnu+EcLszv8LaJeFoQy1iUSzbr1rTxRBCShgsvxlReK7miTGIgDpw==" saltValue="RgF5u902Xlhnn0BVXyNQag==" spinCount="100000" sheet="1" objects="1" scenarios="1" formatColumns="0" formatRows="0" autoFilter="0"/>
  <autoFilter ref="C95:K190"/>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LAPTOP-RIK5D37S\Acer</dc:creator>
  <cp:keywords/>
  <dc:description/>
  <cp:lastModifiedBy>Marek Špelda</cp:lastModifiedBy>
  <dcterms:created xsi:type="dcterms:W3CDTF">2024-04-12T12:33:27Z</dcterms:created>
  <dcterms:modified xsi:type="dcterms:W3CDTF">2024-06-28T07:02:30Z</dcterms:modified>
  <cp:category/>
  <cp:version/>
  <cp:contentType/>
  <cp:contentStatus/>
</cp:coreProperties>
</file>