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028"/>
  <workbookPr/>
  <bookViews>
    <workbookView xWindow="0" yWindow="500" windowWidth="35840" windowHeight="22400" activeTab="0"/>
  </bookViews>
  <sheets>
    <sheet name="Rekapitulace stavby" sheetId="1" r:id="rId1"/>
    <sheet name="1 - SO 101 Chodník - uzna..." sheetId="2" r:id="rId2"/>
    <sheet name="2 - SO 101 Chodník - neuz..." sheetId="3" r:id="rId3"/>
    <sheet name="SO 01 - Dešťová kanalizace" sheetId="4" r:id="rId4"/>
    <sheet name="SO 02 - Kanalizační přípo..." sheetId="5" r:id="rId5"/>
    <sheet name="SO 03 -  Vodovodní přípojka" sheetId="6" r:id="rId6"/>
    <sheet name="4 - VRN ( SO 101 )" sheetId="7" r:id="rId7"/>
  </sheets>
  <definedNames>
    <definedName name="_xlnm._FilterDatabase" localSheetId="1" hidden="1">'1 - SO 101 Chodník - uzna...'!$C$123:$K$552</definedName>
    <definedName name="_xlnm._FilterDatabase" localSheetId="2" hidden="1">'2 - SO 101 Chodník - neuz...'!$C$120:$K$206</definedName>
    <definedName name="_xlnm._FilterDatabase" localSheetId="6" hidden="1">'4 - VRN ( SO 101 )'!$C$116:$K$128</definedName>
    <definedName name="_xlnm._FilterDatabase" localSheetId="3" hidden="1">'SO 01 - Dešťová kanalizace'!$C$128:$K$345</definedName>
    <definedName name="_xlnm._FilterDatabase" localSheetId="4" hidden="1">'SO 02 - Kanalizační přípo...'!$C$126:$K$314</definedName>
    <definedName name="_xlnm._FilterDatabase" localSheetId="5" hidden="1">'SO 03 -  Vodovodní přípojka'!$C$124:$K$287</definedName>
    <definedName name="_xlnm.Print_Area" localSheetId="1">'1 - SO 101 Chodník - uzna...'!$C$4:$J$76,'1 - SO 101 Chodník - uzna...'!$C$82:$J$105,'1 - SO 101 Chodník - uzna...'!$C$111:$K$552</definedName>
    <definedName name="_xlnm.Print_Area" localSheetId="2">'2 - SO 101 Chodník - neuz...'!$C$4:$J$76,'2 - SO 101 Chodník - neuz...'!$C$82:$J$102,'2 - SO 101 Chodník - neuz...'!$C$108:$K$206</definedName>
    <definedName name="_xlnm.Print_Area" localSheetId="6">'4 - VRN ( SO 101 )'!$C$4:$J$76,'4 - VRN ( SO 101 )'!$C$82:$J$98,'4 - VRN ( SO 101 )'!$C$104:$K$128</definedName>
    <definedName name="_xlnm.Print_Area" localSheetId="0">'Rekapitulace stavby'!$D$4:$AO$76,'Rekapitulace stavby'!$C$82:$AQ$103</definedName>
    <definedName name="_xlnm.Print_Area" localSheetId="3">'SO 01 - Dešťová kanalizace'!$C$4:$J$76,'SO 01 - Dešťová kanalizace'!$C$82:$J$108,'SO 01 - Dešťová kanalizace'!$C$114:$K$345</definedName>
    <definedName name="_xlnm.Print_Area" localSheetId="4">'SO 02 - Kanalizační přípo...'!$C$4:$J$76,'SO 02 - Kanalizační přípo...'!$C$82:$J$106,'SO 02 - Kanalizační přípo...'!$C$112:$K$314</definedName>
    <definedName name="_xlnm.Print_Area" localSheetId="5">'SO 03 -  Vodovodní přípojka'!$C$4:$J$76,'SO 03 -  Vodovodní přípojka'!$C$82:$J$104,'SO 03 -  Vodovodní přípojka'!$C$110:$K$287</definedName>
    <definedName name="_xlnm.Print_Titles" localSheetId="0">'Rekapitulace stavby'!$92:$92</definedName>
    <definedName name="_xlnm.Print_Titles" localSheetId="1">'1 - SO 101 Chodník - uzna...'!$123:$123</definedName>
    <definedName name="_xlnm.Print_Titles" localSheetId="2">'2 - SO 101 Chodník - neuz...'!$120:$120</definedName>
    <definedName name="_xlnm.Print_Titles" localSheetId="3">'SO 01 - Dešťová kanalizace'!$128:$128</definedName>
    <definedName name="_xlnm.Print_Titles" localSheetId="4">'SO 02 - Kanalizační přípo...'!$126:$126</definedName>
    <definedName name="_xlnm.Print_Titles" localSheetId="5">'SO 03 -  Vodovodní přípojka'!$124:$124</definedName>
    <definedName name="_xlnm.Print_Titles" localSheetId="6">'4 - VRN ( SO 101 )'!$116:$116</definedName>
  </definedNames>
  <calcPr calcId="191029"/>
  <extLst/>
</workbook>
</file>

<file path=xl/sharedStrings.xml><?xml version="1.0" encoding="utf-8"?>
<sst xmlns="http://schemas.openxmlformats.org/spreadsheetml/2006/main" count="10927" uniqueCount="1190">
  <si>
    <t>Export Komplet</t>
  </si>
  <si>
    <t/>
  </si>
  <si>
    <t>2.0</t>
  </si>
  <si>
    <t>ZAMOK</t>
  </si>
  <si>
    <t>False</t>
  </si>
  <si>
    <t>{217e26e8-f23c-4ea5-9f2f-d051eb446baa}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</si>
  <si>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</si>
  <si>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</si>
  <si>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</si>
  <si>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</si>
  <si>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</si>
  <si>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</si>
  <si>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</si>
  <si>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</si>
  <si>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9-351-2023(dopl)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</si>
  <si>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</si>
  <si>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</si>
  <si>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Kramolna podél III/30413 (Kramolna Lhotky)</t>
  </si>
  <si>
    <t>KSO:</t>
  </si>
  <si>
    <t>CC-CZ:</t>
  </si>
  <si>
    <t>Místo:</t>
  </si>
  <si>
    <t>k.ú. Kramolna, k.ú. Lhotky</t>
  </si>
  <si>
    <t>Datum:</t>
  </si>
  <si>
    <t>12.12.2023</t>
  </si>
  <si>
    <t>Zadavatel:</t>
  </si>
  <si>
    <t>IČ:</t>
  </si>
  <si>
    <t>Obec Kramolna, 547 01 Náchod</t>
  </si>
  <si>
    <t>DIČ:</t>
  </si>
  <si>
    <t>Uchazeč:</t>
  </si>
  <si>
    <t>Vyplň údaj</t>
  </si>
  <si>
    <t>Projektant:</t>
  </si>
  <si>
    <t>Ing. Filip Eichler, Ph.D.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</si>
  <si>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</si>
  <si>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</si>
  <si>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</si>
  <si>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</si>
  <si>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</si>
  <si>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</si>
  <si>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</si>
  <si>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</si>
  <si>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</si>
  <si>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</si>
  <si>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</si>
  <si>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</si>
  <si>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</si>
  <si>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</si>
  <si>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</si>
  <si>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</si>
  <si>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</si>
  <si>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</si>
  <si>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</si>
  <si>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</si>
  <si>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</si>
  <si>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</si>
  <si>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</si>
  <si>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</si>
  <si>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</si>
  <si>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</si>
  <si>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</si>
  <si>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</si>
  <si>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</si>
  <si>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</si>
  <si>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</si>
  <si>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</si>
  <si>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</si>
  <si>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</si>
  <si>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</si>
  <si>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</si>
  <si>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</si>
  <si>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</si>
  <si>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</si>
  <si>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</si>
  <si>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</si>
  <si>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</si>
  <si>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</si>
  <si>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</si>
  <si>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</si>
  <si>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</si>
  <si>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</si>
  <si>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</si>
  <si>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</si>
  <si>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</si>
  <si>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Chodník - uznatelné náklady</t>
  </si>
  <si>
    <t>STA</t>
  </si>
  <si>
    <t>{3b42ba24-6271-4c39-98d2-d6a20f9684a3}</t>
  </si>
  <si>
    <t>2</t>
  </si>
  <si>
    <t>SO 101 Chodník - neuznatelné náklady</t>
  </si>
  <si>
    <t>{bae194e5-d832-4ce0-a2a0-65814021e271}</t>
  </si>
  <si>
    <t>3</t>
  </si>
  <si>
    <t>SO 301 Odvodnění - uznatelné náklady</t>
  </si>
  <si>
    <t>{175851f9-86cc-4eeb-aa7b-4831016d1b08}</t>
  </si>
  <si>
    <t>Soupis</t>
  </si>
  <si>
    <t>###NOINSERT###</t>
  </si>
  <si>
    <t>SO 01</t>
  </si>
  <si>
    <t>Dešťová kanalizace</t>
  </si>
  <si>
    <t>{68f0ed0a-15c4-4810-900a-1aa5d021cd95}</t>
  </si>
  <si>
    <t>SO 02</t>
  </si>
  <si>
    <t>Kanalizační přípojky + uliční vpusti</t>
  </si>
  <si>
    <t>{3fe0c175-7163-47aa-8a6b-a5f5b6833d53}</t>
  </si>
  <si>
    <t>SO 03</t>
  </si>
  <si>
    <t xml:space="preserve"> Vodovodní přípojka</t>
  </si>
  <si>
    <t>{7ae3a796-e91c-444e-add3-1d545d22c911}</t>
  </si>
  <si>
    <t>4</t>
  </si>
  <si>
    <t>VRN ( SO 101 )</t>
  </si>
  <si>
    <t>{33820d68-a14e-425d-b9ca-1587287e8b28}</t>
  </si>
  <si>
    <t>KRYCÍ LIST SOUPISU PRACÍ</t>
  </si>
  <si>
    <t>Objekt:</t>
  </si>
  <si>
    <t>1 - SO 101 Chodník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</si>
  <si>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</si>
  <si>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</si>
  <si>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</si>
  <si>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</si>
  <si>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</si>
  <si>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</si>
  <si>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</si>
  <si>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</si>
  <si>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</si>
  <si>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</si>
  <si>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</si>
  <si>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</si>
  <si>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</si>
  <si>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</si>
  <si>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</si>
  <si>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</si>
  <si>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</si>
  <si>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</si>
  <si>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</si>
  <si>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</si>
  <si>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</si>
  <si>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</si>
  <si>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</si>
  <si>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</si>
  <si>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</si>
  <si>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</si>
  <si>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</si>
  <si>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</si>
  <si>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</si>
  <si>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</si>
  <si>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</si>
  <si>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</si>
  <si>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z betonových nebo kamenných dlaždic komunikací pro pěší strojně pl do 50 m2</t>
  </si>
  <si>
    <t>m2</t>
  </si>
  <si>
    <t>1451582274</t>
  </si>
  <si>
    <t>PP</t>
  </si>
  <si>
    <t>VV</t>
  </si>
  <si>
    <t xml:space="preserve">"chodník bet. dlažba 30x30cm"  </t>
  </si>
  <si>
    <t>18,9+1,4+12,5</t>
  </si>
  <si>
    <t>Součet</t>
  </si>
  <si>
    <t>113106185</t>
  </si>
  <si>
    <t>Rozebrání dlažeb vozovek z drobných kostek s ložem z kameniva strojně pl do 50 m2</t>
  </si>
  <si>
    <t>455456154</t>
  </si>
  <si>
    <t>""dlažba žulová "10""</t>
  </si>
  <si>
    <t>21,2</t>
  </si>
  <si>
    <t>113106187</t>
  </si>
  <si>
    <t>Rozebrání dlažeb vozovek ze zámkové dlažby s ložem z kameniva strojně pl do 50 m2</t>
  </si>
  <si>
    <t>-2087085736</t>
  </si>
  <si>
    <t>"zámková dlažba"</t>
  </si>
  <si>
    <t>14,7</t>
  </si>
  <si>
    <t>113106192</t>
  </si>
  <si>
    <t>Rozebrání vozovek ze silničních dílců se spárami zalitými cementovou maltou strojně pl do 50 m2</t>
  </si>
  <si>
    <t>-1558482671</t>
  </si>
  <si>
    <t>"betonový panel"  3*1,5*2</t>
  </si>
  <si>
    <t>5</t>
  </si>
  <si>
    <t>113107224</t>
  </si>
  <si>
    <t>Odstranění podkladu z kameniva drceného tl přes 300 do 400 mm strojně pl přes 200 m2</t>
  </si>
  <si>
    <t>258003766</t>
  </si>
  <si>
    <t>"odstranění stáv. kce vozovky"   443,5</t>
  </si>
  <si>
    <t>6</t>
  </si>
  <si>
    <t>113107331</t>
  </si>
  <si>
    <t>Odstranění podkladu z betonu prostého tl přes 100 do 150 mm strojně pl do 50 m2</t>
  </si>
  <si>
    <t>992017476</t>
  </si>
  <si>
    <t>"plochy chodníků a vozovek"</t>
  </si>
  <si>
    <t>3,1+12,9+3+3,5</t>
  </si>
  <si>
    <t>7</t>
  </si>
  <si>
    <t>113107343</t>
  </si>
  <si>
    <t>Odstranění podkladu živičného tl přes 100 do 150 mm strojně pl do 50 m2</t>
  </si>
  <si>
    <t>-1166675799</t>
  </si>
  <si>
    <t>"plochy sjezdů"</t>
  </si>
  <si>
    <t>18,5+13,2</t>
  </si>
  <si>
    <t>8</t>
  </si>
  <si>
    <t>113154254</t>
  </si>
  <si>
    <t>Frézování živičného krytu tl 100 mm pruh š přes 0,5 do 1 m pl přes 500 do 1000 m2 s překážkami v trase</t>
  </si>
  <si>
    <t>-924838447</t>
  </si>
  <si>
    <t>9</t>
  </si>
  <si>
    <t>113202111</t>
  </si>
  <si>
    <t>Vytrhání obrub krajníků obrubníků stojatých</t>
  </si>
  <si>
    <t>m</t>
  </si>
  <si>
    <t>-1180882450</t>
  </si>
  <si>
    <t>"obrubník silniční stojatý"</t>
  </si>
  <si>
    <t>27,5+10,8+19+48+4,5+6,5+4,7</t>
  </si>
  <si>
    <t>10</t>
  </si>
  <si>
    <t>131251105</t>
  </si>
  <si>
    <t>Hloubení jam nezapažených v hornině třídy těžitelnosti I skupiny 3 objemu do 1000 m3 strojně</t>
  </si>
  <si>
    <t>m3</t>
  </si>
  <si>
    <t>-1588261941</t>
  </si>
  <si>
    <t>"výkop pro chodník"</t>
  </si>
  <si>
    <t xml:space="preserve">"ZÚ - 0,450"   </t>
  </si>
  <si>
    <t>"sjezdy" 0,37*208,5</t>
  </si>
  <si>
    <t>"chodník" 0,3*500</t>
  </si>
  <si>
    <t>Mezisoučet</t>
  </si>
  <si>
    <t xml:space="preserve">"výměna zeminy" </t>
  </si>
  <si>
    <t>"km 0,16 - 0,31"   220*0,2</t>
  </si>
  <si>
    <t>"km 0,38-0,43"   91*0,2</t>
  </si>
  <si>
    <t>"km 0,45 - KÚ" 0,6*200+0,8*50</t>
  </si>
  <si>
    <t>11</t>
  </si>
  <si>
    <t>132251101</t>
  </si>
  <si>
    <t>Hloubení rýh nezapažených š do 800 mm v hornině třídy těžitelnosti I skupiny 3 objem do 20 m3 strojně</t>
  </si>
  <si>
    <t>-701840433</t>
  </si>
  <si>
    <t>"výkop ryhy pro palisády"</t>
  </si>
  <si>
    <t>0,22*30</t>
  </si>
  <si>
    <t>12</t>
  </si>
  <si>
    <t>133212811</t>
  </si>
  <si>
    <t>Hloubení nezapažených šachet v hornině třídy těžitelnosti I skupiny 3 plocha výkopu do 4 m2 ručně</t>
  </si>
  <si>
    <t>26276112</t>
  </si>
  <si>
    <t>"pro plotové sloupky kovové"</t>
  </si>
  <si>
    <t>0,25*0,25*0,6*18</t>
  </si>
  <si>
    <t>13</t>
  </si>
  <si>
    <t>162751117</t>
  </si>
  <si>
    <t>Vodorovné přemístění přes 9 000 do 10000 m výkopku/sypaniny z horniny třídy těžitelnosti I skupiny 1 až 3</t>
  </si>
  <si>
    <t>-447801378</t>
  </si>
  <si>
    <t>"výkopy"</t>
  </si>
  <si>
    <t>449,345+6,6+0,675</t>
  </si>
  <si>
    <t>14</t>
  </si>
  <si>
    <t>162751119</t>
  </si>
  <si>
    <t>Příplatek k vodorovnému přemístění výkopku/sypaniny z horniny třídy těžitelnosti I skupiny 1 až 3 ZKD 1000 m přes 10000 m</t>
  </si>
  <si>
    <t>-1497657330</t>
  </si>
  <si>
    <t>456,62*5</t>
  </si>
  <si>
    <t>167151111</t>
  </si>
  <si>
    <t>Nakládání výkopku z hornin třídy těžitelnosti I skupiny 1 až 3 přes 100 m3</t>
  </si>
  <si>
    <t>-1092941431</t>
  </si>
  <si>
    <t>16</t>
  </si>
  <si>
    <t>171151103</t>
  </si>
  <si>
    <t>Uložení sypaniny z hornin soudržných do násypů zhutněných strojně</t>
  </si>
  <si>
    <t>1208408099</t>
  </si>
  <si>
    <t>"v úseku 0,450 00- KÚ aktivní zona dosyp"</t>
  </si>
  <si>
    <t>0,6*200+0,8*50</t>
  </si>
  <si>
    <t>17</t>
  </si>
  <si>
    <t>M</t>
  </si>
  <si>
    <t>58981116.1</t>
  </si>
  <si>
    <t xml:space="preserve">recyklát směsný </t>
  </si>
  <si>
    <t>t</t>
  </si>
  <si>
    <t>7647818</t>
  </si>
  <si>
    <t>160*2</t>
  </si>
  <si>
    <t>18</t>
  </si>
  <si>
    <t>171201231</t>
  </si>
  <si>
    <t>Poplatek za uložení zeminy a kamení na recyklační skládce (skládkovné) kód odpadu 17 05 04</t>
  </si>
  <si>
    <t>1216395065</t>
  </si>
  <si>
    <t>456,62*1,6</t>
  </si>
  <si>
    <t>19</t>
  </si>
  <si>
    <t>181351113</t>
  </si>
  <si>
    <t>Rozprostření ornice tl vrstvy do 200 mm pl přes 500 m2 v rovině nebo ve svahu do 1:5 strojně</t>
  </si>
  <si>
    <t>504764610</t>
  </si>
  <si>
    <t>387</t>
  </si>
  <si>
    <t>20</t>
  </si>
  <si>
    <t>10364101</t>
  </si>
  <si>
    <t>zemina pro terénní úpravy - ornice</t>
  </si>
  <si>
    <t>-704767393</t>
  </si>
  <si>
    <t>387*0,1*1,6</t>
  </si>
  <si>
    <t>181411131</t>
  </si>
  <si>
    <t>Založení parkového trávníku výsevem pl do 1000 m2 v rovině a ve svahu do 1:5</t>
  </si>
  <si>
    <t>-574676247</t>
  </si>
  <si>
    <t>22</t>
  </si>
  <si>
    <t>00572410</t>
  </si>
  <si>
    <t>osivo směs travní parková</t>
  </si>
  <si>
    <t>kg</t>
  </si>
  <si>
    <t>-2020665299</t>
  </si>
  <si>
    <t>387*0,02</t>
  </si>
  <si>
    <t>23</t>
  </si>
  <si>
    <t>181951112</t>
  </si>
  <si>
    <t>Úprava pláně v hornině třídy těžitelnosti I skupiny 1 až 3 se zhutněním strojně</t>
  </si>
  <si>
    <t>-1446698020</t>
  </si>
  <si>
    <t>905,5+237,6+39,38+443,5</t>
  </si>
  <si>
    <t>24</t>
  </si>
  <si>
    <t>183403153</t>
  </si>
  <si>
    <t>Obdělání půdy hrabáním v rovině a svahu do 1:5</t>
  </si>
  <si>
    <t>-1934852096</t>
  </si>
  <si>
    <t>25</t>
  </si>
  <si>
    <t>183403161</t>
  </si>
  <si>
    <t>Obdělání půdy válením v rovině a svahu do 1:5</t>
  </si>
  <si>
    <t>-1259518747</t>
  </si>
  <si>
    <t>26</t>
  </si>
  <si>
    <t>184818111</t>
  </si>
  <si>
    <t>Vyvětvení a tvarový ořez dřevin v do 3 m s odnesením odpadu do 200 m a spálením</t>
  </si>
  <si>
    <t>kus</t>
  </si>
  <si>
    <t>-1762705331</t>
  </si>
  <si>
    <t>"prořez tuje na soukromém pozemku"</t>
  </si>
  <si>
    <t>Svislé a kompletní konstrukce</t>
  </si>
  <si>
    <t>27</t>
  </si>
  <si>
    <t>338171123</t>
  </si>
  <si>
    <t>Osazování sloupků a vzpěr plotových ocelových v přes 2 do 2,6 m se zabetonováním</t>
  </si>
  <si>
    <t>-1137648939</t>
  </si>
  <si>
    <t>28</t>
  </si>
  <si>
    <t>55342264</t>
  </si>
  <si>
    <t>sloupek plotový koncový Pz a komaxitový 2750/48x1,5mm</t>
  </si>
  <si>
    <t>-1023367360</t>
  </si>
  <si>
    <t>29</t>
  </si>
  <si>
    <t>55342256</t>
  </si>
  <si>
    <t>sloupek plotový průběžný Pz a komaxitový 2750/38x1,5mm</t>
  </si>
  <si>
    <t>-143980157</t>
  </si>
  <si>
    <t>30</t>
  </si>
  <si>
    <t>55342274</t>
  </si>
  <si>
    <t>vzpěra plotová 38x1,5mm včetně krytky s uchem 2500mm</t>
  </si>
  <si>
    <t>-402905056</t>
  </si>
  <si>
    <t>31</t>
  </si>
  <si>
    <t>339921132</t>
  </si>
  <si>
    <t>Osazování betonových palisád do betonového základu v řadě výšky prvku přes 0,5 do 1 m</t>
  </si>
  <si>
    <t>-1067129962</t>
  </si>
  <si>
    <t>27+3</t>
  </si>
  <si>
    <t>32</t>
  </si>
  <si>
    <t>59228408</t>
  </si>
  <si>
    <t>palisáda betonová tyčová hranatá přírodní 110x110x600mm</t>
  </si>
  <si>
    <t>1454447984</t>
  </si>
  <si>
    <t>30/0,11*1,01</t>
  </si>
  <si>
    <t>33</t>
  </si>
  <si>
    <t>348401130</t>
  </si>
  <si>
    <t>Montáž oplocení ze strojového pletiva s napínacími dráty v přes 1,6 do 2,0 m</t>
  </si>
  <si>
    <t>-194017531</t>
  </si>
  <si>
    <t>34</t>
  </si>
  <si>
    <t>31327504</t>
  </si>
  <si>
    <t>pletivo drátěné plastifikované se čtvercovými oky 50/2,2mm v 2000mm</t>
  </si>
  <si>
    <t>-561240826</t>
  </si>
  <si>
    <t>30*1,05 "Přepočtené koeficientem množství</t>
  </si>
  <si>
    <t>35</t>
  </si>
  <si>
    <t>348401350</t>
  </si>
  <si>
    <t>Rozvinutí, montáž a napnutí napínacího drátu na oplocení</t>
  </si>
  <si>
    <t>1572595457</t>
  </si>
  <si>
    <t>30*3</t>
  </si>
  <si>
    <t>36</t>
  </si>
  <si>
    <t>15619100</t>
  </si>
  <si>
    <t>drát kruhový poplastovaný napínací 2,5/3,5mm</t>
  </si>
  <si>
    <t>151257939</t>
  </si>
  <si>
    <t>90*1,05 "Přepočtené koeficientem množství</t>
  </si>
  <si>
    <t>Komunikace pozemní</t>
  </si>
  <si>
    <t>37</t>
  </si>
  <si>
    <t>564761111</t>
  </si>
  <si>
    <t>Podklad z kameniva hrubého drceného vel. 32-63 mm plochy přes 100 m2 tl 200 mm se vsypem 35kg/m2</t>
  </si>
  <si>
    <t>2019989843</t>
  </si>
  <si>
    <t>"skl.D"  237,6</t>
  </si>
  <si>
    <t>38</t>
  </si>
  <si>
    <t>564861011</t>
  </si>
  <si>
    <t>Podklad ze štěrkodrtě ŠD plochy do 100 m2 tl 200 mm</t>
  </si>
  <si>
    <t>-487172026</t>
  </si>
  <si>
    <t>"skl. D"  35,8*1,1</t>
  </si>
  <si>
    <t>39</t>
  </si>
  <si>
    <t>564861111</t>
  </si>
  <si>
    <t>Podklad ze štěrkodrtě ŠD plochy přes 100 m2 tl 200 mm</t>
  </si>
  <si>
    <t>2023616512</t>
  </si>
  <si>
    <t xml:space="preserve">"skl.B fr. 0/63"  </t>
  </si>
  <si>
    <t>(764+34,5+22,1+8,1)*1,1</t>
  </si>
  <si>
    <t xml:space="preserve">"skl.A fr. 0/63" </t>
  </si>
  <si>
    <t>443,5</t>
  </si>
  <si>
    <t>40</t>
  </si>
  <si>
    <t>564871111</t>
  </si>
  <si>
    <t>Podklad ze štěrkodrtě ŠD plochy přes 100 m2 tl 250 mm</t>
  </si>
  <si>
    <t>-1389036612</t>
  </si>
  <si>
    <t>"skl. C"</t>
  </si>
  <si>
    <t>(165,9+50,1)*1,1</t>
  </si>
  <si>
    <t>41</t>
  </si>
  <si>
    <t>564961315</t>
  </si>
  <si>
    <t>Podklad z betonového recyklátu plochy přes 100 m2 tl 200 mm</t>
  </si>
  <si>
    <t>245370163</t>
  </si>
  <si>
    <t>"výměna aktivní zony"</t>
  </si>
  <si>
    <t>220+91</t>
  </si>
  <si>
    <t>42</t>
  </si>
  <si>
    <t>565155101</t>
  </si>
  <si>
    <t>Asfaltový beton vrstva podkladní ACP 16 (obalované kamenivo OKS) tl 70 mm š do 1,5 m</t>
  </si>
  <si>
    <t>-638599207</t>
  </si>
  <si>
    <t>43</t>
  </si>
  <si>
    <t>567123114</t>
  </si>
  <si>
    <t>Podklad ze směsi stmelené cementem SC C 5/6 (KSC II) tl 150 mm</t>
  </si>
  <si>
    <t>-771139111</t>
  </si>
  <si>
    <t>"skl. A"</t>
  </si>
  <si>
    <t>44</t>
  </si>
  <si>
    <t>573111113</t>
  </si>
  <si>
    <t>Postřik živičný infiltrační s posypem z asfaltu množství 1,5 kg/m2</t>
  </si>
  <si>
    <t>853918002</t>
  </si>
  <si>
    <t>45</t>
  </si>
  <si>
    <t>573211109</t>
  </si>
  <si>
    <t>Postřik živičný spojovací z asfaltu v množství 0,50 kg/m2</t>
  </si>
  <si>
    <t>-659650275</t>
  </si>
  <si>
    <t>"skl. A"  443,5</t>
  </si>
  <si>
    <t>"doplnění k chodníku"  105,5</t>
  </si>
  <si>
    <t>46</t>
  </si>
  <si>
    <t>577144111</t>
  </si>
  <si>
    <t>Asfaltový beton vrstva obrusná ACO 11 (ABS) tř. I tl 50 mm š do 3 m z nemodifikovaného asfaltu</t>
  </si>
  <si>
    <t>1817040698</t>
  </si>
  <si>
    <t>443,5+105,5</t>
  </si>
  <si>
    <t>47</t>
  </si>
  <si>
    <t>596211123</t>
  </si>
  <si>
    <t>Kladení zámkové dlažby komunikací pro pěší ručně tl 60 mm skupiny B pl přes 300 m2</t>
  </si>
  <si>
    <t>1033393335</t>
  </si>
  <si>
    <t>"zámková dlažba "   764</t>
  </si>
  <si>
    <t>"dlažba hmatová reliefní"   31+2,5+1</t>
  </si>
  <si>
    <t>"vizuální kontrastní pás"  3,9+4,2</t>
  </si>
  <si>
    <t>"umělá vodící linie drážková  š. 0,4m"  22,1*0,4</t>
  </si>
  <si>
    <t>48</t>
  </si>
  <si>
    <t>59245212</t>
  </si>
  <si>
    <t>dlažba zámková tvaru I 196x161x60mm přírodní</t>
  </si>
  <si>
    <t>1222813032</t>
  </si>
  <si>
    <t>764</t>
  </si>
  <si>
    <t>764*1,03 "Přepočtené koeficientem množství</t>
  </si>
  <si>
    <t>49</t>
  </si>
  <si>
    <t>59245222</t>
  </si>
  <si>
    <t>dlažba zámková tvaru I základní pro nevidomé 196x161x60mm barevná - červená</t>
  </si>
  <si>
    <t>-40939871</t>
  </si>
  <si>
    <t>34,1</t>
  </si>
  <si>
    <t>50</t>
  </si>
  <si>
    <t>59245202</t>
  </si>
  <si>
    <t>dlažba zámková tvaru I 196x161x60mm barevná</t>
  </si>
  <si>
    <t>1658688293</t>
  </si>
  <si>
    <t>8,1</t>
  </si>
  <si>
    <t>51</t>
  </si>
  <si>
    <t>59212315.1</t>
  </si>
  <si>
    <t>dlaždice betonová vodící linie š. 0,4 m  tl. 60mm</t>
  </si>
  <si>
    <t>1515746344</t>
  </si>
  <si>
    <t>22,1*1,01</t>
  </si>
  <si>
    <t>52</t>
  </si>
  <si>
    <t>596212222</t>
  </si>
  <si>
    <t>Kladení zámkové dlažby pozemních komunikací ručně tl 80 mm skupiny B pl přes 100 do 300 m2</t>
  </si>
  <si>
    <t>1794408464</t>
  </si>
  <si>
    <t xml:space="preserve">"skl. C" </t>
  </si>
  <si>
    <t>165,9+50,1</t>
  </si>
  <si>
    <t>53</t>
  </si>
  <si>
    <t>59245213</t>
  </si>
  <si>
    <t>dlažba zámková tvaru I 196x161x80mm přírodní</t>
  </si>
  <si>
    <t>-1362886118</t>
  </si>
  <si>
    <t>165,9</t>
  </si>
  <si>
    <t>165,9*1,03 "Přepočtené koeficientem množství</t>
  </si>
  <si>
    <t>54</t>
  </si>
  <si>
    <t>59245224</t>
  </si>
  <si>
    <t>dlažba zámková tvaru I základní pro nevidomé 196x161x80mm barevná - červená</t>
  </si>
  <si>
    <t>-33598618</t>
  </si>
  <si>
    <t>50,1</t>
  </si>
  <si>
    <t>Trubní vedení</t>
  </si>
  <si>
    <t>55</t>
  </si>
  <si>
    <t>890311851</t>
  </si>
  <si>
    <t>Bourání šachet ze ŽB strojně obestavěného prostoru do 1,5 m3</t>
  </si>
  <si>
    <t>639245727</t>
  </si>
  <si>
    <t>1,5*2</t>
  </si>
  <si>
    <t>56</t>
  </si>
  <si>
    <t>899202211</t>
  </si>
  <si>
    <t>Demontáž mříží litinových včetně rámů hmotnosti přes 50 do 100 kg</t>
  </si>
  <si>
    <t>1056025906</t>
  </si>
  <si>
    <t>Ostatní konstrukce a práce, bourání</t>
  </si>
  <si>
    <t>57</t>
  </si>
  <si>
    <t>9-001</t>
  </si>
  <si>
    <t>D+M chránička půlená PE 110  ( vč. zemních prací, podypů a obsypu )</t>
  </si>
  <si>
    <t>1445363120</t>
  </si>
  <si>
    <t>2*6,5</t>
  </si>
  <si>
    <t>2*2,5</t>
  </si>
  <si>
    <t>58</t>
  </si>
  <si>
    <t>914111111</t>
  </si>
  <si>
    <t>Montáž svislé dopravní značky do velikosti 1 m2 objímkami na sloupek nebo konzolu</t>
  </si>
  <si>
    <t>623023059</t>
  </si>
  <si>
    <t>"nové"</t>
  </si>
  <si>
    <t>"IJ4c"   2</t>
  </si>
  <si>
    <t>"stávající"</t>
  </si>
  <si>
    <t>"IJ4b"   2</t>
  </si>
  <si>
    <t>"P2"  1</t>
  </si>
  <si>
    <t>"P2 + E2d"  1+1</t>
  </si>
  <si>
    <t>"IZ4a (Obec)" 1</t>
  </si>
  <si>
    <t>59</t>
  </si>
  <si>
    <t>40445600.1</t>
  </si>
  <si>
    <t xml:space="preserve">dopravní značky </t>
  </si>
  <si>
    <t>986104634</t>
  </si>
  <si>
    <t>60</t>
  </si>
  <si>
    <t>40445600.2</t>
  </si>
  <si>
    <t xml:space="preserve">stávající dopravní značky </t>
  </si>
  <si>
    <t>2047583701</t>
  </si>
  <si>
    <t>"stávající "</t>
  </si>
  <si>
    <t>"nutná údržba nebo oprava"  6</t>
  </si>
  <si>
    <t>61</t>
  </si>
  <si>
    <t>914431112</t>
  </si>
  <si>
    <t>Montáž dopravního zrcadla o velikosti do 1 m2 na sloupek nebo konzolu</t>
  </si>
  <si>
    <t>-1406688719</t>
  </si>
  <si>
    <t>62</t>
  </si>
  <si>
    <t>40445201</t>
  </si>
  <si>
    <t>zrcadlo dopravní kruhové D 800mm</t>
  </si>
  <si>
    <t>-1483652478</t>
  </si>
  <si>
    <t>63</t>
  </si>
  <si>
    <t>914511111</t>
  </si>
  <si>
    <t>Montáž sloupku dopravních značek délky do 3,5 m s betonovým základem</t>
  </si>
  <si>
    <t>-1715737098</t>
  </si>
  <si>
    <t>"nový"  2</t>
  </si>
  <si>
    <t>"stávající"  5</t>
  </si>
  <si>
    <t>"zrcadlo"  1</t>
  </si>
  <si>
    <t>64</t>
  </si>
  <si>
    <t>40445230</t>
  </si>
  <si>
    <t>sloupek pro dopravní značku Zn D 70mm v 3,5m</t>
  </si>
  <si>
    <t>-193038218</t>
  </si>
  <si>
    <t>65</t>
  </si>
  <si>
    <t>40445230.1</t>
  </si>
  <si>
    <t>stávající sloupek pro dopravní značku Zn</t>
  </si>
  <si>
    <t>-1447166857</t>
  </si>
  <si>
    <t>"stávající sloupky udržba oprava"</t>
  </si>
  <si>
    <t>66</t>
  </si>
  <si>
    <t>915111111</t>
  </si>
  <si>
    <t>Vodorovné dopravní značení dělící čáry souvislé š 125 mm základní bílá barva</t>
  </si>
  <si>
    <t>560451773</t>
  </si>
  <si>
    <t>"V11a zastávka BUS "</t>
  </si>
  <si>
    <t>2,5*4+12+3,4*4</t>
  </si>
  <si>
    <t>67</t>
  </si>
  <si>
    <t>915131111</t>
  </si>
  <si>
    <t>Vodorovné dopravní značení přechody pro chodce, šipky, symboly základní bílá barva</t>
  </si>
  <si>
    <t>1907066900</t>
  </si>
  <si>
    <t>"zastávka nápis BUS"  2,5*1*2*2</t>
  </si>
  <si>
    <t>68</t>
  </si>
  <si>
    <t>915611111</t>
  </si>
  <si>
    <t>Předznačení vodorovného liniového značení</t>
  </si>
  <si>
    <t>-1151550704</t>
  </si>
  <si>
    <t>71,2</t>
  </si>
  <si>
    <t>69</t>
  </si>
  <si>
    <t>915621111</t>
  </si>
  <si>
    <t>Předznačení vodorovného plošného značení</t>
  </si>
  <si>
    <t>1254286574</t>
  </si>
  <si>
    <t>70</t>
  </si>
  <si>
    <t>916131213</t>
  </si>
  <si>
    <t>Osazení silničního obrubníku betonového stojatého s boční opěrou do lože z betonu prostého</t>
  </si>
  <si>
    <t>-544946946</t>
  </si>
  <si>
    <t xml:space="preserve">" poz. 1+7   -  150/250/1000" </t>
  </si>
  <si>
    <t>515,7+15,2</t>
  </si>
  <si>
    <t>"poz. 2 +6 -  150/150/1000"</t>
  </si>
  <si>
    <t>119,3+36,4</t>
  </si>
  <si>
    <t>"poz. 8  - přechodový"</t>
  </si>
  <si>
    <t>71</t>
  </si>
  <si>
    <t>59217031</t>
  </si>
  <si>
    <t>obrubník betonový silniční 1000x150x250mm</t>
  </si>
  <si>
    <t>2088937140</t>
  </si>
  <si>
    <t>(515,7+15,2)*1,02</t>
  </si>
  <si>
    <t>72</t>
  </si>
  <si>
    <t>59217032</t>
  </si>
  <si>
    <t>obrubník betonový silniční 1000x150x150mm</t>
  </si>
  <si>
    <t>-505695678</t>
  </si>
  <si>
    <t>(119,3+36,4)*1,02</t>
  </si>
  <si>
    <t>73</t>
  </si>
  <si>
    <t>59217030</t>
  </si>
  <si>
    <t>obrubník betonový silniční přechodový 1000x150x150-250mm</t>
  </si>
  <si>
    <t>2094719557</t>
  </si>
  <si>
    <t>39*1,02</t>
  </si>
  <si>
    <t>74</t>
  </si>
  <si>
    <t>916231213</t>
  </si>
  <si>
    <t>Osazení chodníkového obrubníku betonového stojatého s boční opěrou do lože z betonu prostého</t>
  </si>
  <si>
    <t>-1568017214</t>
  </si>
  <si>
    <t>"poz. 4  -  100/250/1000"</t>
  </si>
  <si>
    <t>57,5</t>
  </si>
  <si>
    <t>75</t>
  </si>
  <si>
    <t>59217017</t>
  </si>
  <si>
    <t>obrubník betonový chodníkový 1000x100x250mm</t>
  </si>
  <si>
    <t>-1366933068</t>
  </si>
  <si>
    <t>57,5*1,02</t>
  </si>
  <si>
    <t>76</t>
  </si>
  <si>
    <t>916331112</t>
  </si>
  <si>
    <t>Osazení zahradního obrubníku betonového do lože z betonu s boční opěrou</t>
  </si>
  <si>
    <t>1666287522</t>
  </si>
  <si>
    <t>"poz. 3  -  80/250/1000"   583,2</t>
  </si>
  <si>
    <t>77</t>
  </si>
  <si>
    <t>59217036</t>
  </si>
  <si>
    <t>obrubník betonový parkový přírodní 500x80x250mm</t>
  </si>
  <si>
    <t>474221027</t>
  </si>
  <si>
    <t>583,2*1,02</t>
  </si>
  <si>
    <t>78</t>
  </si>
  <si>
    <t>916991121</t>
  </si>
  <si>
    <t>Lože pod obrubníky, krajníky nebo obruby z dlažebních kostek z betonu prostého</t>
  </si>
  <si>
    <t>328689469</t>
  </si>
  <si>
    <t>(515,7+119,3+57,5+39+36,4+39)*0,25*0,1</t>
  </si>
  <si>
    <t>(583,2)*0,2*0,1</t>
  </si>
  <si>
    <t>79</t>
  </si>
  <si>
    <t>919121132.1</t>
  </si>
  <si>
    <t>Těsnění spár zálivkou za studena</t>
  </si>
  <si>
    <t>-1644781219</t>
  </si>
  <si>
    <t>80</t>
  </si>
  <si>
    <t>919726122</t>
  </si>
  <si>
    <t>Geotextilie pro ochranu, separaci a filtraci netkaná měrná hm přes 200 do 300 g/m2</t>
  </si>
  <si>
    <t>-564563140</t>
  </si>
  <si>
    <t>"za palisády""</t>
  </si>
  <si>
    <t>0,5*30*1,15</t>
  </si>
  <si>
    <t>81</t>
  </si>
  <si>
    <t>919726123</t>
  </si>
  <si>
    <t>Geotextilie pro ochranu, separaci a filtraci netkaná měrná hm přes 300 do 500 g/m2</t>
  </si>
  <si>
    <t>703592916</t>
  </si>
  <si>
    <t>" na zemní pláň - předpoklad na 1/2 délky trasy"  1625,98/2*1,1</t>
  </si>
  <si>
    <t>82</t>
  </si>
  <si>
    <t>919735113</t>
  </si>
  <si>
    <t>Řezání stávajícího živičného krytu hl přes 100 do 150 mm</t>
  </si>
  <si>
    <t>631904568</t>
  </si>
  <si>
    <t>705</t>
  </si>
  <si>
    <t>83</t>
  </si>
  <si>
    <t>935113111</t>
  </si>
  <si>
    <t>Osazení odvodňovacího polymerbetonového žlabu s krycím roštem šířky do 200 mm</t>
  </si>
  <si>
    <t>-1323010884</t>
  </si>
  <si>
    <t>4,5+3+4,5+4</t>
  </si>
  <si>
    <t>84</t>
  </si>
  <si>
    <t>59227103.1</t>
  </si>
  <si>
    <t>žlab odvodňovací z polymerbetonu bez spádu dna</t>
  </si>
  <si>
    <t>720570501</t>
  </si>
  <si>
    <t>"rošt litinový 150 můstkový, Dn 400"</t>
  </si>
  <si>
    <t xml:space="preserve">"žlab polymerbet. 150 bez pádu" </t>
  </si>
  <si>
    <t>85</t>
  </si>
  <si>
    <t>935923216</t>
  </si>
  <si>
    <t>Osazení vpusti pro odvodňovací žlab betonový nebo polymerbetonový s krycím roštem šířky do 200 mm</t>
  </si>
  <si>
    <t>2032431708</t>
  </si>
  <si>
    <t>86</t>
  </si>
  <si>
    <t>59223076</t>
  </si>
  <si>
    <t>vpusť polymerbetonová s integrovaným těsněním a můstkovým litinovým roštem pro horizontální připojení potrubí 500x200x600</t>
  </si>
  <si>
    <t>-1547404215</t>
  </si>
  <si>
    <t>87</t>
  </si>
  <si>
    <t>966006132</t>
  </si>
  <si>
    <t>Odstranění značek dopravních nebo orientačních se sloupky s betonovými patkami</t>
  </si>
  <si>
    <t>-956641819</t>
  </si>
  <si>
    <t>"přesunutí stávjících znček na  sloupcích"</t>
  </si>
  <si>
    <t>"P2 + E2d"  1</t>
  </si>
  <si>
    <t>88</t>
  </si>
  <si>
    <t>966008111</t>
  </si>
  <si>
    <t>Bourání trubního propustku DN do 300 - betonová roura</t>
  </si>
  <si>
    <t>-1525731356</t>
  </si>
  <si>
    <t>89</t>
  </si>
  <si>
    <t>966008111.1</t>
  </si>
  <si>
    <t>Bourání trubního propustku DN do 300 - plastová roura</t>
  </si>
  <si>
    <t>1107800505</t>
  </si>
  <si>
    <t>90</t>
  </si>
  <si>
    <t>966008211</t>
  </si>
  <si>
    <t>Bourání odvodňovacího žlabu z betonových příkopových tvárnic š do 500 mm</t>
  </si>
  <si>
    <t>-807196540</t>
  </si>
  <si>
    <t>91</t>
  </si>
  <si>
    <t>966008222</t>
  </si>
  <si>
    <t>Bourání betonového nebo polymerbetonového odvodňovacího žlabu š přes 200 mm</t>
  </si>
  <si>
    <t>681516414</t>
  </si>
  <si>
    <t>3,5+4,5+4,5</t>
  </si>
  <si>
    <t>92</t>
  </si>
  <si>
    <t>966071821</t>
  </si>
  <si>
    <t>Rozebrání oplocení z drátěného pletiva se čtvercovými oky v do 1,6 m</t>
  </si>
  <si>
    <t>-1732595940</t>
  </si>
  <si>
    <t>997</t>
  </si>
  <si>
    <t>Přesun sutě</t>
  </si>
  <si>
    <t>93</t>
  </si>
  <si>
    <t>997221551</t>
  </si>
  <si>
    <t>Vodorovná doprava suti ze sypkých materiálů do 1 km</t>
  </si>
  <si>
    <t>-1587862016</t>
  </si>
  <si>
    <t>"frezink"  102,005</t>
  </si>
  <si>
    <t>"podklady"  257,23</t>
  </si>
  <si>
    <t>94</t>
  </si>
  <si>
    <t>997221559</t>
  </si>
  <si>
    <t>Příplatek ZKD 1 km u vodorovné dopravy suti ze sypkých materiálů</t>
  </si>
  <si>
    <t>1694405514</t>
  </si>
  <si>
    <t>359,235*14</t>
  </si>
  <si>
    <t>95</t>
  </si>
  <si>
    <t>997221561</t>
  </si>
  <si>
    <t>Vodorovná doprava suti z kusových materiálů do 1 km</t>
  </si>
  <si>
    <t>-986356647</t>
  </si>
  <si>
    <t>249,956-63,135</t>
  </si>
  <si>
    <t>96</t>
  </si>
  <si>
    <t>997221569</t>
  </si>
  <si>
    <t>Příplatek ZKD 1 km u vodorovné dopravy suti z kusových materiálů</t>
  </si>
  <si>
    <t>1212981643</t>
  </si>
  <si>
    <t>186,821*14</t>
  </si>
  <si>
    <t>97</t>
  </si>
  <si>
    <t>997221611</t>
  </si>
  <si>
    <t>Nakládání suti na dopravní prostředky pro vodorovnou dopravu</t>
  </si>
  <si>
    <t>57275592</t>
  </si>
  <si>
    <t>98</t>
  </si>
  <si>
    <t>997221659.1</t>
  </si>
  <si>
    <t>Poplatek za uložení na skládce (skládkovné) ostatní suť</t>
  </si>
  <si>
    <t>754175483</t>
  </si>
  <si>
    <t>249,956-168,435-73,152</t>
  </si>
  <si>
    <t>99</t>
  </si>
  <si>
    <t>997221861</t>
  </si>
  <si>
    <t>Poplatek za uložení stavebního odpadu na recyklační skládce (skládkovné) z prostého betonu pod kódem 17 01 01</t>
  </si>
  <si>
    <t>-2039844846</t>
  </si>
  <si>
    <t>74,547+6,25+26,25</t>
  </si>
  <si>
    <t>3,825+7,313+5,76+0,2</t>
  </si>
  <si>
    <t>8,364+6,784+4,337</t>
  </si>
  <si>
    <t>24,805</t>
  </si>
  <si>
    <t>100</t>
  </si>
  <si>
    <t>997221873</t>
  </si>
  <si>
    <t>Poplatek za uložení stavebního odpadu na recyklační skládce (skládkovné) zeminy a kamení zatříděného do Katalogu odpadů pod kódem 17 05 04</t>
  </si>
  <si>
    <t>-119874833</t>
  </si>
  <si>
    <t>"podklady" 257,23</t>
  </si>
  <si>
    <t>101</t>
  </si>
  <si>
    <t>997221875</t>
  </si>
  <si>
    <t>Poplatek za uložení stavebního odpadu na recyklační skládce (skládkovné) asfaltového bez obsahu dehtu zatříděného do Katalogu odpadů pod kódem 17 03 02</t>
  </si>
  <si>
    <t>2111508787</t>
  </si>
  <si>
    <t>"živice" 10,017</t>
  </si>
  <si>
    <t>998</t>
  </si>
  <si>
    <t>Přesun hmot</t>
  </si>
  <si>
    <t>102</t>
  </si>
  <si>
    <t>998223011</t>
  </si>
  <si>
    <t>Přesun hmot pro pozemní komunikace s krytem dlážděným</t>
  </si>
  <si>
    <t>-695645059</t>
  </si>
  <si>
    <t>2 - SO 101 Chodník - neuznatelné náklady</t>
  </si>
  <si>
    <t>113106171</t>
  </si>
  <si>
    <t>Rozebrání dlažeb vozovek ze zámkové dlažby s ložem z kameniva ručně</t>
  </si>
  <si>
    <t>-1086406915</t>
  </si>
  <si>
    <t>-1428615755</t>
  </si>
  <si>
    <t>10,5*0,4</t>
  </si>
  <si>
    <t>1850651557</t>
  </si>
  <si>
    <t>4,2</t>
  </si>
  <si>
    <t>1667753450</t>
  </si>
  <si>
    <t>4,2*4</t>
  </si>
  <si>
    <t>241478855</t>
  </si>
  <si>
    <t>-1929842169</t>
  </si>
  <si>
    <t>-2056947067</t>
  </si>
  <si>
    <t>4,2*1,6</t>
  </si>
  <si>
    <t>-1117204053</t>
  </si>
  <si>
    <t xml:space="preserve">"skl. B" </t>
  </si>
  <si>
    <t>0,5*1,1</t>
  </si>
  <si>
    <t>2,7*1,1</t>
  </si>
  <si>
    <t>"skl. D"</t>
  </si>
  <si>
    <t>7,3*1,1</t>
  </si>
  <si>
    <t>"úprava výšky pozemku st.č. 243"  20*1,05</t>
  </si>
  <si>
    <t>184803113</t>
  </si>
  <si>
    <t>Řez a tvarování živých plotů přímých v přes 1,5 do 3,0 m a š jakákoliv s odvozem odpadu do 20 km</t>
  </si>
  <si>
    <t>397797820</t>
  </si>
  <si>
    <t>184813212</t>
  </si>
  <si>
    <t>Ochranné oplocení kořenové zóny stromu v rovině nebo na svahu do 1:5 v přes 1500 do 2000 mm</t>
  </si>
  <si>
    <t>-685548203</t>
  </si>
  <si>
    <t xml:space="preserve">"ochrana bedněním" </t>
  </si>
  <si>
    <t>1308808954</t>
  </si>
  <si>
    <t>564761101.1</t>
  </si>
  <si>
    <t>Podklad z kameniva hrubého drceného vel. 32-63 mm plochy do 100 m2 tl 200 mm + výplňové kamenivo 35kg/m2 se zaválcováním</t>
  </si>
  <si>
    <t>-910050240</t>
  </si>
  <si>
    <t>564831011</t>
  </si>
  <si>
    <t>Podklad ze štěrkodrtě ŠD plochy do 100 m2 tl 100 mm</t>
  </si>
  <si>
    <t>-952167581</t>
  </si>
  <si>
    <t>-556254397</t>
  </si>
  <si>
    <t>"skl. B"  0,5*1,1</t>
  </si>
  <si>
    <t>"skl. D"  7,3*1,1</t>
  </si>
  <si>
    <t>564871011</t>
  </si>
  <si>
    <t>Podklad ze štěrkodrtě ŠD plochy do 100 m2 tl 250 mm</t>
  </si>
  <si>
    <t>-1200629357</t>
  </si>
  <si>
    <t>"skl. C" 2,7</t>
  </si>
  <si>
    <t>596211120</t>
  </si>
  <si>
    <t>Kladení zámkové dlažby komunikací pro pěší ručně tl 60 mm skupiny B pl do 50 m2</t>
  </si>
  <si>
    <t>1998871800</t>
  </si>
  <si>
    <t>0,3+0,2</t>
  </si>
  <si>
    <t>-1013718627</t>
  </si>
  <si>
    <t>0,5*1,03 "Přepočtené koeficientem množství</t>
  </si>
  <si>
    <t>596212220</t>
  </si>
  <si>
    <t>Kladení zámkové dlažby pozemních komunikací ručně tl 80 mm skupiny B pl do 50 m2</t>
  </si>
  <si>
    <t>872623230</t>
  </si>
  <si>
    <t>2,7</t>
  </si>
  <si>
    <t xml:space="preserve">"úprava výšky pozemku st.č. 243 - ze stávající dlažby"  </t>
  </si>
  <si>
    <t>-1781309802</t>
  </si>
  <si>
    <t>2,7*1,03 "Přepočtené koeficientem množství</t>
  </si>
  <si>
    <t>979054451</t>
  </si>
  <si>
    <t>Očištění vybouraných zámkových dlaždic s původním spárováním z kameniva těženého</t>
  </si>
  <si>
    <t>862908479</t>
  </si>
  <si>
    <t>-728867092</t>
  </si>
  <si>
    <t>3 - SO 301 Odvodnění - uznatelné náklady</t>
  </si>
  <si>
    <t>Soupis:</t>
  </si>
  <si>
    <t>SO 01 - Dešťová kanalizace</t>
  </si>
  <si>
    <t>k.ú. Kramolna</t>
  </si>
  <si>
    <t>Obec Kramolna, č.p. 172, 547 01 Náchod</t>
  </si>
  <si>
    <t>Lucie Brandová, DiS.</t>
  </si>
  <si>
    <t xml:space="preserve">    4 -  Vodorovné konstrukce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</si>
  <si>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</si>
  <si>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</si>
  <si>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</si>
  <si>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</si>
  <si>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131201100R</t>
  </si>
  <si>
    <t>Provedení sond k nalezení potrubí, kabelů vč. zpětného zásypu</t>
  </si>
  <si>
    <t>ks</t>
  </si>
  <si>
    <t>-255265619</t>
  </si>
  <si>
    <t>"sonda: ks" 2</t>
  </si>
  <si>
    <t>115101201</t>
  </si>
  <si>
    <t>Čerpání vody na dopravní výšku do 10 m s uvažovaným průměrným přítokem do 500 l/min</t>
  </si>
  <si>
    <t>hod</t>
  </si>
  <si>
    <t>-1103740163</t>
  </si>
  <si>
    <t>"dny x hodiny" 29*8</t>
  </si>
  <si>
    <t>121101101</t>
  </si>
  <si>
    <t>Sejmutí ornice nebo lesní půdy  s vodorovným přemístěním na hromady v místě upotřebení nebo na dočasné či trvalé skládky se složením, na vzdálenost do 50 m</t>
  </si>
  <si>
    <t>215193751</t>
  </si>
  <si>
    <t>"sejmutí ornice" 73*0,80*0,15</t>
  </si>
  <si>
    <t>"sejmutí ornice" 239*0,80*0,15</t>
  </si>
  <si>
    <t>129001101</t>
  </si>
  <si>
    <t>Příplatek k cenám vykopávek za ztížení vykopávky v blízkosti podzemního vedení nebo výbušnin v horninách jakékoliv třídy</t>
  </si>
  <si>
    <t>136368132</t>
  </si>
  <si>
    <t>"ks x (délka x šířka x hloubka)" 23*(1*0,80*1,44)</t>
  </si>
  <si>
    <t>132254206</t>
  </si>
  <si>
    <t>Hloubení zapažených rýh š do 2000 mm v hornině třídy těžitelnosti I skupiny 3 objem do 5000 m3</t>
  </si>
  <si>
    <t>-1219901146</t>
  </si>
  <si>
    <t>"rýha" 587*0,80*1,60</t>
  </si>
  <si>
    <t>"50% zeminy tř. 3" 751,36*0,50</t>
  </si>
  <si>
    <t>132354206</t>
  </si>
  <si>
    <t>Hloubení zapažených rýh š do 2000 mm v hornině třídy těžitelnosti II skupiny 4 objem do 5000 m3</t>
  </si>
  <si>
    <t>1097368522</t>
  </si>
  <si>
    <t>"50% zeminy tř. 4" 751,36*0,50</t>
  </si>
  <si>
    <t>151101101</t>
  </si>
  <si>
    <t>Zřízení pažení a rozepření stěn rýh pro podzemní vedení pro všechny šířky rýhy příložné pro jakoukoliv mezerovitost, hloubky do 2 m</t>
  </si>
  <si>
    <t>-1222286284</t>
  </si>
  <si>
    <t>"50% pažení rýhy: kusy x (délka x hloubka)" 587*1,60</t>
  </si>
  <si>
    <t>151101111</t>
  </si>
  <si>
    <t>Odstranění pažení a rozepření stěn rýh pro podzemní vedení s uložením materiálu na vzdálenost do 3 m od kraje výkopu příložné, hloubky do 2 m</t>
  </si>
  <si>
    <t>-1497200775</t>
  </si>
  <si>
    <t>939,20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</si>
  <si>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</si>
  <si>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</si>
  <si>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1605503432</t>
  </si>
  <si>
    <t>"zemina zpět" (73*0,80*0,95)/2</t>
  </si>
  <si>
    <t>"zemina zpět" (239*0,80*0,70)/2</t>
  </si>
  <si>
    <t>162251122</t>
  </si>
  <si>
    <t>Vodorovné přemístění výkopku nebo sypaniny po suchu na obvyklém dopravním prostředku, bez naložení výkopku, avšak se složením bez rozhrnutí z horniny třídy těžitelnosti II skupiny 4 a 5 na vzdálenost přes 20 do 50 m</t>
  </si>
  <si>
    <t>-826859859</t>
  </si>
  <si>
    <t>-249382419</t>
  </si>
  <si>
    <t>(504,92)/2</t>
  </si>
  <si>
    <t>162751137</t>
  </si>
  <si>
    <t>Vodorovné přemístění přes 9 000 do 10000 m výkopku/sypaniny z horniny třídy těžitelnosti II skupiny 4 a 5</t>
  </si>
  <si>
    <t>-155533541</t>
  </si>
  <si>
    <t>167151101</t>
  </si>
  <si>
    <t>Nakládání výkopku z hornin třídy těžitelnosti I skupiny 1 až 3 do 100 m3</t>
  </si>
  <si>
    <t>1492297353</t>
  </si>
  <si>
    <t>504,92/2</t>
  </si>
  <si>
    <t>167151102</t>
  </si>
  <si>
    <t>Nakládání výkopku z hornin třídy těžitelnosti II skupiny 4 a 5 do 100 m3</t>
  </si>
  <si>
    <t>515953544</t>
  </si>
  <si>
    <t>171201201</t>
  </si>
  <si>
    <t>Uložení sypaniny na skládky</t>
  </si>
  <si>
    <t>54424639</t>
  </si>
  <si>
    <t>"uložení zeminy" 504,92</t>
  </si>
  <si>
    <t>171201211</t>
  </si>
  <si>
    <t>Uložení sypaniny poplatek za uložení sypaniny na skládce (skládkovné)</t>
  </si>
  <si>
    <t>-987350378</t>
  </si>
  <si>
    <t>"násobeno váhovým koeficientem 2" 504,92*2</t>
  </si>
  <si>
    <t>174151101</t>
  </si>
  <si>
    <t>Zásyp sypaninou z jakékoliv horniny s uložením výkopku ve vrstvách se zhutněním jam, šachet, rýh nebo kolem objektů v těchto vykopávkách</t>
  </si>
  <si>
    <t>-884327456</t>
  </si>
  <si>
    <t>"zásyp" 133,84+55,48+209</t>
  </si>
  <si>
    <t>58344197</t>
  </si>
  <si>
    <t>štěrkodrť frakce 0/63</t>
  </si>
  <si>
    <t>-1057376736</t>
  </si>
  <si>
    <t>"násobeno váhovým koeficientem 1,9" 209*1,90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</si>
  <si>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</si>
  <si>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</si>
  <si>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-1746764253</t>
  </si>
  <si>
    <t>"délka x šířka x tloušťka" 275*0,80*0,55</t>
  </si>
  <si>
    <t>"délka x šířka x tloušťka" 73*0,80*0,55</t>
  </si>
  <si>
    <t>"délka x šířka x tloušťka" 239*0,80*0,90</t>
  </si>
  <si>
    <t>58337303</t>
  </si>
  <si>
    <t>štěrkopísek frakce 0-8</t>
  </si>
  <si>
    <t>136304277</t>
  </si>
  <si>
    <t>"násobeno váhovým koeficientem 2" (121,00+32,12+27,84)*2</t>
  </si>
  <si>
    <t>58343920</t>
  </si>
  <si>
    <t>kamenivo drcené hrubé frakce 16/22</t>
  </si>
  <si>
    <t>-399945799</t>
  </si>
  <si>
    <t>"násobeno váhovým koeficientem 1,90" 172,08*1,90</t>
  </si>
  <si>
    <t>181351003</t>
  </si>
  <si>
    <t>Rozprostření a urovnání ornice v rovině nebo ve svahu sklonu do 1:5 strojně při souvislé ploše do 100 m2, tl. vrstvy do 200 mm</t>
  </si>
  <si>
    <t>-1800073837</t>
  </si>
  <si>
    <t>73*0,80</t>
  </si>
  <si>
    <t>239*0,80</t>
  </si>
  <si>
    <t>181411121</t>
  </si>
  <si>
    <t>Založení trávníku na půdě předem připravené plochy do 1000 m2 výsevem včetně utažení lučního v rovině nebo na svahu do 1:5</t>
  </si>
  <si>
    <t>-415452795</t>
  </si>
  <si>
    <t>00572100</t>
  </si>
  <si>
    <t>osivo jetelotráva intenzivní víceletá</t>
  </si>
  <si>
    <t>1832112174</t>
  </si>
  <si>
    <t>249,6*0,015 "Přepočtené koeficientem množství</t>
  </si>
  <si>
    <t xml:space="preserve"> Vodorovné konstrukce</t>
  </si>
  <si>
    <t>451573111</t>
  </si>
  <si>
    <t>Lože pod potrubí, stoky a drobné objekty v otevřeném výkopu z písku a štěrkopísku do 63 mm</t>
  </si>
  <si>
    <t>-1253117467</t>
  </si>
  <si>
    <t>"délka x šířka x tloušťka" 275*0,80*0,10</t>
  </si>
  <si>
    <t>"délka x šířka x tloušťka" 73*0,80*0,10</t>
  </si>
  <si>
    <t>28611108</t>
  </si>
  <si>
    <t>trubka kanalizační PVC-U plnostěnná jednovrstvá s rázovou odolností DN 250x6000mm SN12</t>
  </si>
  <si>
    <t>-41613589</t>
  </si>
  <si>
    <t>378</t>
  </si>
  <si>
    <t>871363121</t>
  </si>
  <si>
    <t>Montáž kanalizačního potrubí z plastů z tvrdého PVC těsněných gumovým kroužkem v otevřeném výkopu ve sklonu do 20 % DN 250</t>
  </si>
  <si>
    <t>1759427172</t>
  </si>
  <si>
    <t>18615202R</t>
  </si>
  <si>
    <t>Drenážní perforované potrubí  DN 250 SN12 pro liniové stavby</t>
  </si>
  <si>
    <t>-2083960746</t>
  </si>
  <si>
    <t>239</t>
  </si>
  <si>
    <t>871360320R</t>
  </si>
  <si>
    <t>Montáž kanalizačního potrubí perforovaného PVC DN 250 SN12</t>
  </si>
  <si>
    <t>74043366</t>
  </si>
  <si>
    <t>RF000330</t>
  </si>
  <si>
    <t>Poklop litinový 425/12,5T do tel. kruh</t>
  </si>
  <si>
    <t>-117792699</t>
  </si>
  <si>
    <t>899104112</t>
  </si>
  <si>
    <t>Osazení poklopů litinových a ocelových včetně rámů pro třídu zatížení D400, E600</t>
  </si>
  <si>
    <t>-122246459</t>
  </si>
  <si>
    <t>RF010510</t>
  </si>
  <si>
    <t>Tegra 425, Dno PP KG 250 přímé</t>
  </si>
  <si>
    <t>251300693</t>
  </si>
  <si>
    <t>RP000415</t>
  </si>
  <si>
    <t>Tegra 425, šacht. roura 425/1500</t>
  </si>
  <si>
    <t>-855670884</t>
  </si>
  <si>
    <t>RF001100</t>
  </si>
  <si>
    <t>Teleskop 425/375</t>
  </si>
  <si>
    <t>247718542</t>
  </si>
  <si>
    <t>871393121R</t>
  </si>
  <si>
    <t>Montáž šachty D425</t>
  </si>
  <si>
    <t>-480575838</t>
  </si>
  <si>
    <t>JTA.0013476.URS</t>
  </si>
  <si>
    <t>geotextilie netkaná geoNetex M/B, 200g/m2, šíře 200cm</t>
  </si>
  <si>
    <t>2055843805</t>
  </si>
  <si>
    <t>239*2</t>
  </si>
  <si>
    <t>367498R</t>
  </si>
  <si>
    <t>Soubor tvarokek pro PVC D250</t>
  </si>
  <si>
    <t>soubor</t>
  </si>
  <si>
    <t>1024</t>
  </si>
  <si>
    <t>1873190728</t>
  </si>
  <si>
    <t>475283R</t>
  </si>
  <si>
    <t xml:space="preserve">Plastová filtrační šachta  D620 </t>
  </si>
  <si>
    <t>-21855745</t>
  </si>
  <si>
    <t>35741963R</t>
  </si>
  <si>
    <t xml:space="preserve">Montáž šachty D620 </t>
  </si>
  <si>
    <t>316110021</t>
  </si>
  <si>
    <t>147638R</t>
  </si>
  <si>
    <t>Zrušení stávajících šachet</t>
  </si>
  <si>
    <t>-397577970</t>
  </si>
  <si>
    <t>147258R</t>
  </si>
  <si>
    <t>Protažení kanalizace stávajícím propustkem B DN 400</t>
  </si>
  <si>
    <t>-1442097118</t>
  </si>
  <si>
    <t>359901111</t>
  </si>
  <si>
    <t>Vyčištění stok  jakékoliv výšky</t>
  </si>
  <si>
    <t>-603873413</t>
  </si>
  <si>
    <t>617</t>
  </si>
  <si>
    <t>359901211</t>
  </si>
  <si>
    <t>Monitoring stok (kamerový systém) jakékoli výšky nová kanalizace</t>
  </si>
  <si>
    <t>-303398158</t>
  </si>
  <si>
    <t>892381111</t>
  </si>
  <si>
    <t>Tlakové zkoušky vodou na potrubí DN 250, 300 nebo 350</t>
  </si>
  <si>
    <t>-882035954</t>
  </si>
  <si>
    <t>899722112</t>
  </si>
  <si>
    <t>Krytí potrubí z plastů výstražnou fólií z PVC</t>
  </si>
  <si>
    <t>-1958166421</t>
  </si>
  <si>
    <t>"celková délka" 587</t>
  </si>
  <si>
    <t>998274101</t>
  </si>
  <si>
    <t>Přesun hmot pro trubní vedení hloubené z trub betonových nebo železobetonových pro vodovody nebo kanalizace v otevřeném výkopu dopravní vzdálenost do 15 m</t>
  </si>
  <si>
    <t>-1884207461</t>
  </si>
  <si>
    <t>998274126</t>
  </si>
  <si>
    <t>Přesun hmot pro trubní vedení hloubené z trub betonových nebo železobetonových Příplatek k cenám za zvětšený přesun přes vymezenou největší dopravní vzdálenost přes 1000 do 2000 m</t>
  </si>
  <si>
    <t>2079821909</t>
  </si>
  <si>
    <t>998276101</t>
  </si>
  <si>
    <t>Přesun hmot pro trubní vedení z trub z plastických hmot otevřený výkop</t>
  </si>
  <si>
    <t>768948948</t>
  </si>
  <si>
    <t>998276126</t>
  </si>
  <si>
    <t>Příplatek k přesunu hmot pro trubní vedení z trub z plastických hmot za zvětšený přesun přes 1000 do 2000 m</t>
  </si>
  <si>
    <t>-107567757</t>
  </si>
  <si>
    <t>VRN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</si>
  <si>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</si>
  <si>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</si>
  <si>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</si>
  <si>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</si>
  <si>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</si>
  <si>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soub</t>
  </si>
  <si>
    <t>-1942579714</t>
  </si>
  <si>
    <t>VRN4</t>
  </si>
  <si>
    <t>Inženýrská činnost</t>
  </si>
  <si>
    <t>043154000R</t>
  </si>
  <si>
    <t>Zkoušky hutnicí (statická)</t>
  </si>
  <si>
    <t>1423306007</t>
  </si>
  <si>
    <t>VRN9</t>
  </si>
  <si>
    <t>Ostatní náklady</t>
  </si>
  <si>
    <t>034303000</t>
  </si>
  <si>
    <t>Dopravní značení na staveništi</t>
  </si>
  <si>
    <t>-1003412378</t>
  </si>
  <si>
    <t>SO 02 - Kanalizační přípojky + uliční vpusti</t>
  </si>
  <si>
    <t xml:space="preserve">      998 - Přesun hmot</t>
  </si>
  <si>
    <t>-202330239</t>
  </si>
  <si>
    <t>"sonda: ks" 1</t>
  </si>
  <si>
    <t>1268940651</t>
  </si>
  <si>
    <t>"dny x hodiny" 2*8</t>
  </si>
  <si>
    <t>-910182685</t>
  </si>
  <si>
    <t>"ks x (délka x šířka x hloubka)" 19*(1*0,80*1,44)</t>
  </si>
  <si>
    <t>771989998</t>
  </si>
  <si>
    <t>"rýha" 36,50*0,80*1,44</t>
  </si>
  <si>
    <t>"50% zeminy tř. 3" 42,05*0,50</t>
  </si>
  <si>
    <t>-51890577</t>
  </si>
  <si>
    <t>"50% zeminy tř. 4" 42,05*0,50</t>
  </si>
  <si>
    <t>-1798973692</t>
  </si>
  <si>
    <t>"50% pažení rýhy: kusy x (délka x hloubka)" 36,50*1,44</t>
  </si>
  <si>
    <t>-2116780390</t>
  </si>
  <si>
    <t>52,56</t>
  </si>
  <si>
    <t>351920370</t>
  </si>
  <si>
    <t>(42,05)/2</t>
  </si>
  <si>
    <t>264636918</t>
  </si>
  <si>
    <t>1704748891</t>
  </si>
  <si>
    <t>42,05/2</t>
  </si>
  <si>
    <t>232226302</t>
  </si>
  <si>
    <t>Uložení sypaniny  na skládky</t>
  </si>
  <si>
    <t>144349069</t>
  </si>
  <si>
    <t>"uložení zeminy" 42,05</t>
  </si>
  <si>
    <t>-510267422</t>
  </si>
  <si>
    <t>"násobeno váhovým koeficientem 2" 42,05*2</t>
  </si>
  <si>
    <t>Zásyp sypaninou z jakékoliv horniny strojně s uložením výkopku ve vrstvách se zhutněním jam, šachet, rýh nebo kolem objektů v těchto vykopávkách</t>
  </si>
  <si>
    <t>1590902551</t>
  </si>
  <si>
    <t>"zásyp" 25,70</t>
  </si>
  <si>
    <t>227120488</t>
  </si>
  <si>
    <t>"násobeno váhovým koeficientem 1,9" 25,70*1,90</t>
  </si>
  <si>
    <t>-251041794</t>
  </si>
  <si>
    <t>"délka x šířka x tloušťka" 36,50*0,80*0,46</t>
  </si>
  <si>
    <t>608401496</t>
  </si>
  <si>
    <t>"násobeno váhovým koeficientem 2" (2,92+13,43)*2</t>
  </si>
  <si>
    <t>492169261</t>
  </si>
  <si>
    <t>"délka x šířka x tloušťka" 36,50*0,80*0,10</t>
  </si>
  <si>
    <t>28611165</t>
  </si>
  <si>
    <t>trubka kanalizační PVC-U plnostěnná jednovrstvá DN 160x3000mm SN8</t>
  </si>
  <si>
    <t>1176800738</t>
  </si>
  <si>
    <t>36,50</t>
  </si>
  <si>
    <t>871313121</t>
  </si>
  <si>
    <t>Montáž kanalizačního potrubí z plastů z tvrdého PVC těsněných gumovým kroužkem v otevřeném výkopu ve sklonu do 20 % DN 160</t>
  </si>
  <si>
    <t>24321541</t>
  </si>
  <si>
    <t>28612224</t>
  </si>
  <si>
    <t>odbočka kanalizační plastová PVC KG DN 250x160/45° SN12/16</t>
  </si>
  <si>
    <t>108239286</t>
  </si>
  <si>
    <t>877310320</t>
  </si>
  <si>
    <t>Montáž tvarovek na kanalizačním plastovém potrubí z PP nebo PVC-U hladkého plnostěnného odboček DN 150</t>
  </si>
  <si>
    <t>508689029</t>
  </si>
  <si>
    <t>BET.ZBKTBV2A4530D</t>
  </si>
  <si>
    <t>ULIČNÍ VPUSŤ(DNO) TBV-Q 2a/450/300 dno s kalovou prohlubní</t>
  </si>
  <si>
    <t>-392652994</t>
  </si>
  <si>
    <t>894414111</t>
  </si>
  <si>
    <t>Osazení železobetonových dílců pro šachty skruží základových (dno)</t>
  </si>
  <si>
    <t>1369605110</t>
  </si>
  <si>
    <t>BET.ZBKTBV3A453515VV</t>
  </si>
  <si>
    <t>ULIČNÍ VPUSŤ(SKRUŽ) TBV-Q 3aPVC/450/350 skr. s v.DN150 PVC</t>
  </si>
  <si>
    <t>409902810</t>
  </si>
  <si>
    <t>894411311</t>
  </si>
  <si>
    <t>Osazení betonových nebo železobetonových dílců pro šachty skruží rovných</t>
  </si>
  <si>
    <t>1326604101</t>
  </si>
  <si>
    <t>BET.ZBKTBV5D4557R</t>
  </si>
  <si>
    <t>ULIČNÍ VPUSŤ(SKRUŽ) TBV-Q 5d/450/555 skruž horní</t>
  </si>
  <si>
    <t>1624052063</t>
  </si>
  <si>
    <t>BET.ZBKTBV5B4529</t>
  </si>
  <si>
    <t>ULIČNÍ VPUSŤ(SKRUŽ) TBV-Q 5b/450/295 skruž horní</t>
  </si>
  <si>
    <t>-2046202194</t>
  </si>
  <si>
    <t>895941111</t>
  </si>
  <si>
    <t>Zřízení vpusti kanalizační uliční z betonových dílců typ UV-50 normální</t>
  </si>
  <si>
    <t>1506338550</t>
  </si>
  <si>
    <t>BET.ZBKTBV10A396</t>
  </si>
  <si>
    <t>ULIČNÍ VPUSŤ(PRSTENEC) TBV-Q 10a/627/390/60</t>
  </si>
  <si>
    <t>-448918498</t>
  </si>
  <si>
    <t>452112112</t>
  </si>
  <si>
    <t>Osazení betonových dílců prstenců nebo rámů pod poklopy a mříže, výšky do 100 mm</t>
  </si>
  <si>
    <t>-863697360</t>
  </si>
  <si>
    <t>BET.ZBKKOSA4</t>
  </si>
  <si>
    <t>Kalový koš-pozink A4</t>
  </si>
  <si>
    <t>-1318775737</t>
  </si>
  <si>
    <t>WVN.RF740006W</t>
  </si>
  <si>
    <t>LITINOVÁ DEŠŤOVÁ MŘÍŽ 600/D400 - 420x620</t>
  </si>
  <si>
    <t>1725479935</t>
  </si>
  <si>
    <t>899204112</t>
  </si>
  <si>
    <t>Osazení mříží litinových včetně rámů a košů na bahno pro třídu zatížení D400, E600</t>
  </si>
  <si>
    <t>865069614</t>
  </si>
  <si>
    <t>357159R</t>
  </si>
  <si>
    <t>Šachta D315 D + M (včetně poklopu B125)</t>
  </si>
  <si>
    <t>-847237060</t>
  </si>
  <si>
    <t>Přepojení kanalizační přípojky</t>
  </si>
  <si>
    <t>-1651551812</t>
  </si>
  <si>
    <t>167438R</t>
  </si>
  <si>
    <t>Přepojení odvodnění střechy</t>
  </si>
  <si>
    <t>1678906662</t>
  </si>
  <si>
    <t>1314145R</t>
  </si>
  <si>
    <t>Provedení kamenného pohozu dna silničního příkopu k zamezení nátoku splavenin do dešťové kanalizace</t>
  </si>
  <si>
    <t>-663627284</t>
  </si>
  <si>
    <t>121314R</t>
  </si>
  <si>
    <t>Seříznutí konce potrubí</t>
  </si>
  <si>
    <t>1810344372</t>
  </si>
  <si>
    <t>892351111</t>
  </si>
  <si>
    <t>Tlakové zkoušky vodou na potrubí DN 150 nebo 200</t>
  </si>
  <si>
    <t>775294867</t>
  </si>
  <si>
    <t>-2120980159</t>
  </si>
  <si>
    <t>-174681340</t>
  </si>
  <si>
    <t>-1540241277</t>
  </si>
  <si>
    <t>1727813548</t>
  </si>
  <si>
    <t>043154000</t>
  </si>
  <si>
    <t>Zkoušky hutnicí (dynamická)</t>
  </si>
  <si>
    <t>-2090570129</t>
  </si>
  <si>
    <t>SO 03 -  Vodovodní přípojka</t>
  </si>
  <si>
    <t>-1323723246</t>
  </si>
  <si>
    <t>1680856056</t>
  </si>
  <si>
    <t>"dny x hodiny" 0,25*8</t>
  </si>
  <si>
    <t>293827919</t>
  </si>
  <si>
    <t>"ks x (délka x šířka x hloubka)" 1*(1*0,60*1,35)</t>
  </si>
  <si>
    <t>-1508544944</t>
  </si>
  <si>
    <t>"rýha" 1,20*0,60*1,35</t>
  </si>
  <si>
    <t>"50% zeminy tř. 3" 0,97*0,50</t>
  </si>
  <si>
    <t>1142814435</t>
  </si>
  <si>
    <t>"50% zeminy tř. 4" 0,97*0,50</t>
  </si>
  <si>
    <t>Zřízení příložného pažení a rozepření stěn rýh hl do 2 m</t>
  </si>
  <si>
    <t>-259383438</t>
  </si>
  <si>
    <t>"50% pažení rýhy: kusy x (délka x hloubka)" 1,20*1,35</t>
  </si>
  <si>
    <t>Odstranění příložného pažení a rozepření stěn rýh hl do 2 m</t>
  </si>
  <si>
    <t>-723134375</t>
  </si>
  <si>
    <t>1,62</t>
  </si>
  <si>
    <t>162751116</t>
  </si>
  <si>
    <t>Vodorovné přemístění přes 8 000 do 9000 m výkopku/sypaniny z horniny třídy těžitelnosti I skupiny 1 až 3</t>
  </si>
  <si>
    <t>-1856325176</t>
  </si>
  <si>
    <t>(0,97)/2</t>
  </si>
  <si>
    <t>162751136</t>
  </si>
  <si>
    <t>Vodorovné přemístění přes 8 000 do 9000 m výkopku/sypaniny z horniny třídy těžitelnosti II skupiny 4 a 5</t>
  </si>
  <si>
    <t>2066292251</t>
  </si>
  <si>
    <t>-1177903907</t>
  </si>
  <si>
    <t>0,97/2</t>
  </si>
  <si>
    <t>94543776</t>
  </si>
  <si>
    <t>885131354</t>
  </si>
  <si>
    <t>"uložení zeminy" 0,97</t>
  </si>
  <si>
    <t>2096666156</t>
  </si>
  <si>
    <t>"násobeno váhovým koeficientem 2" 0,97*2</t>
  </si>
  <si>
    <t>1989031320</t>
  </si>
  <si>
    <t>"zásyp" 0,97</t>
  </si>
  <si>
    <t>1837729272</t>
  </si>
  <si>
    <t>"násobeno váhovým koeficientem 1,9" 0,36*1,90</t>
  </si>
  <si>
    <t>938497546</t>
  </si>
  <si>
    <t>"délka x šířka x tloušťka" 1,20*0,60*0,332</t>
  </si>
  <si>
    <t>792785096</t>
  </si>
  <si>
    <t>"násobeno váhovým koeficientem 2" (0,072+0,239)*2</t>
  </si>
  <si>
    <t>1817404148</t>
  </si>
  <si>
    <t>"délka x šířka x tloušťka" 1,20*0,60*0,10</t>
  </si>
  <si>
    <t>28613110</t>
  </si>
  <si>
    <t>trubka vodovodní PE100 RC PN 10 SD 32x3,0mm</t>
  </si>
  <si>
    <t>1953301729</t>
  </si>
  <si>
    <t>1,20</t>
  </si>
  <si>
    <t>1,2*1,015 "Přepočtené koeficientem množství</t>
  </si>
  <si>
    <t>871161141</t>
  </si>
  <si>
    <t>Montáž potrubí z PE100 PN10 otevřený výkop svařovaných na tupo D 32 x 3,0 mm</t>
  </si>
  <si>
    <t>-626137335</t>
  </si>
  <si>
    <t>HWL.531011000216</t>
  </si>
  <si>
    <t>PAS NAVRTÁVACÍ UZAVÍRACÍ HAKU 110-2''</t>
  </si>
  <si>
    <t>777803364</t>
  </si>
  <si>
    <t>891269111</t>
  </si>
  <si>
    <t>Montáž vodovodních armatur na potrubí navrtávacích pasů s ventilem Jt 1 MPa, na potrubí z trub litinových, ocelových nebo plastických hmot DN 100</t>
  </si>
  <si>
    <t>-1098225686</t>
  </si>
  <si>
    <t>HWL.632003203216</t>
  </si>
  <si>
    <t>TVAROVKA ISO SPOJKA 32-32</t>
  </si>
  <si>
    <t>1962894837</t>
  </si>
  <si>
    <t>HWL.622103206416</t>
  </si>
  <si>
    <t>TVAROVKA ISO K 2681/3151 6/4''-32</t>
  </si>
  <si>
    <t>1416294612</t>
  </si>
  <si>
    <t>877161101R</t>
  </si>
  <si>
    <t>Montáž tvarovek na vodovodním potrubí z PE trub d 32</t>
  </si>
  <si>
    <t>111679997</t>
  </si>
  <si>
    <t>HWL.315100100016</t>
  </si>
  <si>
    <t>VENTIL DELRIN ROHOVÝ 2"-6/4"</t>
  </si>
  <si>
    <t>1504384304</t>
  </si>
  <si>
    <t>891213111</t>
  </si>
  <si>
    <t>Montáž vodovodních armatur na potrubí ventilů hlavních pro přípojky</t>
  </si>
  <si>
    <t>750319834</t>
  </si>
  <si>
    <t>HWL.1750KASI0000</t>
  </si>
  <si>
    <t>POKLOP ULIČNÍ SAMONIVELAČNÍ ŠOUPÁTKOVÝ (Z.S. TELE) HAWLE-VODA</t>
  </si>
  <si>
    <t>-548818710</t>
  </si>
  <si>
    <t>HWL.348100000001</t>
  </si>
  <si>
    <t>PODKLAD. DESKA  KASI KASI</t>
  </si>
  <si>
    <t>-66134348</t>
  </si>
  <si>
    <t>899121102</t>
  </si>
  <si>
    <t>Osazení poklopů plastových šoupátkových</t>
  </si>
  <si>
    <t>-1021108226</t>
  </si>
  <si>
    <t>HWL.960110016003</t>
  </si>
  <si>
    <t>SOUPRAVA ZEMNÍ TELESKOPICKÁ DOM. ŠOUPÁTKA-1,0-1,6 3/4"-2" (1,0-1,6m)</t>
  </si>
  <si>
    <t>1522333555</t>
  </si>
  <si>
    <t>722219191.1</t>
  </si>
  <si>
    <t>Armatury přírubové montáž zemních souprav ostatních typů</t>
  </si>
  <si>
    <t>-1287562876</t>
  </si>
  <si>
    <t>852963R</t>
  </si>
  <si>
    <t>Přepojení a zrušení přípojky</t>
  </si>
  <si>
    <t>329165799</t>
  </si>
  <si>
    <t>892233122R</t>
  </si>
  <si>
    <t>Proplach a dezinfekce vodovodního potrubí DN od 32 do 70</t>
  </si>
  <si>
    <t>2074057944</t>
  </si>
  <si>
    <t>892241111</t>
  </si>
  <si>
    <t>Tlakové zkoušky vodou na potrubí DN do 80</t>
  </si>
  <si>
    <t>-1297071337</t>
  </si>
  <si>
    <t>899721111</t>
  </si>
  <si>
    <t>Signalizační vodič na potrubí DN do 150 mm</t>
  </si>
  <si>
    <t>400930996</t>
  </si>
  <si>
    <t>-1419888363</t>
  </si>
  <si>
    <t>"celková délka" 1,20</t>
  </si>
  <si>
    <t>522957852</t>
  </si>
  <si>
    <t>998276128</t>
  </si>
  <si>
    <t>Přesun hmot pro trubní vedení hloubené z trub z plastických hmot nebo sklolaminátových Příplatek k cenám za zvětšený přesun přes vymezenou dopravní vzdálenost přes 3000 do 5000 m</t>
  </si>
  <si>
    <t>2008753893</t>
  </si>
  <si>
    <t>4 - VRN ( SO 101 )</t>
  </si>
  <si>
    <t>%</t>
  </si>
  <si>
    <t>656593902</t>
  </si>
  <si>
    <t>070001000</t>
  </si>
  <si>
    <t>Provozní vlivy</t>
  </si>
  <si>
    <t>1118218816</t>
  </si>
  <si>
    <t>070001001</t>
  </si>
  <si>
    <t>Geodetické a geometrické práce</t>
  </si>
  <si>
    <t>kpl</t>
  </si>
  <si>
    <t>-1718877430</t>
  </si>
  <si>
    <t>070001002</t>
  </si>
  <si>
    <t>DIO - dopravně inženýrské opatření</t>
  </si>
  <si>
    <t>1343892657</t>
  </si>
  <si>
    <t>070001003.1</t>
  </si>
  <si>
    <t>PD skutečné provedení stavby</t>
  </si>
  <si>
    <t>217470513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</si>
</sst>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4" fillId="4" borderId="0" xfId="0" applyFont="1" applyFill="1" applyAlignment="1">
      <alignment horizontal="left" vertical="center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4" fontId="26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4" fillId="0" borderId="22" xfId="0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167" fontId="24" fillId="0" borderId="22" xfId="0" applyNumberFormat="1" applyFont="1" applyBorder="1" applyAlignment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28125" style="0" hidden="1" customWidth="1"/>
    <col min="54" max="54" width="25.00390625" style="0" hidden="1" customWidth="1"/>
    <col min="55" max="55" width="21.7109375" style="0" hidden="1" customWidth="1"/>
    <col min="56" max="56" width="19.281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7" customHeight="1"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S2" s="17" t="s">
        <v>6</v>
      </c>
      <c r="BT2" s="17" t="s">
        <v>7</v>
      </c>
    </row>
    <row r="3" spans="2:72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23" t="s">
        <v>14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R5" s="20"/>
      <c r="BE5" s="220" t="s">
        <v>15</v>
      </c>
      <c r="BS5" s="17" t="s">
        <v>6</v>
      </c>
    </row>
    <row r="6" spans="2:71" ht="37" customHeight="1">
      <c r="B6" s="20"/>
      <c r="D6" s="26" t="s">
        <v>16</v>
      </c>
      <c r="K6" s="225" t="s">
        <v>17</v>
      </c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R6" s="20"/>
      <c r="BE6" s="221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21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21"/>
      <c r="BS8" s="17" t="s">
        <v>6</v>
      </c>
    </row>
    <row r="9" spans="2:71" ht="14.5" customHeight="1">
      <c r="B9" s="20"/>
      <c r="AR9" s="20"/>
      <c r="BE9" s="221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21"/>
      <c r="BS10" s="17" t="s">
        <v>6</v>
      </c>
    </row>
    <row r="11" spans="2:71" ht="18.5" customHeight="1">
      <c r="B11" s="20"/>
      <c r="E11" s="25" t="s">
        <v>26</v>
      </c>
      <c r="AK11" s="27" t="s">
        <v>27</v>
      </c>
      <c r="AN11" s="25" t="s">
        <v>1</v>
      </c>
      <c r="AR11" s="20"/>
      <c r="BE11" s="221"/>
      <c r="BS11" s="17" t="s">
        <v>6</v>
      </c>
    </row>
    <row r="12" spans="2:71" ht="7" customHeight="1">
      <c r="B12" s="20"/>
      <c r="AR12" s="20"/>
      <c r="BE12" s="221"/>
      <c r="BS12" s="17" t="s">
        <v>6</v>
      </c>
    </row>
    <row r="13" spans="2:71" ht="12" customHeight="1">
      <c r="B13" s="20"/>
      <c r="D13" s="27" t="s">
        <v>28</v>
      </c>
      <c r="AK13" s="27" t="s">
        <v>25</v>
      </c>
      <c r="AN13" s="29" t="s">
        <v>29</v>
      </c>
      <c r="AR13" s="20"/>
      <c r="BE13" s="221"/>
      <c r="BS13" s="17" t="s">
        <v>6</v>
      </c>
    </row>
    <row r="14" spans="2:71" ht="13">
      <c r="B14" s="20"/>
      <c r="E14" s="226" t="s">
        <v>29</v>
      </c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7" t="s">
        <v>27</v>
      </c>
      <c r="AN14" s="29" t="s">
        <v>29</v>
      </c>
      <c r="AR14" s="20"/>
      <c r="BE14" s="221"/>
      <c r="BS14" s="17" t="s">
        <v>6</v>
      </c>
    </row>
    <row r="15" spans="2:71" ht="7" customHeight="1">
      <c r="B15" s="20"/>
      <c r="AR15" s="20"/>
      <c r="BE15" s="221"/>
      <c r="BS15" s="17" t="s">
        <v>4</v>
      </c>
    </row>
    <row r="16" spans="2:71" ht="12" customHeight="1">
      <c r="B16" s="20"/>
      <c r="D16" s="27" t="s">
        <v>30</v>
      </c>
      <c r="AK16" s="27" t="s">
        <v>25</v>
      </c>
      <c r="AN16" s="25" t="s">
        <v>1</v>
      </c>
      <c r="AR16" s="20"/>
      <c r="BE16" s="221"/>
      <c r="BS16" s="17" t="s">
        <v>4</v>
      </c>
    </row>
    <row r="17" spans="2:71" ht="18.5" customHeight="1">
      <c r="B17" s="20"/>
      <c r="E17" s="25" t="s">
        <v>31</v>
      </c>
      <c r="AK17" s="27" t="s">
        <v>27</v>
      </c>
      <c r="AN17" s="25" t="s">
        <v>1</v>
      </c>
      <c r="AR17" s="20"/>
      <c r="BE17" s="221"/>
      <c r="BS17" s="17" t="s">
        <v>32</v>
      </c>
    </row>
    <row r="18" spans="2:71" ht="7" customHeight="1">
      <c r="B18" s="20"/>
      <c r="AR18" s="20"/>
      <c r="BE18" s="221"/>
      <c r="BS18" s="17" t="s">
        <v>6</v>
      </c>
    </row>
    <row r="19" spans="2:71" ht="12" customHeight="1">
      <c r="B19" s="20"/>
      <c r="D19" s="27" t="s">
        <v>33</v>
      </c>
      <c r="AK19" s="27" t="s">
        <v>25</v>
      </c>
      <c r="AN19" s="25" t="s">
        <v>1</v>
      </c>
      <c r="AR19" s="20"/>
      <c r="BE19" s="221"/>
      <c r="BS19" s="17" t="s">
        <v>6</v>
      </c>
    </row>
    <row r="20" spans="2:71" ht="18.5" customHeight="1">
      <c r="B20" s="20"/>
      <c r="E20" s="25" t="s">
        <v>34</v>
      </c>
      <c r="AK20" s="27" t="s">
        <v>27</v>
      </c>
      <c r="AN20" s="25" t="s">
        <v>1</v>
      </c>
      <c r="AR20" s="20"/>
      <c r="BE20" s="221"/>
      <c r="BS20" s="17" t="s">
        <v>32</v>
      </c>
    </row>
    <row r="21" spans="2:57" ht="7" customHeight="1">
      <c r="B21" s="20"/>
      <c r="AR21" s="20"/>
      <c r="BE21" s="221"/>
    </row>
    <row r="22" spans="2:57" ht="12" customHeight="1">
      <c r="B22" s="20"/>
      <c r="D22" s="27" t="s">
        <v>35</v>
      </c>
      <c r="AR22" s="20"/>
      <c r="BE22" s="221"/>
    </row>
    <row r="23" spans="2:57" ht="16.5" customHeight="1">
      <c r="B23" s="20"/>
      <c r="E23" s="228" t="s">
        <v>1</v>
      </c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R23" s="20"/>
      <c r="BE23" s="221"/>
    </row>
    <row r="24" spans="2:57" ht="7" customHeight="1">
      <c r="B24" s="20"/>
      <c r="AR24" s="20"/>
      <c r="BE24" s="221"/>
    </row>
    <row r="25" spans="2:57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1"/>
    </row>
    <row r="26" spans="2:57" s="1" customFormat="1" ht="26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9">
        <f>ROUND(AG94,2)</f>
        <v>0</v>
      </c>
      <c r="AL26" s="230"/>
      <c r="AM26" s="230"/>
      <c r="AN26" s="230"/>
      <c r="AO26" s="230"/>
      <c r="AR26" s="32"/>
      <c r="BE26" s="221"/>
    </row>
    <row r="27" spans="2:57" s="1" customFormat="1" ht="7" customHeight="1">
      <c r="B27" s="32"/>
      <c r="AR27" s="32"/>
      <c r="BE27" s="221"/>
    </row>
    <row r="28" spans="2:57" s="1" customFormat="1" ht="13">
      <c r="B28" s="32"/>
      <c r="L28" s="231" t="s">
        <v>37</v>
      </c>
      <c r="M28" s="231"/>
      <c r="N28" s="231"/>
      <c r="O28" s="231"/>
      <c r="P28" s="231"/>
      <c r="W28" s="231" t="s">
        <v>38</v>
      </c>
      <c r="X28" s="231"/>
      <c r="Y28" s="231"/>
      <c r="Z28" s="231"/>
      <c r="AA28" s="231"/>
      <c r="AB28" s="231"/>
      <c r="AC28" s="231"/>
      <c r="AD28" s="231"/>
      <c r="AE28" s="231"/>
      <c r="AK28" s="231" t="s">
        <v>39</v>
      </c>
      <c r="AL28" s="231"/>
      <c r="AM28" s="231"/>
      <c r="AN28" s="231"/>
      <c r="AO28" s="231"/>
      <c r="AR28" s="32"/>
      <c r="BE28" s="221"/>
    </row>
    <row r="29" spans="2:57" s="2" customFormat="1" ht="14.5" customHeight="1">
      <c r="B29" s="36"/>
      <c r="D29" s="27" t="s">
        <v>40</v>
      </c>
      <c r="F29" s="27" t="s">
        <v>41</v>
      </c>
      <c r="L29" s="234">
        <v>0.21</v>
      </c>
      <c r="M29" s="233"/>
      <c r="N29" s="233"/>
      <c r="O29" s="233"/>
      <c r="P29" s="233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ROUND(AV94,2)</f>
        <v>0</v>
      </c>
      <c r="AL29" s="233"/>
      <c r="AM29" s="233"/>
      <c r="AN29" s="233"/>
      <c r="AO29" s="233"/>
      <c r="AR29" s="36"/>
      <c r="BE29" s="222"/>
    </row>
    <row r="30" spans="2:57" s="2" customFormat="1" ht="14.5" customHeight="1">
      <c r="B30" s="36"/>
      <c r="F30" s="27" t="s">
        <v>42</v>
      </c>
      <c r="L30" s="234">
        <v>0.15</v>
      </c>
      <c r="M30" s="233"/>
      <c r="N30" s="233"/>
      <c r="O30" s="233"/>
      <c r="P30" s="233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ROUND(AW94,2)</f>
        <v>0</v>
      </c>
      <c r="AL30" s="233"/>
      <c r="AM30" s="233"/>
      <c r="AN30" s="233"/>
      <c r="AO30" s="233"/>
      <c r="AR30" s="36"/>
      <c r="BE30" s="222"/>
    </row>
    <row r="31" spans="2:57" s="2" customFormat="1" ht="14.5" customHeight="1" hidden="1">
      <c r="B31" s="36"/>
      <c r="F31" s="27" t="s">
        <v>43</v>
      </c>
      <c r="L31" s="234">
        <v>0.21</v>
      </c>
      <c r="M31" s="233"/>
      <c r="N31" s="233"/>
      <c r="O31" s="233"/>
      <c r="P31" s="233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6"/>
      <c r="BE31" s="222"/>
    </row>
    <row r="32" spans="2:57" s="2" customFormat="1" ht="14.5" customHeight="1" hidden="1">
      <c r="B32" s="36"/>
      <c r="F32" s="27" t="s">
        <v>44</v>
      </c>
      <c r="L32" s="234">
        <v>0.15</v>
      </c>
      <c r="M32" s="233"/>
      <c r="N32" s="233"/>
      <c r="O32" s="233"/>
      <c r="P32" s="233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6"/>
      <c r="BE32" s="222"/>
    </row>
    <row r="33" spans="2:57" s="2" customFormat="1" ht="14.5" customHeight="1" hidden="1">
      <c r="B33" s="36"/>
      <c r="F33" s="27" t="s">
        <v>45</v>
      </c>
      <c r="L33" s="234">
        <v>0</v>
      </c>
      <c r="M33" s="233"/>
      <c r="N33" s="233"/>
      <c r="O33" s="233"/>
      <c r="P33" s="233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6"/>
      <c r="BE33" s="222"/>
    </row>
    <row r="34" spans="2:57" s="1" customFormat="1" ht="7" customHeight="1">
      <c r="B34" s="32"/>
      <c r="AR34" s="32"/>
      <c r="BE34" s="221"/>
    </row>
    <row r="35" spans="2:44" s="1" customFormat="1" ht="26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38" t="s">
        <v>48</v>
      </c>
      <c r="Y35" s="236"/>
      <c r="Z35" s="236"/>
      <c r="AA35" s="236"/>
      <c r="AB35" s="236"/>
      <c r="AC35" s="39"/>
      <c r="AD35" s="39"/>
      <c r="AE35" s="39"/>
      <c r="AF35" s="39"/>
      <c r="AG35" s="39"/>
      <c r="AH35" s="39"/>
      <c r="AI35" s="39"/>
      <c r="AJ35" s="39"/>
      <c r="AK35" s="235">
        <f>SUM(AK26:AK33)</f>
        <v>0</v>
      </c>
      <c r="AL35" s="236"/>
      <c r="AM35" s="236"/>
      <c r="AN35" s="236"/>
      <c r="AO35" s="237"/>
      <c r="AP35" s="37"/>
      <c r="AQ35" s="37"/>
      <c r="AR35" s="32"/>
    </row>
    <row r="36" spans="2:44" s="1" customFormat="1" ht="7" customHeight="1">
      <c r="B36" s="32"/>
      <c r="AR36" s="32"/>
    </row>
    <row r="37" spans="2:44" s="1" customFormat="1" ht="14.5" customHeight="1">
      <c r="B37" s="32"/>
      <c r="AR37" s="32"/>
    </row>
    <row r="38" spans="2:44" ht="14.5" customHeight="1">
      <c r="B38" s="20"/>
      <c r="AR38" s="20"/>
    </row>
    <row r="39" spans="2:44" ht="14.5" customHeight="1">
      <c r="B39" s="20"/>
      <c r="AR39" s="20"/>
    </row>
    <row r="40" spans="2:44" ht="14.5" customHeight="1">
      <c r="B40" s="20"/>
      <c r="AR40" s="20"/>
    </row>
    <row r="41" spans="2:44" ht="14.5" customHeight="1">
      <c r="B41" s="20"/>
      <c r="AR41" s="20"/>
    </row>
    <row r="42" spans="2:44" ht="14.5" customHeight="1">
      <c r="B42" s="20"/>
      <c r="AR42" s="20"/>
    </row>
    <row r="43" spans="2:44" ht="14.5" customHeight="1">
      <c r="B43" s="20"/>
      <c r="AR43" s="20"/>
    </row>
    <row r="44" spans="2:44" ht="14.5" customHeight="1">
      <c r="B44" s="20"/>
      <c r="AR44" s="20"/>
    </row>
    <row r="45" spans="2:44" ht="14.5" customHeight="1">
      <c r="B45" s="20"/>
      <c r="AR45" s="20"/>
    </row>
    <row r="46" spans="2:44" ht="14.5" customHeight="1">
      <c r="B46" s="20"/>
      <c r="AR46" s="20"/>
    </row>
    <row r="47" spans="2:44" ht="14.5" customHeight="1">
      <c r="B47" s="20"/>
      <c r="AR47" s="20"/>
    </row>
    <row r="48" spans="2:44" ht="14.5" customHeight="1">
      <c r="B48" s="20"/>
      <c r="AR48" s="20"/>
    </row>
    <row r="49" spans="2:44" s="1" customFormat="1" ht="14.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1">
      <c r="B50" s="20"/>
      <c r="AR50" s="20"/>
    </row>
    <row r="51" spans="2:44" ht="11">
      <c r="B51" s="20"/>
      <c r="AR51" s="20"/>
    </row>
    <row r="52" spans="2:44" ht="11">
      <c r="B52" s="20"/>
      <c r="AR52" s="20"/>
    </row>
    <row r="53" spans="2:44" ht="11">
      <c r="B53" s="20"/>
      <c r="AR53" s="20"/>
    </row>
    <row r="54" spans="2:44" ht="11">
      <c r="B54" s="20"/>
      <c r="AR54" s="20"/>
    </row>
    <row r="55" spans="2:44" ht="11">
      <c r="B55" s="20"/>
      <c r="AR55" s="20"/>
    </row>
    <row r="56" spans="2:44" ht="11">
      <c r="B56" s="20"/>
      <c r="AR56" s="20"/>
    </row>
    <row r="57" spans="2:44" ht="11">
      <c r="B57" s="20"/>
      <c r="AR57" s="20"/>
    </row>
    <row r="58" spans="2:44" ht="11">
      <c r="B58" s="20"/>
      <c r="AR58" s="20"/>
    </row>
    <row r="59" spans="2:44" ht="11">
      <c r="B59" s="20"/>
      <c r="AR59" s="20"/>
    </row>
    <row r="60" spans="2:44" s="1" customFormat="1" ht="13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1">
      <c r="B61" s="20"/>
      <c r="AR61" s="20"/>
    </row>
    <row r="62" spans="2:44" ht="11">
      <c r="B62" s="20"/>
      <c r="AR62" s="20"/>
    </row>
    <row r="63" spans="2:44" ht="11">
      <c r="B63" s="20"/>
      <c r="AR63" s="20"/>
    </row>
    <row r="64" spans="2:44" s="1" customFormat="1" ht="13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1">
      <c r="B65" s="20"/>
      <c r="AR65" s="20"/>
    </row>
    <row r="66" spans="2:44" ht="11">
      <c r="B66" s="20"/>
      <c r="AR66" s="20"/>
    </row>
    <row r="67" spans="2:44" ht="11">
      <c r="B67" s="20"/>
      <c r="AR67" s="20"/>
    </row>
    <row r="68" spans="2:44" ht="11">
      <c r="B68" s="20"/>
      <c r="AR68" s="20"/>
    </row>
    <row r="69" spans="2:44" ht="11">
      <c r="B69" s="20"/>
      <c r="AR69" s="20"/>
    </row>
    <row r="70" spans="2:44" ht="11">
      <c r="B70" s="20"/>
      <c r="AR70" s="20"/>
    </row>
    <row r="71" spans="2:44" ht="11">
      <c r="B71" s="20"/>
      <c r="AR71" s="20"/>
    </row>
    <row r="72" spans="2:44" ht="11">
      <c r="B72" s="20"/>
      <c r="AR72" s="20"/>
    </row>
    <row r="73" spans="2:44" ht="11">
      <c r="B73" s="20"/>
      <c r="AR73" s="20"/>
    </row>
    <row r="74" spans="2:44" ht="11">
      <c r="B74" s="20"/>
      <c r="AR74" s="20"/>
    </row>
    <row r="75" spans="2:44" s="1" customFormat="1" ht="13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1">
      <c r="B76" s="32"/>
      <c r="AR76" s="32"/>
    </row>
    <row r="77" spans="2:44" s="1" customFormat="1" ht="7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5" customHeight="1">
      <c r="B82" s="32"/>
      <c r="C82" s="21" t="s">
        <v>55</v>
      </c>
      <c r="AR82" s="32"/>
    </row>
    <row r="83" spans="2:44" s="1" customFormat="1" ht="7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9-351-2023(dopl)</v>
      </c>
      <c r="AR84" s="48"/>
    </row>
    <row r="85" spans="2:44" s="4" customFormat="1" ht="37" customHeight="1">
      <c r="B85" s="49"/>
      <c r="C85" s="50" t="s">
        <v>16</v>
      </c>
      <c r="L85" s="197" t="str">
        <f>K6</f>
        <v>Chodník Kramolna podél III/30413 (Kramolna Lhotky)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R85" s="49"/>
    </row>
    <row r="86" spans="2:44" s="1" customFormat="1" ht="7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k.ú. Kramolna, k.ú. Lhotky</v>
      </c>
      <c r="AI87" s="27" t="s">
        <v>22</v>
      </c>
      <c r="AM87" s="199" t="str">
        <f>IF(AN8="","",AN8)</f>
        <v>12.12.2023</v>
      </c>
      <c r="AN87" s="199"/>
      <c r="AR87" s="32"/>
    </row>
    <row r="88" spans="2:44" s="1" customFormat="1" ht="7" customHeight="1">
      <c r="B88" s="32"/>
      <c r="AR88" s="32"/>
    </row>
    <row r="89" spans="2:56" s="1" customFormat="1" ht="15.25" customHeight="1">
      <c r="B89" s="32"/>
      <c r="C89" s="27" t="s">
        <v>24</v>
      </c>
      <c r="L89" s="3" t="str">
        <f>IF(E11="","",E11)</f>
        <v>Obec Kramolna, 547 01 Náchod</v>
      </c>
      <c r="AI89" s="27" t="s">
        <v>30</v>
      </c>
      <c r="AM89" s="200" t="str">
        <f>IF(E17="","",E17)</f>
        <v>Ing. Filip Eichler, Ph.D.</v>
      </c>
      <c r="AN89" s="201"/>
      <c r="AO89" s="201"/>
      <c r="AP89" s="201"/>
      <c r="AR89" s="32"/>
      <c r="AS89" s="202" t="s">
        <v>56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5" customHeight="1">
      <c r="B90" s="32"/>
      <c r="C90" s="27" t="s">
        <v>28</v>
      </c>
      <c r="L90" s="3" t="str">
        <f>IF(E14="Vyplň údaj","",E14)</f>
        <v/>
      </c>
      <c r="AI90" s="27" t="s">
        <v>33</v>
      </c>
      <c r="AM90" s="200" t="str">
        <f>IF(E20="","",E20)</f>
        <v xml:space="preserve"> </v>
      </c>
      <c r="AN90" s="201"/>
      <c r="AO90" s="201"/>
      <c r="AP90" s="201"/>
      <c r="AR90" s="32"/>
      <c r="AS90" s="204"/>
      <c r="AT90" s="205"/>
      <c r="BD90" s="56"/>
    </row>
    <row r="91" spans="2:56" s="1" customFormat="1" ht="10.75" customHeight="1">
      <c r="B91" s="32"/>
      <c r="AR91" s="32"/>
      <c r="AS91" s="204"/>
      <c r="AT91" s="205"/>
      <c r="BD91" s="56"/>
    </row>
    <row r="92" spans="2:56" s="1" customFormat="1" ht="29.25" customHeight="1">
      <c r="B92" s="32"/>
      <c r="C92" s="206" t="s">
        <v>57</v>
      </c>
      <c r="D92" s="207"/>
      <c r="E92" s="207"/>
      <c r="F92" s="207"/>
      <c r="G92" s="207"/>
      <c r="H92" s="57"/>
      <c r="I92" s="209" t="s">
        <v>58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 t="s">
        <v>59</v>
      </c>
      <c r="AH92" s="207"/>
      <c r="AI92" s="207"/>
      <c r="AJ92" s="207"/>
      <c r="AK92" s="207"/>
      <c r="AL92" s="207"/>
      <c r="AM92" s="207"/>
      <c r="AN92" s="209" t="s">
        <v>60</v>
      </c>
      <c r="AO92" s="207"/>
      <c r="AP92" s="210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75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8">
        <f>ROUND(AG95+AG96+AG97+AG102,2)</f>
        <v>0</v>
      </c>
      <c r="AH94" s="218"/>
      <c r="AI94" s="218"/>
      <c r="AJ94" s="218"/>
      <c r="AK94" s="218"/>
      <c r="AL94" s="218"/>
      <c r="AM94" s="218"/>
      <c r="AN94" s="219">
        <f aca="true" t="shared" si="0" ref="AN94:AN102">SUM(AG94,AT94)</f>
        <v>0</v>
      </c>
      <c r="AO94" s="219"/>
      <c r="AP94" s="219"/>
      <c r="AQ94" s="67" t="s">
        <v>1</v>
      </c>
      <c r="AR94" s="63"/>
      <c r="AS94" s="68">
        <f>ROUND(AS95+AS96+AS97+AS102,2)</f>
        <v>0</v>
      </c>
      <c r="AT94" s="69">
        <f aca="true" t="shared" si="1" ref="AT94:AT102">ROUND(SUM(AV94:AW94),2)</f>
        <v>0</v>
      </c>
      <c r="AU94" s="70">
        <f>ROUND(AU95+AU96+AU97+AU102,5)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ROUND(AZ95+AZ96+AZ97+AZ102,2)</f>
        <v>0</v>
      </c>
      <c r="BA94" s="69">
        <f>ROUND(BA95+BA96+BA97+BA102,2)</f>
        <v>0</v>
      </c>
      <c r="BB94" s="69">
        <f>ROUND(BB95+BB96+BB97+BB102,2)</f>
        <v>0</v>
      </c>
      <c r="BC94" s="69">
        <f>ROUND(BC95+BC96+BC97+BC102,2)</f>
        <v>0</v>
      </c>
      <c r="BD94" s="71">
        <f>ROUND(BD95+BD96+BD97+BD102,2)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5</v>
      </c>
      <c r="BX94" s="72" t="s">
        <v>79</v>
      </c>
      <c r="CL94" s="72" t="s">
        <v>1</v>
      </c>
    </row>
    <row r="95" spans="1:91" s="6" customFormat="1" ht="16.5" customHeight="1">
      <c r="A95" s="74" t="s">
        <v>80</v>
      </c>
      <c r="B95" s="75"/>
      <c r="C95" s="76"/>
      <c r="D95" s="211" t="s">
        <v>81</v>
      </c>
      <c r="E95" s="211"/>
      <c r="F95" s="211"/>
      <c r="G95" s="211"/>
      <c r="H95" s="211"/>
      <c r="I95" s="77"/>
      <c r="J95" s="211" t="s">
        <v>82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2">
        <f>'1 - SO 101 Chodník - uzna...'!J30</f>
        <v>0</v>
      </c>
      <c r="AH95" s="213"/>
      <c r="AI95" s="213"/>
      <c r="AJ95" s="213"/>
      <c r="AK95" s="213"/>
      <c r="AL95" s="213"/>
      <c r="AM95" s="213"/>
      <c r="AN95" s="212">
        <f t="shared" si="0"/>
        <v>0</v>
      </c>
      <c r="AO95" s="213"/>
      <c r="AP95" s="213"/>
      <c r="AQ95" s="78" t="s">
        <v>83</v>
      </c>
      <c r="AR95" s="75"/>
      <c r="AS95" s="79">
        <v>0</v>
      </c>
      <c r="AT95" s="80">
        <f t="shared" si="1"/>
        <v>0</v>
      </c>
      <c r="AU95" s="81">
        <f>'1 - SO 101 Chodník - uzna...'!P124</f>
        <v>0</v>
      </c>
      <c r="AV95" s="80">
        <f>'1 - SO 101 Chodník - uzna...'!J33</f>
        <v>0</v>
      </c>
      <c r="AW95" s="80">
        <f>'1 - SO 101 Chodník - uzna...'!J34</f>
        <v>0</v>
      </c>
      <c r="AX95" s="80">
        <f>'1 - SO 101 Chodník - uzna...'!J35</f>
        <v>0</v>
      </c>
      <c r="AY95" s="80">
        <f>'1 - SO 101 Chodník - uzna...'!J36</f>
        <v>0</v>
      </c>
      <c r="AZ95" s="80">
        <f>'1 - SO 101 Chodník - uzna...'!F33</f>
        <v>0</v>
      </c>
      <c r="BA95" s="80">
        <f>'1 - SO 101 Chodník - uzna...'!F34</f>
        <v>0</v>
      </c>
      <c r="BB95" s="80">
        <f>'1 - SO 101 Chodník - uzna...'!F35</f>
        <v>0</v>
      </c>
      <c r="BC95" s="80">
        <f>'1 - SO 101 Chodník - uzna...'!F36</f>
        <v>0</v>
      </c>
      <c r="BD95" s="82">
        <f>'1 - SO 101 Chodník - uzna...'!F37</f>
        <v>0</v>
      </c>
      <c r="BT95" s="83" t="s">
        <v>81</v>
      </c>
      <c r="BV95" s="83" t="s">
        <v>78</v>
      </c>
      <c r="BW95" s="83" t="s">
        <v>84</v>
      </c>
      <c r="BX95" s="83" t="s">
        <v>5</v>
      </c>
      <c r="CL95" s="83" t="s">
        <v>1</v>
      </c>
      <c r="CM95" s="83" t="s">
        <v>85</v>
      </c>
    </row>
    <row r="96" spans="1:91" s="6" customFormat="1" ht="16.5" customHeight="1">
      <c r="A96" s="74" t="s">
        <v>80</v>
      </c>
      <c r="B96" s="75"/>
      <c r="C96" s="76"/>
      <c r="D96" s="211" t="s">
        <v>85</v>
      </c>
      <c r="E96" s="211"/>
      <c r="F96" s="211"/>
      <c r="G96" s="211"/>
      <c r="H96" s="211"/>
      <c r="I96" s="77"/>
      <c r="J96" s="211" t="s">
        <v>86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2">
        <f>'2 - SO 101 Chodník - neuz...'!J30</f>
        <v>0</v>
      </c>
      <c r="AH96" s="213"/>
      <c r="AI96" s="213"/>
      <c r="AJ96" s="213"/>
      <c r="AK96" s="213"/>
      <c r="AL96" s="213"/>
      <c r="AM96" s="213"/>
      <c r="AN96" s="212">
        <f t="shared" si="0"/>
        <v>0</v>
      </c>
      <c r="AO96" s="213"/>
      <c r="AP96" s="213"/>
      <c r="AQ96" s="78" t="s">
        <v>83</v>
      </c>
      <c r="AR96" s="75"/>
      <c r="AS96" s="79">
        <v>0</v>
      </c>
      <c r="AT96" s="80">
        <f t="shared" si="1"/>
        <v>0</v>
      </c>
      <c r="AU96" s="81">
        <f>'2 - SO 101 Chodník - neuz...'!P121</f>
        <v>0</v>
      </c>
      <c r="AV96" s="80">
        <f>'2 - SO 101 Chodník - neuz...'!J33</f>
        <v>0</v>
      </c>
      <c r="AW96" s="80">
        <f>'2 - SO 101 Chodník - neuz...'!J34</f>
        <v>0</v>
      </c>
      <c r="AX96" s="80">
        <f>'2 - SO 101 Chodník - neuz...'!J35</f>
        <v>0</v>
      </c>
      <c r="AY96" s="80">
        <f>'2 - SO 101 Chodník - neuz...'!J36</f>
        <v>0</v>
      </c>
      <c r="AZ96" s="80">
        <f>'2 - SO 101 Chodník - neuz...'!F33</f>
        <v>0</v>
      </c>
      <c r="BA96" s="80">
        <f>'2 - SO 101 Chodník - neuz...'!F34</f>
        <v>0</v>
      </c>
      <c r="BB96" s="80">
        <f>'2 - SO 101 Chodník - neuz...'!F35</f>
        <v>0</v>
      </c>
      <c r="BC96" s="80">
        <f>'2 - SO 101 Chodník - neuz...'!F36</f>
        <v>0</v>
      </c>
      <c r="BD96" s="82">
        <f>'2 - SO 101 Chodník - neuz...'!F37</f>
        <v>0</v>
      </c>
      <c r="BT96" s="83" t="s">
        <v>81</v>
      </c>
      <c r="BV96" s="83" t="s">
        <v>78</v>
      </c>
      <c r="BW96" s="83" t="s">
        <v>87</v>
      </c>
      <c r="BX96" s="83" t="s">
        <v>5</v>
      </c>
      <c r="CL96" s="83" t="s">
        <v>1</v>
      </c>
      <c r="CM96" s="83" t="s">
        <v>85</v>
      </c>
    </row>
    <row r="97" spans="2:91" s="6" customFormat="1" ht="16.5" customHeight="1">
      <c r="B97" s="75"/>
      <c r="C97" s="76"/>
      <c r="D97" s="211" t="s">
        <v>88</v>
      </c>
      <c r="E97" s="211"/>
      <c r="F97" s="211"/>
      <c r="G97" s="211"/>
      <c r="H97" s="211"/>
      <c r="I97" s="77"/>
      <c r="J97" s="211" t="s">
        <v>89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4">
        <f>ROUND(SUM(AG98:AG101),2)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78" t="s">
        <v>83</v>
      </c>
      <c r="AR97" s="75"/>
      <c r="AS97" s="79">
        <f>ROUND(SUM(AS98:AS101),2)</f>
        <v>0</v>
      </c>
      <c r="AT97" s="80">
        <f t="shared" si="1"/>
        <v>0</v>
      </c>
      <c r="AU97" s="81">
        <f>ROUND(SUM(AU98:AU101),5)</f>
        <v>0</v>
      </c>
      <c r="AV97" s="80">
        <f>ROUND(AZ97*L29,2)</f>
        <v>0</v>
      </c>
      <c r="AW97" s="80">
        <f>ROUND(BA97*L30,2)</f>
        <v>0</v>
      </c>
      <c r="AX97" s="80">
        <f>ROUND(BB97*L29,2)</f>
        <v>0</v>
      </c>
      <c r="AY97" s="80">
        <f>ROUND(BC97*L30,2)</f>
        <v>0</v>
      </c>
      <c r="AZ97" s="80">
        <f>ROUND(SUM(AZ98:AZ101),2)</f>
        <v>0</v>
      </c>
      <c r="BA97" s="80">
        <f>ROUND(SUM(BA98:BA101),2)</f>
        <v>0</v>
      </c>
      <c r="BB97" s="80">
        <f>ROUND(SUM(BB98:BB101),2)</f>
        <v>0</v>
      </c>
      <c r="BC97" s="80">
        <f>ROUND(SUM(BC98:BC101),2)</f>
        <v>0</v>
      </c>
      <c r="BD97" s="82">
        <f>ROUND(SUM(BD98:BD101),2)</f>
        <v>0</v>
      </c>
      <c r="BS97" s="83" t="s">
        <v>75</v>
      </c>
      <c r="BT97" s="83" t="s">
        <v>81</v>
      </c>
      <c r="BV97" s="83" t="s">
        <v>78</v>
      </c>
      <c r="BW97" s="83" t="s">
        <v>90</v>
      </c>
      <c r="BX97" s="83" t="s">
        <v>5</v>
      </c>
      <c r="CL97" s="83" t="s">
        <v>1</v>
      </c>
      <c r="CM97" s="83" t="s">
        <v>85</v>
      </c>
    </row>
    <row r="98" spans="2:91" s="3" customFormat="1" ht="16.5" customHeight="1">
      <c r="B98" s="48"/>
      <c r="C98" s="9"/>
      <c r="D98" s="9"/>
      <c r="E98" s="217" t="s">
        <v>88</v>
      </c>
      <c r="F98" s="217"/>
      <c r="G98" s="217"/>
      <c r="H98" s="217"/>
      <c r="I98" s="217"/>
      <c r="J98" s="9"/>
      <c r="K98" s="217" t="s">
        <v>89</v>
      </c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5">
        <v>0</v>
      </c>
      <c r="AH98" s="216"/>
      <c r="AI98" s="216"/>
      <c r="AJ98" s="216"/>
      <c r="AK98" s="216"/>
      <c r="AL98" s="216"/>
      <c r="AM98" s="216"/>
      <c r="AN98" s="215">
        <f t="shared" si="0"/>
        <v>0</v>
      </c>
      <c r="AO98" s="216"/>
      <c r="AP98" s="216"/>
      <c r="AQ98" s="84" t="s">
        <v>91</v>
      </c>
      <c r="AR98" s="48"/>
      <c r="AS98" s="85">
        <v>0</v>
      </c>
      <c r="AT98" s="86">
        <f t="shared" si="1"/>
        <v>0</v>
      </c>
      <c r="AU98" s="87"/>
      <c r="AV98" s="86"/>
      <c r="AW98" s="86"/>
      <c r="AX98" s="86"/>
      <c r="AY98" s="86"/>
      <c r="AZ98" s="86"/>
      <c r="BA98" s="86"/>
      <c r="BB98" s="86"/>
      <c r="BC98" s="86"/>
      <c r="BD98" s="88"/>
      <c r="BT98" s="25" t="s">
        <v>85</v>
      </c>
      <c r="BU98" s="25" t="s">
        <v>92</v>
      </c>
      <c r="BV98" s="25" t="s">
        <v>78</v>
      </c>
      <c r="BW98" s="25" t="s">
        <v>90</v>
      </c>
      <c r="BX98" s="25" t="s">
        <v>5</v>
      </c>
      <c r="CL98" s="25" t="s">
        <v>1</v>
      </c>
      <c r="CM98" s="25" t="s">
        <v>85</v>
      </c>
    </row>
    <row r="99" spans="1:90" s="3" customFormat="1" ht="16.5" customHeight="1">
      <c r="A99" s="74" t="s">
        <v>80</v>
      </c>
      <c r="B99" s="48"/>
      <c r="C99" s="9"/>
      <c r="D99" s="9"/>
      <c r="E99" s="217" t="s">
        <v>93</v>
      </c>
      <c r="F99" s="217"/>
      <c r="G99" s="217"/>
      <c r="H99" s="217"/>
      <c r="I99" s="217"/>
      <c r="J99" s="9"/>
      <c r="K99" s="217" t="s">
        <v>94</v>
      </c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5">
        <f>'SO 01 - Dešťová kanalizace'!J32</f>
        <v>0</v>
      </c>
      <c r="AH99" s="216"/>
      <c r="AI99" s="216"/>
      <c r="AJ99" s="216"/>
      <c r="AK99" s="216"/>
      <c r="AL99" s="216"/>
      <c r="AM99" s="216"/>
      <c r="AN99" s="215">
        <f t="shared" si="0"/>
        <v>0</v>
      </c>
      <c r="AO99" s="216"/>
      <c r="AP99" s="216"/>
      <c r="AQ99" s="84" t="s">
        <v>91</v>
      </c>
      <c r="AR99" s="48"/>
      <c r="AS99" s="85">
        <v>0</v>
      </c>
      <c r="AT99" s="86">
        <f t="shared" si="1"/>
        <v>0</v>
      </c>
      <c r="AU99" s="87">
        <f>'SO 01 - Dešťová kanalizace'!P129</f>
        <v>0</v>
      </c>
      <c r="AV99" s="86">
        <f>'SO 01 - Dešťová kanalizace'!J35</f>
        <v>0</v>
      </c>
      <c r="AW99" s="86">
        <f>'SO 01 - Dešťová kanalizace'!J36</f>
        <v>0</v>
      </c>
      <c r="AX99" s="86">
        <f>'SO 01 - Dešťová kanalizace'!J37</f>
        <v>0</v>
      </c>
      <c r="AY99" s="86">
        <f>'SO 01 - Dešťová kanalizace'!J38</f>
        <v>0</v>
      </c>
      <c r="AZ99" s="86">
        <f>'SO 01 - Dešťová kanalizace'!F35</f>
        <v>0</v>
      </c>
      <c r="BA99" s="86">
        <f>'SO 01 - Dešťová kanalizace'!F36</f>
        <v>0</v>
      </c>
      <c r="BB99" s="86">
        <f>'SO 01 - Dešťová kanalizace'!F37</f>
        <v>0</v>
      </c>
      <c r="BC99" s="86">
        <f>'SO 01 - Dešťová kanalizace'!F38</f>
        <v>0</v>
      </c>
      <c r="BD99" s="88">
        <f>'SO 01 - Dešťová kanalizace'!F39</f>
        <v>0</v>
      </c>
      <c r="BT99" s="25" t="s">
        <v>85</v>
      </c>
      <c r="BV99" s="25" t="s">
        <v>78</v>
      </c>
      <c r="BW99" s="25" t="s">
        <v>95</v>
      </c>
      <c r="BX99" s="25" t="s">
        <v>90</v>
      </c>
      <c r="CL99" s="25" t="s">
        <v>1</v>
      </c>
    </row>
    <row r="100" spans="1:90" s="3" customFormat="1" ht="16.5" customHeight="1">
      <c r="A100" s="74" t="s">
        <v>80</v>
      </c>
      <c r="B100" s="48"/>
      <c r="C100" s="9"/>
      <c r="D100" s="9"/>
      <c r="E100" s="217" t="s">
        <v>96</v>
      </c>
      <c r="F100" s="217"/>
      <c r="G100" s="217"/>
      <c r="H100" s="217"/>
      <c r="I100" s="217"/>
      <c r="J100" s="9"/>
      <c r="K100" s="217" t="s">
        <v>97</v>
      </c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5">
        <f>'SO 02 - Kanalizační přípo...'!J32</f>
        <v>0</v>
      </c>
      <c r="AH100" s="216"/>
      <c r="AI100" s="216"/>
      <c r="AJ100" s="216"/>
      <c r="AK100" s="216"/>
      <c r="AL100" s="216"/>
      <c r="AM100" s="216"/>
      <c r="AN100" s="215">
        <f t="shared" si="0"/>
        <v>0</v>
      </c>
      <c r="AO100" s="216"/>
      <c r="AP100" s="216"/>
      <c r="AQ100" s="84" t="s">
        <v>91</v>
      </c>
      <c r="AR100" s="48"/>
      <c r="AS100" s="85">
        <v>0</v>
      </c>
      <c r="AT100" s="86">
        <f t="shared" si="1"/>
        <v>0</v>
      </c>
      <c r="AU100" s="87">
        <f>'SO 02 - Kanalizační přípo...'!P127</f>
        <v>0</v>
      </c>
      <c r="AV100" s="86">
        <f>'SO 02 - Kanalizační přípo...'!J35</f>
        <v>0</v>
      </c>
      <c r="AW100" s="86">
        <f>'SO 02 - Kanalizační přípo...'!J36</f>
        <v>0</v>
      </c>
      <c r="AX100" s="86">
        <f>'SO 02 - Kanalizační přípo...'!J37</f>
        <v>0</v>
      </c>
      <c r="AY100" s="86">
        <f>'SO 02 - Kanalizační přípo...'!J38</f>
        <v>0</v>
      </c>
      <c r="AZ100" s="86">
        <f>'SO 02 - Kanalizační přípo...'!F35</f>
        <v>0</v>
      </c>
      <c r="BA100" s="86">
        <f>'SO 02 - Kanalizační přípo...'!F36</f>
        <v>0</v>
      </c>
      <c r="BB100" s="86">
        <f>'SO 02 - Kanalizační přípo...'!F37</f>
        <v>0</v>
      </c>
      <c r="BC100" s="86">
        <f>'SO 02 - Kanalizační přípo...'!F38</f>
        <v>0</v>
      </c>
      <c r="BD100" s="88">
        <f>'SO 02 - Kanalizační přípo...'!F39</f>
        <v>0</v>
      </c>
      <c r="BT100" s="25" t="s">
        <v>85</v>
      </c>
      <c r="BV100" s="25" t="s">
        <v>78</v>
      </c>
      <c r="BW100" s="25" t="s">
        <v>98</v>
      </c>
      <c r="BX100" s="25" t="s">
        <v>90</v>
      </c>
      <c r="CL100" s="25" t="s">
        <v>1</v>
      </c>
    </row>
    <row r="101" spans="1:90" s="3" customFormat="1" ht="16.5" customHeight="1">
      <c r="A101" s="74" t="s">
        <v>80</v>
      </c>
      <c r="B101" s="48"/>
      <c r="C101" s="9"/>
      <c r="D101" s="9"/>
      <c r="E101" s="217" t="s">
        <v>99</v>
      </c>
      <c r="F101" s="217"/>
      <c r="G101" s="217"/>
      <c r="H101" s="217"/>
      <c r="I101" s="217"/>
      <c r="J101" s="9"/>
      <c r="K101" s="217" t="s">
        <v>100</v>
      </c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5">
        <f>'SO 03 -  Vodovodní přípojka'!J32</f>
        <v>0</v>
      </c>
      <c r="AH101" s="216"/>
      <c r="AI101" s="216"/>
      <c r="AJ101" s="216"/>
      <c r="AK101" s="216"/>
      <c r="AL101" s="216"/>
      <c r="AM101" s="216"/>
      <c r="AN101" s="215">
        <f t="shared" si="0"/>
        <v>0</v>
      </c>
      <c r="AO101" s="216"/>
      <c r="AP101" s="216"/>
      <c r="AQ101" s="84" t="s">
        <v>91</v>
      </c>
      <c r="AR101" s="48"/>
      <c r="AS101" s="85">
        <v>0</v>
      </c>
      <c r="AT101" s="86">
        <f t="shared" si="1"/>
        <v>0</v>
      </c>
      <c r="AU101" s="87">
        <f>'SO 03 -  Vodovodní přípojka'!P125</f>
        <v>0</v>
      </c>
      <c r="AV101" s="86">
        <f>'SO 03 -  Vodovodní přípojka'!J35</f>
        <v>0</v>
      </c>
      <c r="AW101" s="86">
        <f>'SO 03 -  Vodovodní přípojka'!J36</f>
        <v>0</v>
      </c>
      <c r="AX101" s="86">
        <f>'SO 03 -  Vodovodní přípojka'!J37</f>
        <v>0</v>
      </c>
      <c r="AY101" s="86">
        <f>'SO 03 -  Vodovodní přípojka'!J38</f>
        <v>0</v>
      </c>
      <c r="AZ101" s="86">
        <f>'SO 03 -  Vodovodní přípojka'!F35</f>
        <v>0</v>
      </c>
      <c r="BA101" s="86">
        <f>'SO 03 -  Vodovodní přípojka'!F36</f>
        <v>0</v>
      </c>
      <c r="BB101" s="86">
        <f>'SO 03 -  Vodovodní přípojka'!F37</f>
        <v>0</v>
      </c>
      <c r="BC101" s="86">
        <f>'SO 03 -  Vodovodní přípojka'!F38</f>
        <v>0</v>
      </c>
      <c r="BD101" s="88">
        <f>'SO 03 -  Vodovodní přípojka'!F39</f>
        <v>0</v>
      </c>
      <c r="BT101" s="25" t="s">
        <v>85</v>
      </c>
      <c r="BV101" s="25" t="s">
        <v>78</v>
      </c>
      <c r="BW101" s="25" t="s">
        <v>101</v>
      </c>
      <c r="BX101" s="25" t="s">
        <v>90</v>
      </c>
      <c r="CL101" s="25" t="s">
        <v>1</v>
      </c>
    </row>
    <row r="102" spans="1:91" s="6" customFormat="1" ht="16.5" customHeight="1">
      <c r="A102" s="74" t="s">
        <v>80</v>
      </c>
      <c r="B102" s="75"/>
      <c r="C102" s="76"/>
      <c r="D102" s="211" t="s">
        <v>102</v>
      </c>
      <c r="E102" s="211"/>
      <c r="F102" s="211"/>
      <c r="G102" s="211"/>
      <c r="H102" s="211"/>
      <c r="I102" s="77"/>
      <c r="J102" s="211" t="s">
        <v>103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12">
        <f>'4 - VRN ( SO 101 )'!J30</f>
        <v>0</v>
      </c>
      <c r="AH102" s="213"/>
      <c r="AI102" s="213"/>
      <c r="AJ102" s="213"/>
      <c r="AK102" s="213"/>
      <c r="AL102" s="213"/>
      <c r="AM102" s="213"/>
      <c r="AN102" s="212">
        <f t="shared" si="0"/>
        <v>0</v>
      </c>
      <c r="AO102" s="213"/>
      <c r="AP102" s="213"/>
      <c r="AQ102" s="78" t="s">
        <v>83</v>
      </c>
      <c r="AR102" s="75"/>
      <c r="AS102" s="89">
        <v>0</v>
      </c>
      <c r="AT102" s="90">
        <f t="shared" si="1"/>
        <v>0</v>
      </c>
      <c r="AU102" s="91">
        <f>'4 - VRN ( SO 101 )'!P117</f>
        <v>0</v>
      </c>
      <c r="AV102" s="90">
        <f>'4 - VRN ( SO 101 )'!J33</f>
        <v>0</v>
      </c>
      <c r="AW102" s="90">
        <f>'4 - VRN ( SO 101 )'!J34</f>
        <v>0</v>
      </c>
      <c r="AX102" s="90">
        <f>'4 - VRN ( SO 101 )'!J35</f>
        <v>0</v>
      </c>
      <c r="AY102" s="90">
        <f>'4 - VRN ( SO 101 )'!J36</f>
        <v>0</v>
      </c>
      <c r="AZ102" s="90">
        <f>'4 - VRN ( SO 101 )'!F33</f>
        <v>0</v>
      </c>
      <c r="BA102" s="90">
        <f>'4 - VRN ( SO 101 )'!F34</f>
        <v>0</v>
      </c>
      <c r="BB102" s="90">
        <f>'4 - VRN ( SO 101 )'!F35</f>
        <v>0</v>
      </c>
      <c r="BC102" s="90">
        <f>'4 - VRN ( SO 101 )'!F36</f>
        <v>0</v>
      </c>
      <c r="BD102" s="92">
        <f>'4 - VRN ( SO 101 )'!F37</f>
        <v>0</v>
      </c>
      <c r="BT102" s="83" t="s">
        <v>81</v>
      </c>
      <c r="BV102" s="83" t="s">
        <v>78</v>
      </c>
      <c r="BW102" s="83" t="s">
        <v>104</v>
      </c>
      <c r="BX102" s="83" t="s">
        <v>5</v>
      </c>
      <c r="CL102" s="83" t="s">
        <v>1</v>
      </c>
      <c r="CM102" s="83" t="s">
        <v>85</v>
      </c>
    </row>
    <row r="103" spans="2:44" s="1" customFormat="1" ht="30" customHeight="1">
      <c r="B103" s="32"/>
      <c r="AR103" s="32"/>
    </row>
    <row r="104" spans="2:44" s="1" customFormat="1" ht="7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32"/>
    </row>
  </sheetData>
  <sheetProtection algorithmName="SHA-512" hashValue="K/Rvu3/nraHlD2tj/Kmds6AjotsoewCzhGWXZO6VnUZfbd/7AxPi7PC4HaQfKeQ2VRgeN7aODvemODGr7JkRkA==" saltValue="QB3wC8WCsMc4cJNuYjAsYB5Zmv4xnNkXRUNH0eIX0NnOnWHFydOQaBFNaAdi5PHy3//UHS9B0xkVTDA9qi0c+Q==" spinCount="100000" sheet="1" objects="1" scenarios="1" formatColumns="0" formatRows="0"/>
  <mergeCells count="70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8:AP98"/>
    <mergeCell ref="AG98:AM98"/>
    <mergeCell ref="E98:I98"/>
    <mergeCell ref="K98:AF98"/>
    <mergeCell ref="AN99:AP99"/>
    <mergeCell ref="AG99:AM99"/>
    <mergeCell ref="E99:I99"/>
    <mergeCell ref="K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1 - SO 101 Chodník - uzna...'!C2" display="/"/>
    <hyperlink ref="A96" location="'2 - SO 101 Chodník - neuz...'!C2" display="/"/>
    <hyperlink ref="A99" location="'SO 01 - Dešťová kanalizace'!C2" display="/"/>
    <hyperlink ref="A100" location="'SO 02 - Kanalizační přípo...'!C2" display="/"/>
    <hyperlink ref="A101" location="'SO 03 -  Vodovodní přípojka'!C2" display="/"/>
    <hyperlink ref="A102" location="'4 - VRN ( SO 101 )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53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s="1" customFormat="1" ht="12" customHeight="1">
      <c r="B8" s="32"/>
      <c r="D8" s="27" t="s">
        <v>106</v>
      </c>
      <c r="L8" s="32"/>
    </row>
    <row r="9" spans="2:12" s="1" customFormat="1" ht="16.5" customHeight="1">
      <c r="B9" s="32"/>
      <c r="E9" s="197" t="s">
        <v>107</v>
      </c>
      <c r="F9" s="241"/>
      <c r="G9" s="241"/>
      <c r="H9" s="241"/>
      <c r="L9" s="32"/>
    </row>
    <row r="10" spans="2:12" s="1" customFormat="1" ht="11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12.12.2023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2" t="str">
        <f>'Rekapitulace stavby'!E14</f>
        <v>Vyplň údaj</v>
      </c>
      <c r="F18" s="223"/>
      <c r="G18" s="223"/>
      <c r="H18" s="223"/>
      <c r="I18" s="27" t="s">
        <v>27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4"/>
      <c r="E27" s="228" t="s">
        <v>1</v>
      </c>
      <c r="F27" s="228"/>
      <c r="G27" s="228"/>
      <c r="H27" s="228"/>
      <c r="L27" s="94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5" customHeight="1">
      <c r="B30" s="32"/>
      <c r="D30" s="95" t="s">
        <v>36</v>
      </c>
      <c r="J30" s="66">
        <f>ROUND(J124,2)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5" customHeight="1">
      <c r="B33" s="32"/>
      <c r="D33" s="55" t="s">
        <v>40</v>
      </c>
      <c r="E33" s="27" t="s">
        <v>41</v>
      </c>
      <c r="F33" s="86">
        <f>ROUND((SUM(BE124:BE552)),2)</f>
        <v>0</v>
      </c>
      <c r="I33" s="96">
        <v>0.21</v>
      </c>
      <c r="J33" s="86">
        <f>ROUND(((SUM(BE124:BE552))*I33),2)</f>
        <v>0</v>
      </c>
      <c r="L33" s="32"/>
    </row>
    <row r="34" spans="2:12" s="1" customFormat="1" ht="14.5" customHeight="1">
      <c r="B34" s="32"/>
      <c r="E34" s="27" t="s">
        <v>42</v>
      </c>
      <c r="F34" s="86">
        <f>ROUND((SUM(BF124:BF552)),2)</f>
        <v>0</v>
      </c>
      <c r="I34" s="96">
        <v>0.15</v>
      </c>
      <c r="J34" s="86">
        <f>ROUND(((SUM(BF124:BF552))*I34),2)</f>
        <v>0</v>
      </c>
      <c r="L34" s="32"/>
    </row>
    <row r="35" spans="2:12" s="1" customFormat="1" ht="14.5" customHeight="1" hidden="1">
      <c r="B35" s="32"/>
      <c r="E35" s="27" t="s">
        <v>43</v>
      </c>
      <c r="F35" s="86">
        <f>ROUND((SUM(BG124:BG552)),2)</f>
        <v>0</v>
      </c>
      <c r="I35" s="96">
        <v>0.21</v>
      </c>
      <c r="J35" s="86">
        <f>0</f>
        <v>0</v>
      </c>
      <c r="L35" s="32"/>
    </row>
    <row r="36" spans="2:12" s="1" customFormat="1" ht="14.5" customHeight="1" hidden="1">
      <c r="B36" s="32"/>
      <c r="E36" s="27" t="s">
        <v>44</v>
      </c>
      <c r="F36" s="86">
        <f>ROUND((SUM(BH124:BH552)),2)</f>
        <v>0</v>
      </c>
      <c r="I36" s="96">
        <v>0.15</v>
      </c>
      <c r="J36" s="86">
        <f>0</f>
        <v>0</v>
      </c>
      <c r="L36" s="32"/>
    </row>
    <row r="37" spans="2:12" s="1" customFormat="1" ht="14.5" customHeight="1" hidden="1">
      <c r="B37" s="32"/>
      <c r="E37" s="27" t="s">
        <v>45</v>
      </c>
      <c r="F37" s="86">
        <f>ROUND((SUM(BI124:BI552)),2)</f>
        <v>0</v>
      </c>
      <c r="I37" s="96">
        <v>0</v>
      </c>
      <c r="J37" s="86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97"/>
      <c r="D39" s="98" t="s">
        <v>46</v>
      </c>
      <c r="E39" s="57"/>
      <c r="F39" s="57"/>
      <c r="G39" s="99" t="s">
        <v>47</v>
      </c>
      <c r="H39" s="100" t="s">
        <v>48</v>
      </c>
      <c r="I39" s="57"/>
      <c r="J39" s="101">
        <f>SUM(J30:J37)</f>
        <v>0</v>
      </c>
      <c r="K39" s="102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s="1" customFormat="1" ht="12" customHeight="1">
      <c r="B86" s="32"/>
      <c r="C86" s="27" t="s">
        <v>106</v>
      </c>
      <c r="L86" s="32"/>
    </row>
    <row r="87" spans="2:12" s="1" customFormat="1" ht="16.5" customHeight="1">
      <c r="B87" s="32"/>
      <c r="E87" s="197" t="str">
        <f>E9</f>
        <v>1 - SO 101 Chodník - uznatelné náklady</v>
      </c>
      <c r="F87" s="241"/>
      <c r="G87" s="241"/>
      <c r="H87" s="241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k.ú. Kramolna, k.ú. Lhotky</v>
      </c>
      <c r="I89" s="27" t="s">
        <v>22</v>
      </c>
      <c r="J89" s="52" t="str">
        <f>IF(J12="","",J12)</f>
        <v>12.12.2023</v>
      </c>
      <c r="L89" s="32"/>
    </row>
    <row r="90" spans="2:12" s="1" customFormat="1" ht="7" customHeight="1">
      <c r="B90" s="32"/>
      <c r="L90" s="32"/>
    </row>
    <row r="91" spans="2:12" s="1" customFormat="1" ht="25.75" customHeight="1">
      <c r="B91" s="32"/>
      <c r="C91" s="27" t="s">
        <v>24</v>
      </c>
      <c r="F91" s="25" t="str">
        <f>E15</f>
        <v>Obec Kramolna, 547 01 Náchod</v>
      </c>
      <c r="I91" s="27" t="s">
        <v>30</v>
      </c>
      <c r="J91" s="30" t="str">
        <f>E21</f>
        <v>Ing. Filip Eichler, Ph.D.</v>
      </c>
      <c r="L91" s="32"/>
    </row>
    <row r="92" spans="2:12" s="1" customFormat="1" ht="15.25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5" t="s">
        <v>109</v>
      </c>
      <c r="D94" s="97"/>
      <c r="E94" s="97"/>
      <c r="F94" s="97"/>
      <c r="G94" s="97"/>
      <c r="H94" s="97"/>
      <c r="I94" s="97"/>
      <c r="J94" s="106" t="s">
        <v>110</v>
      </c>
      <c r="K94" s="97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7" t="s">
        <v>111</v>
      </c>
      <c r="J96" s="66">
        <f>J124</f>
        <v>0</v>
      </c>
      <c r="L96" s="32"/>
      <c r="AU96" s="17" t="s">
        <v>112</v>
      </c>
    </row>
    <row r="97" spans="2:12" s="8" customFormat="1" ht="25" customHeight="1">
      <c r="B97" s="108"/>
      <c r="D97" s="109" t="s">
        <v>113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9" customFormat="1" ht="20" customHeight="1">
      <c r="B98" s="112"/>
      <c r="D98" s="113" t="s">
        <v>114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9" customFormat="1" ht="20" customHeight="1">
      <c r="B99" s="112"/>
      <c r="D99" s="113" t="s">
        <v>115</v>
      </c>
      <c r="E99" s="114"/>
      <c r="F99" s="114"/>
      <c r="G99" s="114"/>
      <c r="H99" s="114"/>
      <c r="I99" s="114"/>
      <c r="J99" s="115">
        <f>J241</f>
        <v>0</v>
      </c>
      <c r="L99" s="112"/>
    </row>
    <row r="100" spans="2:12" s="9" customFormat="1" ht="20" customHeight="1">
      <c r="B100" s="112"/>
      <c r="D100" s="113" t="s">
        <v>116</v>
      </c>
      <c r="E100" s="114"/>
      <c r="F100" s="114"/>
      <c r="G100" s="114"/>
      <c r="H100" s="114"/>
      <c r="I100" s="114"/>
      <c r="J100" s="115">
        <f>J269</f>
        <v>0</v>
      </c>
      <c r="L100" s="112"/>
    </row>
    <row r="101" spans="2:12" s="9" customFormat="1" ht="20" customHeight="1">
      <c r="B101" s="112"/>
      <c r="D101" s="113" t="s">
        <v>117</v>
      </c>
      <c r="E101" s="114"/>
      <c r="F101" s="114"/>
      <c r="G101" s="114"/>
      <c r="H101" s="114"/>
      <c r="I101" s="114"/>
      <c r="J101" s="115">
        <f>J351</f>
        <v>0</v>
      </c>
      <c r="L101" s="112"/>
    </row>
    <row r="102" spans="2:12" s="9" customFormat="1" ht="20" customHeight="1">
      <c r="B102" s="112"/>
      <c r="D102" s="113" t="s">
        <v>118</v>
      </c>
      <c r="E102" s="114"/>
      <c r="F102" s="114"/>
      <c r="G102" s="114"/>
      <c r="H102" s="114"/>
      <c r="I102" s="114"/>
      <c r="J102" s="115">
        <f>J357</f>
        <v>0</v>
      </c>
      <c r="L102" s="112"/>
    </row>
    <row r="103" spans="2:12" s="9" customFormat="1" ht="20" customHeight="1">
      <c r="B103" s="112"/>
      <c r="D103" s="113" t="s">
        <v>119</v>
      </c>
      <c r="E103" s="114"/>
      <c r="F103" s="114"/>
      <c r="G103" s="114"/>
      <c r="H103" s="114"/>
      <c r="I103" s="114"/>
      <c r="J103" s="115">
        <f>J510</f>
        <v>0</v>
      </c>
      <c r="L103" s="112"/>
    </row>
    <row r="104" spans="2:12" s="9" customFormat="1" ht="20" customHeight="1">
      <c r="B104" s="112"/>
      <c r="D104" s="113" t="s">
        <v>120</v>
      </c>
      <c r="E104" s="114"/>
      <c r="F104" s="114"/>
      <c r="G104" s="114"/>
      <c r="H104" s="114"/>
      <c r="I104" s="114"/>
      <c r="J104" s="115">
        <f>J550</f>
        <v>0</v>
      </c>
      <c r="L104" s="112"/>
    </row>
    <row r="105" spans="2:12" s="1" customFormat="1" ht="21.75" customHeight="1">
      <c r="B105" s="32"/>
      <c r="L105" s="32"/>
    </row>
    <row r="106" spans="2:12" s="1" customFormat="1" ht="7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2"/>
    </row>
    <row r="110" spans="2:12" s="1" customFormat="1" ht="7" customHeight="1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2"/>
    </row>
    <row r="111" spans="2:12" s="1" customFormat="1" ht="25" customHeight="1">
      <c r="B111" s="32"/>
      <c r="C111" s="21" t="s">
        <v>121</v>
      </c>
      <c r="L111" s="32"/>
    </row>
    <row r="112" spans="2:12" s="1" customFormat="1" ht="7" customHeight="1">
      <c r="B112" s="32"/>
      <c r="L112" s="32"/>
    </row>
    <row r="113" spans="2:12" s="1" customFormat="1" ht="12" customHeight="1">
      <c r="B113" s="32"/>
      <c r="C113" s="27" t="s">
        <v>16</v>
      </c>
      <c r="L113" s="32"/>
    </row>
    <row r="114" spans="2:12" s="1" customFormat="1" ht="16.5" customHeight="1">
      <c r="B114" s="32"/>
      <c r="E114" s="239" t="str">
        <f>E7</f>
        <v>Chodník Kramolna podél III/30413 (Kramolna Lhotky)</v>
      </c>
      <c r="F114" s="240"/>
      <c r="G114" s="240"/>
      <c r="H114" s="240"/>
      <c r="L114" s="32"/>
    </row>
    <row r="115" spans="2:12" s="1" customFormat="1" ht="12" customHeight="1">
      <c r="B115" s="32"/>
      <c r="C115" s="27" t="s">
        <v>106</v>
      </c>
      <c r="L115" s="32"/>
    </row>
    <row r="116" spans="2:12" s="1" customFormat="1" ht="16.5" customHeight="1">
      <c r="B116" s="32"/>
      <c r="E116" s="197" t="str">
        <f>E9</f>
        <v>1 - SO 101 Chodník - uznatelné náklady</v>
      </c>
      <c r="F116" s="241"/>
      <c r="G116" s="241"/>
      <c r="H116" s="241"/>
      <c r="L116" s="32"/>
    </row>
    <row r="117" spans="2:12" s="1" customFormat="1" ht="7" customHeight="1">
      <c r="B117" s="32"/>
      <c r="L117" s="32"/>
    </row>
    <row r="118" spans="2:12" s="1" customFormat="1" ht="12" customHeight="1">
      <c r="B118" s="32"/>
      <c r="C118" s="27" t="s">
        <v>20</v>
      </c>
      <c r="F118" s="25" t="str">
        <f>F12</f>
        <v>k.ú. Kramolna, k.ú. Lhotky</v>
      </c>
      <c r="I118" s="27" t="s">
        <v>22</v>
      </c>
      <c r="J118" s="52" t="str">
        <f>IF(J12="","",J12)</f>
        <v>12.12.2023</v>
      </c>
      <c r="L118" s="32"/>
    </row>
    <row r="119" spans="2:12" s="1" customFormat="1" ht="7" customHeight="1">
      <c r="B119" s="32"/>
      <c r="L119" s="32"/>
    </row>
    <row r="120" spans="2:12" s="1" customFormat="1" ht="25.75" customHeight="1">
      <c r="B120" s="32"/>
      <c r="C120" s="27" t="s">
        <v>24</v>
      </c>
      <c r="F120" s="25" t="str">
        <f>E15</f>
        <v>Obec Kramolna, 547 01 Náchod</v>
      </c>
      <c r="I120" s="27" t="s">
        <v>30</v>
      </c>
      <c r="J120" s="30" t="str">
        <f>E21</f>
        <v>Ing. Filip Eichler, Ph.D.</v>
      </c>
      <c r="L120" s="32"/>
    </row>
    <row r="121" spans="2:12" s="1" customFormat="1" ht="15.25" customHeight="1">
      <c r="B121" s="32"/>
      <c r="C121" s="27" t="s">
        <v>28</v>
      </c>
      <c r="F121" s="25" t="str">
        <f>IF(E18="","",E18)</f>
        <v>Vyplň údaj</v>
      </c>
      <c r="I121" s="27" t="s">
        <v>33</v>
      </c>
      <c r="J121" s="30" t="str">
        <f>E24</f>
        <v xml:space="preserve"> </v>
      </c>
      <c r="L121" s="32"/>
    </row>
    <row r="122" spans="2:12" s="1" customFormat="1" ht="10.25" customHeight="1">
      <c r="B122" s="32"/>
      <c r="L122" s="32"/>
    </row>
    <row r="123" spans="2:20" s="10" customFormat="1" ht="29.25" customHeight="1">
      <c r="B123" s="116"/>
      <c r="C123" s="117" t="s">
        <v>122</v>
      </c>
      <c r="D123" s="118" t="s">
        <v>61</v>
      </c>
      <c r="E123" s="118" t="s">
        <v>57</v>
      </c>
      <c r="F123" s="118" t="s">
        <v>58</v>
      </c>
      <c r="G123" s="118" t="s">
        <v>123</v>
      </c>
      <c r="H123" s="118" t="s">
        <v>124</v>
      </c>
      <c r="I123" s="118" t="s">
        <v>125</v>
      </c>
      <c r="J123" s="118" t="s">
        <v>110</v>
      </c>
      <c r="K123" s="119" t="s">
        <v>126</v>
      </c>
      <c r="L123" s="116"/>
      <c r="M123" s="59" t="s">
        <v>1</v>
      </c>
      <c r="N123" s="60" t="s">
        <v>40</v>
      </c>
      <c r="O123" s="60" t="s">
        <v>127</v>
      </c>
      <c r="P123" s="60" t="s">
        <v>128</v>
      </c>
      <c r="Q123" s="60" t="s">
        <v>129</v>
      </c>
      <c r="R123" s="60" t="s">
        <v>130</v>
      </c>
      <c r="S123" s="60" t="s">
        <v>131</v>
      </c>
      <c r="T123" s="61" t="s">
        <v>132</v>
      </c>
    </row>
    <row r="124" spans="2:63" s="1" customFormat="1" ht="22.75" customHeight="1">
      <c r="B124" s="32"/>
      <c r="C124" s="64" t="s">
        <v>133</v>
      </c>
      <c r="J124" s="120">
        <f>BK124</f>
        <v>0</v>
      </c>
      <c r="L124" s="32"/>
      <c r="M124" s="62"/>
      <c r="N124" s="53"/>
      <c r="O124" s="53"/>
      <c r="P124" s="121">
        <f>P125</f>
        <v>0</v>
      </c>
      <c r="Q124" s="53"/>
      <c r="R124" s="121">
        <f>R125</f>
        <v>986.48871689</v>
      </c>
      <c r="S124" s="53"/>
      <c r="T124" s="122">
        <f>T125</f>
        <v>546.05616</v>
      </c>
      <c r="AT124" s="17" t="s">
        <v>75</v>
      </c>
      <c r="AU124" s="17" t="s">
        <v>112</v>
      </c>
      <c r="BK124" s="123">
        <f>BK125</f>
        <v>0</v>
      </c>
    </row>
    <row r="125" spans="2:63" s="11" customFormat="1" ht="26" customHeight="1">
      <c r="B125" s="124"/>
      <c r="D125" s="125" t="s">
        <v>75</v>
      </c>
      <c r="E125" s="126" t="s">
        <v>134</v>
      </c>
      <c r="F125" s="126" t="s">
        <v>135</v>
      </c>
      <c r="I125" s="127"/>
      <c r="J125" s="128">
        <f>BK125</f>
        <v>0</v>
      </c>
      <c r="L125" s="124"/>
      <c r="M125" s="129"/>
      <c r="P125" s="130">
        <f>P126+P241+P269+P351+P357+P510+P550</f>
        <v>0</v>
      </c>
      <c r="R125" s="130">
        <f>R126+R241+R269+R351+R357+R510+R550</f>
        <v>986.48871689</v>
      </c>
      <c r="T125" s="131">
        <f>T126+T241+T269+T351+T357+T510+T550</f>
        <v>546.05616</v>
      </c>
      <c r="AR125" s="125" t="s">
        <v>81</v>
      </c>
      <c r="AT125" s="132" t="s">
        <v>75</v>
      </c>
      <c r="AU125" s="132" t="s">
        <v>76</v>
      </c>
      <c r="AY125" s="125" t="s">
        <v>136</v>
      </c>
      <c r="BK125" s="133">
        <f>BK126+BK241+BK269+BK351+BK357+BK510+BK550</f>
        <v>0</v>
      </c>
    </row>
    <row r="126" spans="2:63" s="11" customFormat="1" ht="22.75" customHeight="1">
      <c r="B126" s="124"/>
      <c r="D126" s="125" t="s">
        <v>75</v>
      </c>
      <c r="E126" s="134" t="s">
        <v>81</v>
      </c>
      <c r="F126" s="134" t="s">
        <v>137</v>
      </c>
      <c r="I126" s="127"/>
      <c r="J126" s="135">
        <f>BK126</f>
        <v>0</v>
      </c>
      <c r="L126" s="124"/>
      <c r="M126" s="129"/>
      <c r="P126" s="130">
        <f>SUM(P127:P240)</f>
        <v>0</v>
      </c>
      <c r="R126" s="130">
        <f>SUM(R127:R240)</f>
        <v>381.98096000000004</v>
      </c>
      <c r="T126" s="131">
        <f>SUM(T127:T240)</f>
        <v>424.6792</v>
      </c>
      <c r="AR126" s="125" t="s">
        <v>81</v>
      </c>
      <c r="AT126" s="132" t="s">
        <v>75</v>
      </c>
      <c r="AU126" s="132" t="s">
        <v>81</v>
      </c>
      <c r="AY126" s="125" t="s">
        <v>136</v>
      </c>
      <c r="BK126" s="133">
        <f>SUM(BK127:BK240)</f>
        <v>0</v>
      </c>
    </row>
    <row r="127" spans="2:65" s="1" customFormat="1" ht="33" customHeight="1">
      <c r="B127" s="32"/>
      <c r="C127" s="136" t="s">
        <v>81</v>
      </c>
      <c r="D127" s="136" t="s">
        <v>138</v>
      </c>
      <c r="E127" s="137" t="s">
        <v>139</v>
      </c>
      <c r="F127" s="138" t="s">
        <v>140</v>
      </c>
      <c r="G127" s="139" t="s">
        <v>141</v>
      </c>
      <c r="H127" s="140">
        <v>32.8</v>
      </c>
      <c r="I127" s="141"/>
      <c r="J127" s="142">
        <f>ROUND(I127*H127,2)</f>
        <v>0</v>
      </c>
      <c r="K127" s="138" t="s">
        <v>1</v>
      </c>
      <c r="L127" s="32"/>
      <c r="M127" s="143" t="s">
        <v>1</v>
      </c>
      <c r="N127" s="144" t="s">
        <v>41</v>
      </c>
      <c r="P127" s="145">
        <f>O127*H127</f>
        <v>0</v>
      </c>
      <c r="Q127" s="145">
        <v>0</v>
      </c>
      <c r="R127" s="145">
        <f>Q127*H127</f>
        <v>0</v>
      </c>
      <c r="S127" s="145">
        <v>0.255</v>
      </c>
      <c r="T127" s="146">
        <f>S127*H127</f>
        <v>8.363999999999999</v>
      </c>
      <c r="AR127" s="147" t="s">
        <v>102</v>
      </c>
      <c r="AT127" s="147" t="s">
        <v>138</v>
      </c>
      <c r="AU127" s="147" t="s">
        <v>85</v>
      </c>
      <c r="AY127" s="17" t="s">
        <v>136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7" t="s">
        <v>81</v>
      </c>
      <c r="BK127" s="148">
        <f>ROUND(I127*H127,2)</f>
        <v>0</v>
      </c>
      <c r="BL127" s="17" t="s">
        <v>102</v>
      </c>
      <c r="BM127" s="147" t="s">
        <v>142</v>
      </c>
    </row>
    <row r="128" spans="2:47" s="1" customFormat="1" ht="24">
      <c r="B128" s="32"/>
      <c r="D128" s="149" t="s">
        <v>143</v>
      </c>
      <c r="F128" s="150" t="s">
        <v>140</v>
      </c>
      <c r="I128" s="151"/>
      <c r="L128" s="32"/>
      <c r="M128" s="152"/>
      <c r="T128" s="56"/>
      <c r="AT128" s="17" t="s">
        <v>143</v>
      </c>
      <c r="AU128" s="17" t="s">
        <v>85</v>
      </c>
    </row>
    <row r="129" spans="2:51" s="12" customFormat="1" ht="12">
      <c r="B129" s="153"/>
      <c r="D129" s="149" t="s">
        <v>144</v>
      </c>
      <c r="E129" s="154" t="s">
        <v>1</v>
      </c>
      <c r="F129" s="155" t="s">
        <v>145</v>
      </c>
      <c r="H129" s="154" t="s">
        <v>1</v>
      </c>
      <c r="I129" s="156"/>
      <c r="L129" s="153"/>
      <c r="M129" s="157"/>
      <c r="T129" s="158"/>
      <c r="AT129" s="154" t="s">
        <v>144</v>
      </c>
      <c r="AU129" s="154" t="s">
        <v>85</v>
      </c>
      <c r="AV129" s="12" t="s">
        <v>81</v>
      </c>
      <c r="AW129" s="12" t="s">
        <v>32</v>
      </c>
      <c r="AX129" s="12" t="s">
        <v>76</v>
      </c>
      <c r="AY129" s="154" t="s">
        <v>136</v>
      </c>
    </row>
    <row r="130" spans="2:51" s="13" customFormat="1" ht="12">
      <c r="B130" s="159"/>
      <c r="D130" s="149" t="s">
        <v>144</v>
      </c>
      <c r="E130" s="160" t="s">
        <v>1</v>
      </c>
      <c r="F130" s="161" t="s">
        <v>146</v>
      </c>
      <c r="H130" s="162">
        <v>32.8</v>
      </c>
      <c r="I130" s="163"/>
      <c r="L130" s="159"/>
      <c r="M130" s="164"/>
      <c r="T130" s="165"/>
      <c r="AT130" s="160" t="s">
        <v>144</v>
      </c>
      <c r="AU130" s="160" t="s">
        <v>85</v>
      </c>
      <c r="AV130" s="13" t="s">
        <v>85</v>
      </c>
      <c r="AW130" s="13" t="s">
        <v>32</v>
      </c>
      <c r="AX130" s="13" t="s">
        <v>76</v>
      </c>
      <c r="AY130" s="160" t="s">
        <v>136</v>
      </c>
    </row>
    <row r="131" spans="2:51" s="14" customFormat="1" ht="12">
      <c r="B131" s="166"/>
      <c r="D131" s="149" t="s">
        <v>144</v>
      </c>
      <c r="E131" s="167" t="s">
        <v>1</v>
      </c>
      <c r="F131" s="168" t="s">
        <v>147</v>
      </c>
      <c r="H131" s="169">
        <v>32.8</v>
      </c>
      <c r="I131" s="170"/>
      <c r="L131" s="166"/>
      <c r="M131" s="171"/>
      <c r="T131" s="172"/>
      <c r="AT131" s="167" t="s">
        <v>144</v>
      </c>
      <c r="AU131" s="167" t="s">
        <v>85</v>
      </c>
      <c r="AV131" s="14" t="s">
        <v>102</v>
      </c>
      <c r="AW131" s="14" t="s">
        <v>32</v>
      </c>
      <c r="AX131" s="14" t="s">
        <v>81</v>
      </c>
      <c r="AY131" s="167" t="s">
        <v>136</v>
      </c>
    </row>
    <row r="132" spans="2:65" s="1" customFormat="1" ht="24.25" customHeight="1">
      <c r="B132" s="32"/>
      <c r="C132" s="136" t="s">
        <v>85</v>
      </c>
      <c r="D132" s="136" t="s">
        <v>138</v>
      </c>
      <c r="E132" s="137" t="s">
        <v>148</v>
      </c>
      <c r="F132" s="138" t="s">
        <v>149</v>
      </c>
      <c r="G132" s="139" t="s">
        <v>141</v>
      </c>
      <c r="H132" s="140">
        <v>21.2</v>
      </c>
      <c r="I132" s="141"/>
      <c r="J132" s="142">
        <f>ROUND(I132*H132,2)</f>
        <v>0</v>
      </c>
      <c r="K132" s="138" t="s">
        <v>1</v>
      </c>
      <c r="L132" s="32"/>
      <c r="M132" s="143" t="s">
        <v>1</v>
      </c>
      <c r="N132" s="144" t="s">
        <v>41</v>
      </c>
      <c r="P132" s="145">
        <f>O132*H132</f>
        <v>0</v>
      </c>
      <c r="Q132" s="145">
        <v>0</v>
      </c>
      <c r="R132" s="145">
        <f>Q132*H132</f>
        <v>0</v>
      </c>
      <c r="S132" s="145">
        <v>0.32</v>
      </c>
      <c r="T132" s="146">
        <f>S132*H132</f>
        <v>6.784</v>
      </c>
      <c r="AR132" s="147" t="s">
        <v>102</v>
      </c>
      <c r="AT132" s="147" t="s">
        <v>138</v>
      </c>
      <c r="AU132" s="147" t="s">
        <v>85</v>
      </c>
      <c r="AY132" s="17" t="s">
        <v>136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7" t="s">
        <v>81</v>
      </c>
      <c r="BK132" s="148">
        <f>ROUND(I132*H132,2)</f>
        <v>0</v>
      </c>
      <c r="BL132" s="17" t="s">
        <v>102</v>
      </c>
      <c r="BM132" s="147" t="s">
        <v>150</v>
      </c>
    </row>
    <row r="133" spans="2:47" s="1" customFormat="1" ht="24">
      <c r="B133" s="32"/>
      <c r="D133" s="149" t="s">
        <v>143</v>
      </c>
      <c r="F133" s="150" t="s">
        <v>149</v>
      </c>
      <c r="I133" s="151"/>
      <c r="L133" s="32"/>
      <c r="M133" s="152"/>
      <c r="T133" s="56"/>
      <c r="AT133" s="17" t="s">
        <v>143</v>
      </c>
      <c r="AU133" s="17" t="s">
        <v>85</v>
      </c>
    </row>
    <row r="134" spans="2:51" s="12" customFormat="1" ht="12">
      <c r="B134" s="153"/>
      <c r="D134" s="149" t="s">
        <v>144</v>
      </c>
      <c r="E134" s="154" t="s">
        <v>1</v>
      </c>
      <c r="F134" s="155" t="s">
        <v>151</v>
      </c>
      <c r="H134" s="154" t="s">
        <v>1</v>
      </c>
      <c r="I134" s="156"/>
      <c r="L134" s="153"/>
      <c r="M134" s="157"/>
      <c r="T134" s="158"/>
      <c r="AT134" s="154" t="s">
        <v>144</v>
      </c>
      <c r="AU134" s="154" t="s">
        <v>85</v>
      </c>
      <c r="AV134" s="12" t="s">
        <v>81</v>
      </c>
      <c r="AW134" s="12" t="s">
        <v>32</v>
      </c>
      <c r="AX134" s="12" t="s">
        <v>76</v>
      </c>
      <c r="AY134" s="154" t="s">
        <v>136</v>
      </c>
    </row>
    <row r="135" spans="2:51" s="13" customFormat="1" ht="12">
      <c r="B135" s="159"/>
      <c r="D135" s="149" t="s">
        <v>144</v>
      </c>
      <c r="E135" s="160" t="s">
        <v>1</v>
      </c>
      <c r="F135" s="161" t="s">
        <v>152</v>
      </c>
      <c r="H135" s="162">
        <v>21.2</v>
      </c>
      <c r="I135" s="163"/>
      <c r="L135" s="159"/>
      <c r="M135" s="164"/>
      <c r="T135" s="165"/>
      <c r="AT135" s="160" t="s">
        <v>144</v>
      </c>
      <c r="AU135" s="160" t="s">
        <v>85</v>
      </c>
      <c r="AV135" s="13" t="s">
        <v>85</v>
      </c>
      <c r="AW135" s="13" t="s">
        <v>32</v>
      </c>
      <c r="AX135" s="13" t="s">
        <v>76</v>
      </c>
      <c r="AY135" s="160" t="s">
        <v>136</v>
      </c>
    </row>
    <row r="136" spans="2:51" s="14" customFormat="1" ht="12">
      <c r="B136" s="166"/>
      <c r="D136" s="149" t="s">
        <v>144</v>
      </c>
      <c r="E136" s="167" t="s">
        <v>1</v>
      </c>
      <c r="F136" s="168" t="s">
        <v>147</v>
      </c>
      <c r="H136" s="169">
        <v>21.2</v>
      </c>
      <c r="I136" s="170"/>
      <c r="L136" s="166"/>
      <c r="M136" s="171"/>
      <c r="T136" s="172"/>
      <c r="AT136" s="167" t="s">
        <v>144</v>
      </c>
      <c r="AU136" s="167" t="s">
        <v>85</v>
      </c>
      <c r="AV136" s="14" t="s">
        <v>102</v>
      </c>
      <c r="AW136" s="14" t="s">
        <v>32</v>
      </c>
      <c r="AX136" s="14" t="s">
        <v>81</v>
      </c>
      <c r="AY136" s="167" t="s">
        <v>136</v>
      </c>
    </row>
    <row r="137" spans="2:65" s="1" customFormat="1" ht="24.25" customHeight="1">
      <c r="B137" s="32"/>
      <c r="C137" s="136" t="s">
        <v>88</v>
      </c>
      <c r="D137" s="136" t="s">
        <v>138</v>
      </c>
      <c r="E137" s="137" t="s">
        <v>153</v>
      </c>
      <c r="F137" s="138" t="s">
        <v>154</v>
      </c>
      <c r="G137" s="139" t="s">
        <v>141</v>
      </c>
      <c r="H137" s="140">
        <v>14.7</v>
      </c>
      <c r="I137" s="141"/>
      <c r="J137" s="142">
        <f>ROUND(I137*H137,2)</f>
        <v>0</v>
      </c>
      <c r="K137" s="138" t="s">
        <v>1</v>
      </c>
      <c r="L137" s="32"/>
      <c r="M137" s="143" t="s">
        <v>1</v>
      </c>
      <c r="N137" s="144" t="s">
        <v>41</v>
      </c>
      <c r="P137" s="145">
        <f>O137*H137</f>
        <v>0</v>
      </c>
      <c r="Q137" s="145">
        <v>0</v>
      </c>
      <c r="R137" s="145">
        <f>Q137*H137</f>
        <v>0</v>
      </c>
      <c r="S137" s="145">
        <v>0.295</v>
      </c>
      <c r="T137" s="146">
        <f>S137*H137</f>
        <v>4.336499999999999</v>
      </c>
      <c r="AR137" s="147" t="s">
        <v>102</v>
      </c>
      <c r="AT137" s="147" t="s">
        <v>138</v>
      </c>
      <c r="AU137" s="147" t="s">
        <v>85</v>
      </c>
      <c r="AY137" s="17" t="s">
        <v>136</v>
      </c>
      <c r="BE137" s="148">
        <f>IF(N137="základní",J137,0)</f>
        <v>0</v>
      </c>
      <c r="BF137" s="148">
        <f>IF(N137="snížená",J137,0)</f>
        <v>0</v>
      </c>
      <c r="BG137" s="148">
        <f>IF(N137="zákl. přenesená",J137,0)</f>
        <v>0</v>
      </c>
      <c r="BH137" s="148">
        <f>IF(N137="sníž. přenesená",J137,0)</f>
        <v>0</v>
      </c>
      <c r="BI137" s="148">
        <f>IF(N137="nulová",J137,0)</f>
        <v>0</v>
      </c>
      <c r="BJ137" s="17" t="s">
        <v>81</v>
      </c>
      <c r="BK137" s="148">
        <f>ROUND(I137*H137,2)</f>
        <v>0</v>
      </c>
      <c r="BL137" s="17" t="s">
        <v>102</v>
      </c>
      <c r="BM137" s="147" t="s">
        <v>155</v>
      </c>
    </row>
    <row r="138" spans="2:47" s="1" customFormat="1" ht="24">
      <c r="B138" s="32"/>
      <c r="D138" s="149" t="s">
        <v>143</v>
      </c>
      <c r="F138" s="150" t="s">
        <v>154</v>
      </c>
      <c r="I138" s="151"/>
      <c r="L138" s="32"/>
      <c r="M138" s="152"/>
      <c r="T138" s="56"/>
      <c r="AT138" s="17" t="s">
        <v>143</v>
      </c>
      <c r="AU138" s="17" t="s">
        <v>85</v>
      </c>
    </row>
    <row r="139" spans="2:51" s="12" customFormat="1" ht="12">
      <c r="B139" s="153"/>
      <c r="D139" s="149" t="s">
        <v>144</v>
      </c>
      <c r="E139" s="154" t="s">
        <v>1</v>
      </c>
      <c r="F139" s="155" t="s">
        <v>156</v>
      </c>
      <c r="H139" s="154" t="s">
        <v>1</v>
      </c>
      <c r="I139" s="156"/>
      <c r="L139" s="153"/>
      <c r="M139" s="157"/>
      <c r="T139" s="158"/>
      <c r="AT139" s="154" t="s">
        <v>144</v>
      </c>
      <c r="AU139" s="154" t="s">
        <v>85</v>
      </c>
      <c r="AV139" s="12" t="s">
        <v>81</v>
      </c>
      <c r="AW139" s="12" t="s">
        <v>32</v>
      </c>
      <c r="AX139" s="12" t="s">
        <v>76</v>
      </c>
      <c r="AY139" s="154" t="s">
        <v>136</v>
      </c>
    </row>
    <row r="140" spans="2:51" s="13" customFormat="1" ht="12">
      <c r="B140" s="159"/>
      <c r="D140" s="149" t="s">
        <v>144</v>
      </c>
      <c r="E140" s="160" t="s">
        <v>1</v>
      </c>
      <c r="F140" s="161" t="s">
        <v>157</v>
      </c>
      <c r="H140" s="162">
        <v>14.7</v>
      </c>
      <c r="I140" s="163"/>
      <c r="L140" s="159"/>
      <c r="M140" s="164"/>
      <c r="T140" s="165"/>
      <c r="AT140" s="160" t="s">
        <v>144</v>
      </c>
      <c r="AU140" s="160" t="s">
        <v>85</v>
      </c>
      <c r="AV140" s="13" t="s">
        <v>85</v>
      </c>
      <c r="AW140" s="13" t="s">
        <v>32</v>
      </c>
      <c r="AX140" s="13" t="s">
        <v>76</v>
      </c>
      <c r="AY140" s="160" t="s">
        <v>136</v>
      </c>
    </row>
    <row r="141" spans="2:51" s="14" customFormat="1" ht="12">
      <c r="B141" s="166"/>
      <c r="D141" s="149" t="s">
        <v>144</v>
      </c>
      <c r="E141" s="167" t="s">
        <v>1</v>
      </c>
      <c r="F141" s="168" t="s">
        <v>147</v>
      </c>
      <c r="H141" s="169">
        <v>14.7</v>
      </c>
      <c r="I141" s="170"/>
      <c r="L141" s="166"/>
      <c r="M141" s="171"/>
      <c r="T141" s="172"/>
      <c r="AT141" s="167" t="s">
        <v>144</v>
      </c>
      <c r="AU141" s="167" t="s">
        <v>85</v>
      </c>
      <c r="AV141" s="14" t="s">
        <v>102</v>
      </c>
      <c r="AW141" s="14" t="s">
        <v>32</v>
      </c>
      <c r="AX141" s="14" t="s">
        <v>81</v>
      </c>
      <c r="AY141" s="167" t="s">
        <v>136</v>
      </c>
    </row>
    <row r="142" spans="2:65" s="1" customFormat="1" ht="33" customHeight="1">
      <c r="B142" s="32"/>
      <c r="C142" s="136" t="s">
        <v>102</v>
      </c>
      <c r="D142" s="136" t="s">
        <v>138</v>
      </c>
      <c r="E142" s="137" t="s">
        <v>158</v>
      </c>
      <c r="F142" s="138" t="s">
        <v>159</v>
      </c>
      <c r="G142" s="139" t="s">
        <v>141</v>
      </c>
      <c r="H142" s="140">
        <v>9</v>
      </c>
      <c r="I142" s="141"/>
      <c r="J142" s="142">
        <f>ROUND(I142*H142,2)</f>
        <v>0</v>
      </c>
      <c r="K142" s="138" t="s">
        <v>1</v>
      </c>
      <c r="L142" s="32"/>
      <c r="M142" s="143" t="s">
        <v>1</v>
      </c>
      <c r="N142" s="144" t="s">
        <v>41</v>
      </c>
      <c r="P142" s="145">
        <f>O142*H142</f>
        <v>0</v>
      </c>
      <c r="Q142" s="145">
        <v>0</v>
      </c>
      <c r="R142" s="145">
        <f>Q142*H142</f>
        <v>0</v>
      </c>
      <c r="S142" s="145">
        <v>0.425</v>
      </c>
      <c r="T142" s="146">
        <f>S142*H142</f>
        <v>3.8249999999999997</v>
      </c>
      <c r="AR142" s="147" t="s">
        <v>102</v>
      </c>
      <c r="AT142" s="147" t="s">
        <v>138</v>
      </c>
      <c r="AU142" s="147" t="s">
        <v>85</v>
      </c>
      <c r="AY142" s="17" t="s">
        <v>136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7" t="s">
        <v>81</v>
      </c>
      <c r="BK142" s="148">
        <f>ROUND(I142*H142,2)</f>
        <v>0</v>
      </c>
      <c r="BL142" s="17" t="s">
        <v>102</v>
      </c>
      <c r="BM142" s="147" t="s">
        <v>160</v>
      </c>
    </row>
    <row r="143" spans="2:47" s="1" customFormat="1" ht="24">
      <c r="B143" s="32"/>
      <c r="D143" s="149" t="s">
        <v>143</v>
      </c>
      <c r="F143" s="150" t="s">
        <v>159</v>
      </c>
      <c r="I143" s="151"/>
      <c r="L143" s="32"/>
      <c r="M143" s="152"/>
      <c r="T143" s="56"/>
      <c r="AT143" s="17" t="s">
        <v>143</v>
      </c>
      <c r="AU143" s="17" t="s">
        <v>85</v>
      </c>
    </row>
    <row r="144" spans="2:51" s="13" customFormat="1" ht="12">
      <c r="B144" s="159"/>
      <c r="D144" s="149" t="s">
        <v>144</v>
      </c>
      <c r="E144" s="160" t="s">
        <v>1</v>
      </c>
      <c r="F144" s="161" t="s">
        <v>161</v>
      </c>
      <c r="H144" s="162">
        <v>9</v>
      </c>
      <c r="I144" s="163"/>
      <c r="L144" s="159"/>
      <c r="M144" s="164"/>
      <c r="T144" s="165"/>
      <c r="AT144" s="160" t="s">
        <v>144</v>
      </c>
      <c r="AU144" s="160" t="s">
        <v>85</v>
      </c>
      <c r="AV144" s="13" t="s">
        <v>85</v>
      </c>
      <c r="AW144" s="13" t="s">
        <v>32</v>
      </c>
      <c r="AX144" s="13" t="s">
        <v>76</v>
      </c>
      <c r="AY144" s="160" t="s">
        <v>136</v>
      </c>
    </row>
    <row r="145" spans="2:51" s="14" customFormat="1" ht="12">
      <c r="B145" s="166"/>
      <c r="D145" s="149" t="s">
        <v>144</v>
      </c>
      <c r="E145" s="167" t="s">
        <v>1</v>
      </c>
      <c r="F145" s="168" t="s">
        <v>147</v>
      </c>
      <c r="H145" s="169">
        <v>9</v>
      </c>
      <c r="I145" s="170"/>
      <c r="L145" s="166"/>
      <c r="M145" s="171"/>
      <c r="T145" s="172"/>
      <c r="AT145" s="167" t="s">
        <v>144</v>
      </c>
      <c r="AU145" s="167" t="s">
        <v>85</v>
      </c>
      <c r="AV145" s="14" t="s">
        <v>102</v>
      </c>
      <c r="AW145" s="14" t="s">
        <v>32</v>
      </c>
      <c r="AX145" s="14" t="s">
        <v>81</v>
      </c>
      <c r="AY145" s="167" t="s">
        <v>136</v>
      </c>
    </row>
    <row r="146" spans="2:65" s="1" customFormat="1" ht="24.25" customHeight="1">
      <c r="B146" s="32"/>
      <c r="C146" s="136" t="s">
        <v>162</v>
      </c>
      <c r="D146" s="136" t="s">
        <v>138</v>
      </c>
      <c r="E146" s="137" t="s">
        <v>163</v>
      </c>
      <c r="F146" s="138" t="s">
        <v>164</v>
      </c>
      <c r="G146" s="139" t="s">
        <v>141</v>
      </c>
      <c r="H146" s="140">
        <v>443.5</v>
      </c>
      <c r="I146" s="141"/>
      <c r="J146" s="142">
        <f>ROUND(I146*H146,2)</f>
        <v>0</v>
      </c>
      <c r="K146" s="138" t="s">
        <v>1</v>
      </c>
      <c r="L146" s="32"/>
      <c r="M146" s="143" t="s">
        <v>1</v>
      </c>
      <c r="N146" s="144" t="s">
        <v>41</v>
      </c>
      <c r="P146" s="145">
        <f>O146*H146</f>
        <v>0</v>
      </c>
      <c r="Q146" s="145">
        <v>0</v>
      </c>
      <c r="R146" s="145">
        <f>Q146*H146</f>
        <v>0</v>
      </c>
      <c r="S146" s="145">
        <v>0.58</v>
      </c>
      <c r="T146" s="146">
        <f>S146*H146</f>
        <v>257.22999999999996</v>
      </c>
      <c r="AR146" s="147" t="s">
        <v>102</v>
      </c>
      <c r="AT146" s="147" t="s">
        <v>138</v>
      </c>
      <c r="AU146" s="147" t="s">
        <v>85</v>
      </c>
      <c r="AY146" s="17" t="s">
        <v>136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7" t="s">
        <v>81</v>
      </c>
      <c r="BK146" s="148">
        <f>ROUND(I146*H146,2)</f>
        <v>0</v>
      </c>
      <c r="BL146" s="17" t="s">
        <v>102</v>
      </c>
      <c r="BM146" s="147" t="s">
        <v>165</v>
      </c>
    </row>
    <row r="147" spans="2:47" s="1" customFormat="1" ht="24">
      <c r="B147" s="32"/>
      <c r="D147" s="149" t="s">
        <v>143</v>
      </c>
      <c r="F147" s="150" t="s">
        <v>164</v>
      </c>
      <c r="I147" s="151"/>
      <c r="L147" s="32"/>
      <c r="M147" s="152"/>
      <c r="T147" s="56"/>
      <c r="AT147" s="17" t="s">
        <v>143</v>
      </c>
      <c r="AU147" s="17" t="s">
        <v>85</v>
      </c>
    </row>
    <row r="148" spans="2:51" s="13" customFormat="1" ht="12">
      <c r="B148" s="159"/>
      <c r="D148" s="149" t="s">
        <v>144</v>
      </c>
      <c r="E148" s="160" t="s">
        <v>1</v>
      </c>
      <c r="F148" s="161" t="s">
        <v>166</v>
      </c>
      <c r="H148" s="162">
        <v>443.5</v>
      </c>
      <c r="I148" s="163"/>
      <c r="L148" s="159"/>
      <c r="M148" s="164"/>
      <c r="T148" s="165"/>
      <c r="AT148" s="160" t="s">
        <v>144</v>
      </c>
      <c r="AU148" s="160" t="s">
        <v>85</v>
      </c>
      <c r="AV148" s="13" t="s">
        <v>85</v>
      </c>
      <c r="AW148" s="13" t="s">
        <v>32</v>
      </c>
      <c r="AX148" s="13" t="s">
        <v>76</v>
      </c>
      <c r="AY148" s="160" t="s">
        <v>136</v>
      </c>
    </row>
    <row r="149" spans="2:51" s="14" customFormat="1" ht="12">
      <c r="B149" s="166"/>
      <c r="D149" s="149" t="s">
        <v>144</v>
      </c>
      <c r="E149" s="167" t="s">
        <v>1</v>
      </c>
      <c r="F149" s="168" t="s">
        <v>147</v>
      </c>
      <c r="H149" s="169">
        <v>443.5</v>
      </c>
      <c r="I149" s="170"/>
      <c r="L149" s="166"/>
      <c r="M149" s="171"/>
      <c r="T149" s="172"/>
      <c r="AT149" s="167" t="s">
        <v>144</v>
      </c>
      <c r="AU149" s="167" t="s">
        <v>85</v>
      </c>
      <c r="AV149" s="14" t="s">
        <v>102</v>
      </c>
      <c r="AW149" s="14" t="s">
        <v>32</v>
      </c>
      <c r="AX149" s="14" t="s">
        <v>81</v>
      </c>
      <c r="AY149" s="167" t="s">
        <v>136</v>
      </c>
    </row>
    <row r="150" spans="2:65" s="1" customFormat="1" ht="24.25" customHeight="1">
      <c r="B150" s="32"/>
      <c r="C150" s="136" t="s">
        <v>167</v>
      </c>
      <c r="D150" s="136" t="s">
        <v>138</v>
      </c>
      <c r="E150" s="137" t="s">
        <v>168</v>
      </c>
      <c r="F150" s="138" t="s">
        <v>169</v>
      </c>
      <c r="G150" s="139" t="s">
        <v>141</v>
      </c>
      <c r="H150" s="140">
        <v>22.5</v>
      </c>
      <c r="I150" s="141"/>
      <c r="J150" s="142">
        <f>ROUND(I150*H150,2)</f>
        <v>0</v>
      </c>
      <c r="K150" s="138" t="s">
        <v>1</v>
      </c>
      <c r="L150" s="32"/>
      <c r="M150" s="143" t="s">
        <v>1</v>
      </c>
      <c r="N150" s="144" t="s">
        <v>41</v>
      </c>
      <c r="P150" s="145">
        <f>O150*H150</f>
        <v>0</v>
      </c>
      <c r="Q150" s="145">
        <v>0</v>
      </c>
      <c r="R150" s="145">
        <f>Q150*H150</f>
        <v>0</v>
      </c>
      <c r="S150" s="145">
        <v>0.325</v>
      </c>
      <c r="T150" s="146">
        <f>S150*H150</f>
        <v>7.3125</v>
      </c>
      <c r="AR150" s="147" t="s">
        <v>102</v>
      </c>
      <c r="AT150" s="147" t="s">
        <v>138</v>
      </c>
      <c r="AU150" s="147" t="s">
        <v>85</v>
      </c>
      <c r="AY150" s="17" t="s">
        <v>136</v>
      </c>
      <c r="BE150" s="148">
        <f>IF(N150="základní",J150,0)</f>
        <v>0</v>
      </c>
      <c r="BF150" s="148">
        <f>IF(N150="snížená",J150,0)</f>
        <v>0</v>
      </c>
      <c r="BG150" s="148">
        <f>IF(N150="zákl. přenesená",J150,0)</f>
        <v>0</v>
      </c>
      <c r="BH150" s="148">
        <f>IF(N150="sníž. přenesená",J150,0)</f>
        <v>0</v>
      </c>
      <c r="BI150" s="148">
        <f>IF(N150="nulová",J150,0)</f>
        <v>0</v>
      </c>
      <c r="BJ150" s="17" t="s">
        <v>81</v>
      </c>
      <c r="BK150" s="148">
        <f>ROUND(I150*H150,2)</f>
        <v>0</v>
      </c>
      <c r="BL150" s="17" t="s">
        <v>102</v>
      </c>
      <c r="BM150" s="147" t="s">
        <v>170</v>
      </c>
    </row>
    <row r="151" spans="2:47" s="1" customFormat="1" ht="24">
      <c r="B151" s="32"/>
      <c r="D151" s="149" t="s">
        <v>143</v>
      </c>
      <c r="F151" s="150" t="s">
        <v>169</v>
      </c>
      <c r="I151" s="151"/>
      <c r="L151" s="32"/>
      <c r="M151" s="152"/>
      <c r="T151" s="56"/>
      <c r="AT151" s="17" t="s">
        <v>143</v>
      </c>
      <c r="AU151" s="17" t="s">
        <v>85</v>
      </c>
    </row>
    <row r="152" spans="2:51" s="12" customFormat="1" ht="12">
      <c r="B152" s="153"/>
      <c r="D152" s="149" t="s">
        <v>144</v>
      </c>
      <c r="E152" s="154" t="s">
        <v>1</v>
      </c>
      <c r="F152" s="155" t="s">
        <v>171</v>
      </c>
      <c r="H152" s="154" t="s">
        <v>1</v>
      </c>
      <c r="I152" s="156"/>
      <c r="L152" s="153"/>
      <c r="M152" s="157"/>
      <c r="T152" s="158"/>
      <c r="AT152" s="154" t="s">
        <v>144</v>
      </c>
      <c r="AU152" s="154" t="s">
        <v>85</v>
      </c>
      <c r="AV152" s="12" t="s">
        <v>81</v>
      </c>
      <c r="AW152" s="12" t="s">
        <v>32</v>
      </c>
      <c r="AX152" s="12" t="s">
        <v>76</v>
      </c>
      <c r="AY152" s="154" t="s">
        <v>136</v>
      </c>
    </row>
    <row r="153" spans="2:51" s="13" customFormat="1" ht="12">
      <c r="B153" s="159"/>
      <c r="D153" s="149" t="s">
        <v>144</v>
      </c>
      <c r="E153" s="160" t="s">
        <v>1</v>
      </c>
      <c r="F153" s="161" t="s">
        <v>172</v>
      </c>
      <c r="H153" s="162">
        <v>22.5</v>
      </c>
      <c r="I153" s="163"/>
      <c r="L153" s="159"/>
      <c r="M153" s="164"/>
      <c r="T153" s="165"/>
      <c r="AT153" s="160" t="s">
        <v>144</v>
      </c>
      <c r="AU153" s="160" t="s">
        <v>85</v>
      </c>
      <c r="AV153" s="13" t="s">
        <v>85</v>
      </c>
      <c r="AW153" s="13" t="s">
        <v>32</v>
      </c>
      <c r="AX153" s="13" t="s">
        <v>81</v>
      </c>
      <c r="AY153" s="160" t="s">
        <v>136</v>
      </c>
    </row>
    <row r="154" spans="2:65" s="1" customFormat="1" ht="24.25" customHeight="1">
      <c r="B154" s="32"/>
      <c r="C154" s="136" t="s">
        <v>173</v>
      </c>
      <c r="D154" s="136" t="s">
        <v>138</v>
      </c>
      <c r="E154" s="137" t="s">
        <v>174</v>
      </c>
      <c r="F154" s="138" t="s">
        <v>175</v>
      </c>
      <c r="G154" s="139" t="s">
        <v>141</v>
      </c>
      <c r="H154" s="140">
        <v>31.7</v>
      </c>
      <c r="I154" s="141"/>
      <c r="J154" s="142">
        <f>ROUND(I154*H154,2)</f>
        <v>0</v>
      </c>
      <c r="K154" s="138" t="s">
        <v>1</v>
      </c>
      <c r="L154" s="32"/>
      <c r="M154" s="143" t="s">
        <v>1</v>
      </c>
      <c r="N154" s="144" t="s">
        <v>41</v>
      </c>
      <c r="P154" s="145">
        <f>O154*H154</f>
        <v>0</v>
      </c>
      <c r="Q154" s="145">
        <v>0</v>
      </c>
      <c r="R154" s="145">
        <f>Q154*H154</f>
        <v>0</v>
      </c>
      <c r="S154" s="145">
        <v>0.316</v>
      </c>
      <c r="T154" s="146">
        <f>S154*H154</f>
        <v>10.017199999999999</v>
      </c>
      <c r="AR154" s="147" t="s">
        <v>102</v>
      </c>
      <c r="AT154" s="147" t="s">
        <v>138</v>
      </c>
      <c r="AU154" s="147" t="s">
        <v>85</v>
      </c>
      <c r="AY154" s="17" t="s">
        <v>136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7" t="s">
        <v>81</v>
      </c>
      <c r="BK154" s="148">
        <f>ROUND(I154*H154,2)</f>
        <v>0</v>
      </c>
      <c r="BL154" s="17" t="s">
        <v>102</v>
      </c>
      <c r="BM154" s="147" t="s">
        <v>176</v>
      </c>
    </row>
    <row r="155" spans="2:47" s="1" customFormat="1" ht="24">
      <c r="B155" s="32"/>
      <c r="D155" s="149" t="s">
        <v>143</v>
      </c>
      <c r="F155" s="150" t="s">
        <v>175</v>
      </c>
      <c r="I155" s="151"/>
      <c r="L155" s="32"/>
      <c r="M155" s="152"/>
      <c r="T155" s="56"/>
      <c r="AT155" s="17" t="s">
        <v>143</v>
      </c>
      <c r="AU155" s="17" t="s">
        <v>85</v>
      </c>
    </row>
    <row r="156" spans="2:51" s="12" customFormat="1" ht="12">
      <c r="B156" s="153"/>
      <c r="D156" s="149" t="s">
        <v>144</v>
      </c>
      <c r="E156" s="154" t="s">
        <v>1</v>
      </c>
      <c r="F156" s="155" t="s">
        <v>177</v>
      </c>
      <c r="H156" s="154" t="s">
        <v>1</v>
      </c>
      <c r="I156" s="156"/>
      <c r="L156" s="153"/>
      <c r="M156" s="157"/>
      <c r="T156" s="158"/>
      <c r="AT156" s="154" t="s">
        <v>144</v>
      </c>
      <c r="AU156" s="154" t="s">
        <v>85</v>
      </c>
      <c r="AV156" s="12" t="s">
        <v>81</v>
      </c>
      <c r="AW156" s="12" t="s">
        <v>32</v>
      </c>
      <c r="AX156" s="12" t="s">
        <v>76</v>
      </c>
      <c r="AY156" s="154" t="s">
        <v>136</v>
      </c>
    </row>
    <row r="157" spans="2:51" s="13" customFormat="1" ht="12">
      <c r="B157" s="159"/>
      <c r="D157" s="149" t="s">
        <v>144</v>
      </c>
      <c r="E157" s="160" t="s">
        <v>1</v>
      </c>
      <c r="F157" s="161" t="s">
        <v>178</v>
      </c>
      <c r="H157" s="162">
        <v>31.7</v>
      </c>
      <c r="I157" s="163"/>
      <c r="L157" s="159"/>
      <c r="M157" s="164"/>
      <c r="T157" s="165"/>
      <c r="AT157" s="160" t="s">
        <v>144</v>
      </c>
      <c r="AU157" s="160" t="s">
        <v>85</v>
      </c>
      <c r="AV157" s="13" t="s">
        <v>85</v>
      </c>
      <c r="AW157" s="13" t="s">
        <v>32</v>
      </c>
      <c r="AX157" s="13" t="s">
        <v>76</v>
      </c>
      <c r="AY157" s="160" t="s">
        <v>136</v>
      </c>
    </row>
    <row r="158" spans="2:51" s="14" customFormat="1" ht="12">
      <c r="B158" s="166"/>
      <c r="D158" s="149" t="s">
        <v>144</v>
      </c>
      <c r="E158" s="167" t="s">
        <v>1</v>
      </c>
      <c r="F158" s="168" t="s">
        <v>147</v>
      </c>
      <c r="H158" s="169">
        <v>31.7</v>
      </c>
      <c r="I158" s="170"/>
      <c r="L158" s="166"/>
      <c r="M158" s="171"/>
      <c r="T158" s="172"/>
      <c r="AT158" s="167" t="s">
        <v>144</v>
      </c>
      <c r="AU158" s="167" t="s">
        <v>85</v>
      </c>
      <c r="AV158" s="14" t="s">
        <v>102</v>
      </c>
      <c r="AW158" s="14" t="s">
        <v>32</v>
      </c>
      <c r="AX158" s="14" t="s">
        <v>81</v>
      </c>
      <c r="AY158" s="167" t="s">
        <v>136</v>
      </c>
    </row>
    <row r="159" spans="2:65" s="1" customFormat="1" ht="33" customHeight="1">
      <c r="B159" s="32"/>
      <c r="C159" s="136" t="s">
        <v>179</v>
      </c>
      <c r="D159" s="136" t="s">
        <v>138</v>
      </c>
      <c r="E159" s="137" t="s">
        <v>180</v>
      </c>
      <c r="F159" s="138" t="s">
        <v>181</v>
      </c>
      <c r="G159" s="139" t="s">
        <v>141</v>
      </c>
      <c r="H159" s="140">
        <v>443.5</v>
      </c>
      <c r="I159" s="141"/>
      <c r="J159" s="142">
        <f>ROUND(I159*H159,2)</f>
        <v>0</v>
      </c>
      <c r="K159" s="138" t="s">
        <v>1</v>
      </c>
      <c r="L159" s="32"/>
      <c r="M159" s="143" t="s">
        <v>1</v>
      </c>
      <c r="N159" s="144" t="s">
        <v>41</v>
      </c>
      <c r="P159" s="145">
        <f>O159*H159</f>
        <v>0</v>
      </c>
      <c r="Q159" s="145">
        <v>0.00012</v>
      </c>
      <c r="R159" s="145">
        <f>Q159*H159</f>
        <v>0.05322</v>
      </c>
      <c r="S159" s="145">
        <v>0.23</v>
      </c>
      <c r="T159" s="146">
        <f>S159*H159</f>
        <v>102.00500000000001</v>
      </c>
      <c r="AR159" s="147" t="s">
        <v>102</v>
      </c>
      <c r="AT159" s="147" t="s">
        <v>138</v>
      </c>
      <c r="AU159" s="147" t="s">
        <v>85</v>
      </c>
      <c r="AY159" s="17" t="s">
        <v>136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7" t="s">
        <v>81</v>
      </c>
      <c r="BK159" s="148">
        <f>ROUND(I159*H159,2)</f>
        <v>0</v>
      </c>
      <c r="BL159" s="17" t="s">
        <v>102</v>
      </c>
      <c r="BM159" s="147" t="s">
        <v>182</v>
      </c>
    </row>
    <row r="160" spans="2:47" s="1" customFormat="1" ht="24">
      <c r="B160" s="32"/>
      <c r="D160" s="149" t="s">
        <v>143</v>
      </c>
      <c r="F160" s="150" t="s">
        <v>181</v>
      </c>
      <c r="I160" s="151"/>
      <c r="L160" s="32"/>
      <c r="M160" s="152"/>
      <c r="T160" s="56"/>
      <c r="AT160" s="17" t="s">
        <v>143</v>
      </c>
      <c r="AU160" s="17" t="s">
        <v>85</v>
      </c>
    </row>
    <row r="161" spans="2:65" s="1" customFormat="1" ht="16.5" customHeight="1">
      <c r="B161" s="32"/>
      <c r="C161" s="136" t="s">
        <v>183</v>
      </c>
      <c r="D161" s="136" t="s">
        <v>138</v>
      </c>
      <c r="E161" s="137" t="s">
        <v>184</v>
      </c>
      <c r="F161" s="138" t="s">
        <v>185</v>
      </c>
      <c r="G161" s="139" t="s">
        <v>186</v>
      </c>
      <c r="H161" s="140">
        <v>121</v>
      </c>
      <c r="I161" s="141"/>
      <c r="J161" s="142">
        <f>ROUND(I161*H161,2)</f>
        <v>0</v>
      </c>
      <c r="K161" s="138" t="s">
        <v>1</v>
      </c>
      <c r="L161" s="32"/>
      <c r="M161" s="143" t="s">
        <v>1</v>
      </c>
      <c r="N161" s="144" t="s">
        <v>41</v>
      </c>
      <c r="P161" s="145">
        <f>O161*H161</f>
        <v>0</v>
      </c>
      <c r="Q161" s="145">
        <v>0</v>
      </c>
      <c r="R161" s="145">
        <f>Q161*H161</f>
        <v>0</v>
      </c>
      <c r="S161" s="145">
        <v>0.205</v>
      </c>
      <c r="T161" s="146">
        <f>S161*H161</f>
        <v>24.805</v>
      </c>
      <c r="AR161" s="147" t="s">
        <v>102</v>
      </c>
      <c r="AT161" s="147" t="s">
        <v>138</v>
      </c>
      <c r="AU161" s="147" t="s">
        <v>85</v>
      </c>
      <c r="AY161" s="17" t="s">
        <v>136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7" t="s">
        <v>81</v>
      </c>
      <c r="BK161" s="148">
        <f>ROUND(I161*H161,2)</f>
        <v>0</v>
      </c>
      <c r="BL161" s="17" t="s">
        <v>102</v>
      </c>
      <c r="BM161" s="147" t="s">
        <v>187</v>
      </c>
    </row>
    <row r="162" spans="2:47" s="1" customFormat="1" ht="12">
      <c r="B162" s="32"/>
      <c r="D162" s="149" t="s">
        <v>143</v>
      </c>
      <c r="F162" s="150" t="s">
        <v>185</v>
      </c>
      <c r="I162" s="151"/>
      <c r="L162" s="32"/>
      <c r="M162" s="152"/>
      <c r="T162" s="56"/>
      <c r="AT162" s="17" t="s">
        <v>143</v>
      </c>
      <c r="AU162" s="17" t="s">
        <v>85</v>
      </c>
    </row>
    <row r="163" spans="2:51" s="12" customFormat="1" ht="12">
      <c r="B163" s="153"/>
      <c r="D163" s="149" t="s">
        <v>144</v>
      </c>
      <c r="E163" s="154" t="s">
        <v>1</v>
      </c>
      <c r="F163" s="155" t="s">
        <v>188</v>
      </c>
      <c r="H163" s="154" t="s">
        <v>1</v>
      </c>
      <c r="I163" s="156"/>
      <c r="L163" s="153"/>
      <c r="M163" s="157"/>
      <c r="T163" s="158"/>
      <c r="AT163" s="154" t="s">
        <v>144</v>
      </c>
      <c r="AU163" s="154" t="s">
        <v>85</v>
      </c>
      <c r="AV163" s="12" t="s">
        <v>81</v>
      </c>
      <c r="AW163" s="12" t="s">
        <v>32</v>
      </c>
      <c r="AX163" s="12" t="s">
        <v>76</v>
      </c>
      <c r="AY163" s="154" t="s">
        <v>136</v>
      </c>
    </row>
    <row r="164" spans="2:51" s="13" customFormat="1" ht="12">
      <c r="B164" s="159"/>
      <c r="D164" s="149" t="s">
        <v>144</v>
      </c>
      <c r="E164" s="160" t="s">
        <v>1</v>
      </c>
      <c r="F164" s="161" t="s">
        <v>189</v>
      </c>
      <c r="H164" s="162">
        <v>121</v>
      </c>
      <c r="I164" s="163"/>
      <c r="L164" s="159"/>
      <c r="M164" s="164"/>
      <c r="T164" s="165"/>
      <c r="AT164" s="160" t="s">
        <v>144</v>
      </c>
      <c r="AU164" s="160" t="s">
        <v>85</v>
      </c>
      <c r="AV164" s="13" t="s">
        <v>85</v>
      </c>
      <c r="AW164" s="13" t="s">
        <v>32</v>
      </c>
      <c r="AX164" s="13" t="s">
        <v>76</v>
      </c>
      <c r="AY164" s="160" t="s">
        <v>136</v>
      </c>
    </row>
    <row r="165" spans="2:51" s="14" customFormat="1" ht="12">
      <c r="B165" s="166"/>
      <c r="D165" s="149" t="s">
        <v>144</v>
      </c>
      <c r="E165" s="167" t="s">
        <v>1</v>
      </c>
      <c r="F165" s="168" t="s">
        <v>147</v>
      </c>
      <c r="H165" s="169">
        <v>121</v>
      </c>
      <c r="I165" s="170"/>
      <c r="L165" s="166"/>
      <c r="M165" s="171"/>
      <c r="T165" s="172"/>
      <c r="AT165" s="167" t="s">
        <v>144</v>
      </c>
      <c r="AU165" s="167" t="s">
        <v>85</v>
      </c>
      <c r="AV165" s="14" t="s">
        <v>102</v>
      </c>
      <c r="AW165" s="14" t="s">
        <v>32</v>
      </c>
      <c r="AX165" s="14" t="s">
        <v>81</v>
      </c>
      <c r="AY165" s="167" t="s">
        <v>136</v>
      </c>
    </row>
    <row r="166" spans="2:65" s="1" customFormat="1" ht="33" customHeight="1">
      <c r="B166" s="32"/>
      <c r="C166" s="136" t="s">
        <v>190</v>
      </c>
      <c r="D166" s="136" t="s">
        <v>138</v>
      </c>
      <c r="E166" s="137" t="s">
        <v>191</v>
      </c>
      <c r="F166" s="138" t="s">
        <v>192</v>
      </c>
      <c r="G166" s="139" t="s">
        <v>193</v>
      </c>
      <c r="H166" s="140">
        <v>449.345</v>
      </c>
      <c r="I166" s="141"/>
      <c r="J166" s="142">
        <f>ROUND(I166*H166,2)</f>
        <v>0</v>
      </c>
      <c r="K166" s="138" t="s">
        <v>1</v>
      </c>
      <c r="L166" s="32"/>
      <c r="M166" s="143" t="s">
        <v>1</v>
      </c>
      <c r="N166" s="144" t="s">
        <v>41</v>
      </c>
      <c r="P166" s="145">
        <f>O166*H166</f>
        <v>0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102</v>
      </c>
      <c r="AT166" s="147" t="s">
        <v>138</v>
      </c>
      <c r="AU166" s="147" t="s">
        <v>85</v>
      </c>
      <c r="AY166" s="17" t="s">
        <v>136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7" t="s">
        <v>81</v>
      </c>
      <c r="BK166" s="148">
        <f>ROUND(I166*H166,2)</f>
        <v>0</v>
      </c>
      <c r="BL166" s="17" t="s">
        <v>102</v>
      </c>
      <c r="BM166" s="147" t="s">
        <v>194</v>
      </c>
    </row>
    <row r="167" spans="2:47" s="1" customFormat="1" ht="24">
      <c r="B167" s="32"/>
      <c r="D167" s="149" t="s">
        <v>143</v>
      </c>
      <c r="F167" s="150" t="s">
        <v>192</v>
      </c>
      <c r="I167" s="151"/>
      <c r="L167" s="32"/>
      <c r="M167" s="152"/>
      <c r="T167" s="56"/>
      <c r="AT167" s="17" t="s">
        <v>143</v>
      </c>
      <c r="AU167" s="17" t="s">
        <v>85</v>
      </c>
    </row>
    <row r="168" spans="2:51" s="12" customFormat="1" ht="12">
      <c r="B168" s="153"/>
      <c r="D168" s="149" t="s">
        <v>144</v>
      </c>
      <c r="E168" s="154" t="s">
        <v>1</v>
      </c>
      <c r="F168" s="155" t="s">
        <v>195</v>
      </c>
      <c r="H168" s="154" t="s">
        <v>1</v>
      </c>
      <c r="I168" s="156"/>
      <c r="L168" s="153"/>
      <c r="M168" s="157"/>
      <c r="T168" s="158"/>
      <c r="AT168" s="154" t="s">
        <v>144</v>
      </c>
      <c r="AU168" s="154" t="s">
        <v>85</v>
      </c>
      <c r="AV168" s="12" t="s">
        <v>81</v>
      </c>
      <c r="AW168" s="12" t="s">
        <v>32</v>
      </c>
      <c r="AX168" s="12" t="s">
        <v>76</v>
      </c>
      <c r="AY168" s="154" t="s">
        <v>136</v>
      </c>
    </row>
    <row r="169" spans="2:51" s="12" customFormat="1" ht="12">
      <c r="B169" s="153"/>
      <c r="D169" s="149" t="s">
        <v>144</v>
      </c>
      <c r="E169" s="154" t="s">
        <v>1</v>
      </c>
      <c r="F169" s="155" t="s">
        <v>196</v>
      </c>
      <c r="H169" s="154" t="s">
        <v>1</v>
      </c>
      <c r="I169" s="156"/>
      <c r="L169" s="153"/>
      <c r="M169" s="157"/>
      <c r="T169" s="158"/>
      <c r="AT169" s="154" t="s">
        <v>144</v>
      </c>
      <c r="AU169" s="154" t="s">
        <v>85</v>
      </c>
      <c r="AV169" s="12" t="s">
        <v>81</v>
      </c>
      <c r="AW169" s="12" t="s">
        <v>32</v>
      </c>
      <c r="AX169" s="12" t="s">
        <v>76</v>
      </c>
      <c r="AY169" s="154" t="s">
        <v>136</v>
      </c>
    </row>
    <row r="170" spans="2:51" s="13" customFormat="1" ht="12">
      <c r="B170" s="159"/>
      <c r="D170" s="149" t="s">
        <v>144</v>
      </c>
      <c r="E170" s="160" t="s">
        <v>1</v>
      </c>
      <c r="F170" s="161" t="s">
        <v>197</v>
      </c>
      <c r="H170" s="162">
        <v>77.145</v>
      </c>
      <c r="I170" s="163"/>
      <c r="L170" s="159"/>
      <c r="M170" s="164"/>
      <c r="T170" s="165"/>
      <c r="AT170" s="160" t="s">
        <v>144</v>
      </c>
      <c r="AU170" s="160" t="s">
        <v>85</v>
      </c>
      <c r="AV170" s="13" t="s">
        <v>85</v>
      </c>
      <c r="AW170" s="13" t="s">
        <v>32</v>
      </c>
      <c r="AX170" s="13" t="s">
        <v>76</v>
      </c>
      <c r="AY170" s="160" t="s">
        <v>136</v>
      </c>
    </row>
    <row r="171" spans="2:51" s="13" customFormat="1" ht="12">
      <c r="B171" s="159"/>
      <c r="D171" s="149" t="s">
        <v>144</v>
      </c>
      <c r="E171" s="160" t="s">
        <v>1</v>
      </c>
      <c r="F171" s="161" t="s">
        <v>198</v>
      </c>
      <c r="H171" s="162">
        <v>150</v>
      </c>
      <c r="I171" s="163"/>
      <c r="L171" s="159"/>
      <c r="M171" s="164"/>
      <c r="T171" s="165"/>
      <c r="AT171" s="160" t="s">
        <v>144</v>
      </c>
      <c r="AU171" s="160" t="s">
        <v>85</v>
      </c>
      <c r="AV171" s="13" t="s">
        <v>85</v>
      </c>
      <c r="AW171" s="13" t="s">
        <v>32</v>
      </c>
      <c r="AX171" s="13" t="s">
        <v>76</v>
      </c>
      <c r="AY171" s="160" t="s">
        <v>136</v>
      </c>
    </row>
    <row r="172" spans="2:51" s="15" customFormat="1" ht="12">
      <c r="B172" s="173"/>
      <c r="D172" s="149" t="s">
        <v>144</v>
      </c>
      <c r="E172" s="174" t="s">
        <v>1</v>
      </c>
      <c r="F172" s="175" t="s">
        <v>199</v>
      </c>
      <c r="H172" s="176">
        <v>227.14499999999998</v>
      </c>
      <c r="I172" s="177"/>
      <c r="L172" s="173"/>
      <c r="M172" s="178"/>
      <c r="T172" s="179"/>
      <c r="AT172" s="174" t="s">
        <v>144</v>
      </c>
      <c r="AU172" s="174" t="s">
        <v>85</v>
      </c>
      <c r="AV172" s="15" t="s">
        <v>88</v>
      </c>
      <c r="AW172" s="15" t="s">
        <v>32</v>
      </c>
      <c r="AX172" s="15" t="s">
        <v>76</v>
      </c>
      <c r="AY172" s="174" t="s">
        <v>136</v>
      </c>
    </row>
    <row r="173" spans="2:51" s="12" customFormat="1" ht="12">
      <c r="B173" s="153"/>
      <c r="D173" s="149" t="s">
        <v>144</v>
      </c>
      <c r="E173" s="154" t="s">
        <v>1</v>
      </c>
      <c r="F173" s="155" t="s">
        <v>200</v>
      </c>
      <c r="H173" s="154" t="s">
        <v>1</v>
      </c>
      <c r="I173" s="156"/>
      <c r="L173" s="153"/>
      <c r="M173" s="157"/>
      <c r="T173" s="158"/>
      <c r="AT173" s="154" t="s">
        <v>144</v>
      </c>
      <c r="AU173" s="154" t="s">
        <v>85</v>
      </c>
      <c r="AV173" s="12" t="s">
        <v>81</v>
      </c>
      <c r="AW173" s="12" t="s">
        <v>32</v>
      </c>
      <c r="AX173" s="12" t="s">
        <v>76</v>
      </c>
      <c r="AY173" s="154" t="s">
        <v>136</v>
      </c>
    </row>
    <row r="174" spans="2:51" s="13" customFormat="1" ht="12">
      <c r="B174" s="159"/>
      <c r="D174" s="149" t="s">
        <v>144</v>
      </c>
      <c r="E174" s="160" t="s">
        <v>1</v>
      </c>
      <c r="F174" s="161" t="s">
        <v>201</v>
      </c>
      <c r="H174" s="162">
        <v>44</v>
      </c>
      <c r="I174" s="163"/>
      <c r="L174" s="159"/>
      <c r="M174" s="164"/>
      <c r="T174" s="165"/>
      <c r="AT174" s="160" t="s">
        <v>144</v>
      </c>
      <c r="AU174" s="160" t="s">
        <v>85</v>
      </c>
      <c r="AV174" s="13" t="s">
        <v>85</v>
      </c>
      <c r="AW174" s="13" t="s">
        <v>32</v>
      </c>
      <c r="AX174" s="13" t="s">
        <v>76</v>
      </c>
      <c r="AY174" s="160" t="s">
        <v>136</v>
      </c>
    </row>
    <row r="175" spans="2:51" s="13" customFormat="1" ht="12">
      <c r="B175" s="159"/>
      <c r="D175" s="149" t="s">
        <v>144</v>
      </c>
      <c r="E175" s="160" t="s">
        <v>1</v>
      </c>
      <c r="F175" s="161" t="s">
        <v>202</v>
      </c>
      <c r="H175" s="162">
        <v>18.2</v>
      </c>
      <c r="I175" s="163"/>
      <c r="L175" s="159"/>
      <c r="M175" s="164"/>
      <c r="T175" s="165"/>
      <c r="AT175" s="160" t="s">
        <v>144</v>
      </c>
      <c r="AU175" s="160" t="s">
        <v>85</v>
      </c>
      <c r="AV175" s="13" t="s">
        <v>85</v>
      </c>
      <c r="AW175" s="13" t="s">
        <v>32</v>
      </c>
      <c r="AX175" s="13" t="s">
        <v>76</v>
      </c>
      <c r="AY175" s="160" t="s">
        <v>136</v>
      </c>
    </row>
    <row r="176" spans="2:51" s="15" customFormat="1" ht="12">
      <c r="B176" s="173"/>
      <c r="D176" s="149" t="s">
        <v>144</v>
      </c>
      <c r="E176" s="174" t="s">
        <v>1</v>
      </c>
      <c r="F176" s="175" t="s">
        <v>199</v>
      </c>
      <c r="H176" s="176">
        <v>62.2</v>
      </c>
      <c r="I176" s="177"/>
      <c r="L176" s="173"/>
      <c r="M176" s="178"/>
      <c r="T176" s="179"/>
      <c r="AT176" s="174" t="s">
        <v>144</v>
      </c>
      <c r="AU176" s="174" t="s">
        <v>85</v>
      </c>
      <c r="AV176" s="15" t="s">
        <v>88</v>
      </c>
      <c r="AW176" s="15" t="s">
        <v>32</v>
      </c>
      <c r="AX176" s="15" t="s">
        <v>76</v>
      </c>
      <c r="AY176" s="174" t="s">
        <v>136</v>
      </c>
    </row>
    <row r="177" spans="2:51" s="13" customFormat="1" ht="12">
      <c r="B177" s="159"/>
      <c r="D177" s="149" t="s">
        <v>144</v>
      </c>
      <c r="E177" s="160" t="s">
        <v>1</v>
      </c>
      <c r="F177" s="161" t="s">
        <v>203</v>
      </c>
      <c r="H177" s="162">
        <v>160</v>
      </c>
      <c r="I177" s="163"/>
      <c r="L177" s="159"/>
      <c r="M177" s="164"/>
      <c r="T177" s="165"/>
      <c r="AT177" s="160" t="s">
        <v>144</v>
      </c>
      <c r="AU177" s="160" t="s">
        <v>85</v>
      </c>
      <c r="AV177" s="13" t="s">
        <v>85</v>
      </c>
      <c r="AW177" s="13" t="s">
        <v>32</v>
      </c>
      <c r="AX177" s="13" t="s">
        <v>76</v>
      </c>
      <c r="AY177" s="160" t="s">
        <v>136</v>
      </c>
    </row>
    <row r="178" spans="2:51" s="15" customFormat="1" ht="12">
      <c r="B178" s="173"/>
      <c r="D178" s="149" t="s">
        <v>144</v>
      </c>
      <c r="E178" s="174" t="s">
        <v>1</v>
      </c>
      <c r="F178" s="175" t="s">
        <v>199</v>
      </c>
      <c r="H178" s="176">
        <v>160</v>
      </c>
      <c r="I178" s="177"/>
      <c r="L178" s="173"/>
      <c r="M178" s="178"/>
      <c r="T178" s="179"/>
      <c r="AT178" s="174" t="s">
        <v>144</v>
      </c>
      <c r="AU178" s="174" t="s">
        <v>85</v>
      </c>
      <c r="AV178" s="15" t="s">
        <v>88</v>
      </c>
      <c r="AW178" s="15" t="s">
        <v>32</v>
      </c>
      <c r="AX178" s="15" t="s">
        <v>76</v>
      </c>
      <c r="AY178" s="174" t="s">
        <v>136</v>
      </c>
    </row>
    <row r="179" spans="2:51" s="14" customFormat="1" ht="12">
      <c r="B179" s="166"/>
      <c r="D179" s="149" t="s">
        <v>144</v>
      </c>
      <c r="E179" s="167" t="s">
        <v>1</v>
      </c>
      <c r="F179" s="168" t="s">
        <v>147</v>
      </c>
      <c r="H179" s="169">
        <v>449.34499999999997</v>
      </c>
      <c r="I179" s="170"/>
      <c r="L179" s="166"/>
      <c r="M179" s="171"/>
      <c r="T179" s="172"/>
      <c r="AT179" s="167" t="s">
        <v>144</v>
      </c>
      <c r="AU179" s="167" t="s">
        <v>85</v>
      </c>
      <c r="AV179" s="14" t="s">
        <v>102</v>
      </c>
      <c r="AW179" s="14" t="s">
        <v>32</v>
      </c>
      <c r="AX179" s="14" t="s">
        <v>81</v>
      </c>
      <c r="AY179" s="167" t="s">
        <v>136</v>
      </c>
    </row>
    <row r="180" spans="2:65" s="1" customFormat="1" ht="33" customHeight="1">
      <c r="B180" s="32"/>
      <c r="C180" s="136" t="s">
        <v>204</v>
      </c>
      <c r="D180" s="136" t="s">
        <v>138</v>
      </c>
      <c r="E180" s="137" t="s">
        <v>205</v>
      </c>
      <c r="F180" s="138" t="s">
        <v>206</v>
      </c>
      <c r="G180" s="139" t="s">
        <v>193</v>
      </c>
      <c r="H180" s="140">
        <v>6.6</v>
      </c>
      <c r="I180" s="141"/>
      <c r="J180" s="142">
        <f>ROUND(I180*H180,2)</f>
        <v>0</v>
      </c>
      <c r="K180" s="138" t="s">
        <v>1</v>
      </c>
      <c r="L180" s="32"/>
      <c r="M180" s="143" t="s">
        <v>1</v>
      </c>
      <c r="N180" s="144" t="s">
        <v>41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102</v>
      </c>
      <c r="AT180" s="147" t="s">
        <v>138</v>
      </c>
      <c r="AU180" s="147" t="s">
        <v>85</v>
      </c>
      <c r="AY180" s="17" t="s">
        <v>136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7" t="s">
        <v>81</v>
      </c>
      <c r="BK180" s="148">
        <f>ROUND(I180*H180,2)</f>
        <v>0</v>
      </c>
      <c r="BL180" s="17" t="s">
        <v>102</v>
      </c>
      <c r="BM180" s="147" t="s">
        <v>207</v>
      </c>
    </row>
    <row r="181" spans="2:47" s="1" customFormat="1" ht="24">
      <c r="B181" s="32"/>
      <c r="D181" s="149" t="s">
        <v>143</v>
      </c>
      <c r="F181" s="150" t="s">
        <v>206</v>
      </c>
      <c r="I181" s="151"/>
      <c r="L181" s="32"/>
      <c r="M181" s="152"/>
      <c r="T181" s="56"/>
      <c r="AT181" s="17" t="s">
        <v>143</v>
      </c>
      <c r="AU181" s="17" t="s">
        <v>85</v>
      </c>
    </row>
    <row r="182" spans="2:51" s="12" customFormat="1" ht="12">
      <c r="B182" s="153"/>
      <c r="D182" s="149" t="s">
        <v>144</v>
      </c>
      <c r="E182" s="154" t="s">
        <v>1</v>
      </c>
      <c r="F182" s="155" t="s">
        <v>208</v>
      </c>
      <c r="H182" s="154" t="s">
        <v>1</v>
      </c>
      <c r="I182" s="156"/>
      <c r="L182" s="153"/>
      <c r="M182" s="157"/>
      <c r="T182" s="158"/>
      <c r="AT182" s="154" t="s">
        <v>144</v>
      </c>
      <c r="AU182" s="154" t="s">
        <v>85</v>
      </c>
      <c r="AV182" s="12" t="s">
        <v>81</v>
      </c>
      <c r="AW182" s="12" t="s">
        <v>32</v>
      </c>
      <c r="AX182" s="12" t="s">
        <v>76</v>
      </c>
      <c r="AY182" s="154" t="s">
        <v>136</v>
      </c>
    </row>
    <row r="183" spans="2:51" s="13" customFormat="1" ht="12">
      <c r="B183" s="159"/>
      <c r="D183" s="149" t="s">
        <v>144</v>
      </c>
      <c r="E183" s="160" t="s">
        <v>1</v>
      </c>
      <c r="F183" s="161" t="s">
        <v>209</v>
      </c>
      <c r="H183" s="162">
        <v>6.6</v>
      </c>
      <c r="I183" s="163"/>
      <c r="L183" s="159"/>
      <c r="M183" s="164"/>
      <c r="T183" s="165"/>
      <c r="AT183" s="160" t="s">
        <v>144</v>
      </c>
      <c r="AU183" s="160" t="s">
        <v>85</v>
      </c>
      <c r="AV183" s="13" t="s">
        <v>85</v>
      </c>
      <c r="AW183" s="13" t="s">
        <v>32</v>
      </c>
      <c r="AX183" s="13" t="s">
        <v>76</v>
      </c>
      <c r="AY183" s="160" t="s">
        <v>136</v>
      </c>
    </row>
    <row r="184" spans="2:51" s="14" customFormat="1" ht="12">
      <c r="B184" s="166"/>
      <c r="D184" s="149" t="s">
        <v>144</v>
      </c>
      <c r="E184" s="167" t="s">
        <v>1</v>
      </c>
      <c r="F184" s="168" t="s">
        <v>147</v>
      </c>
      <c r="H184" s="169">
        <v>6.6</v>
      </c>
      <c r="I184" s="170"/>
      <c r="L184" s="166"/>
      <c r="M184" s="171"/>
      <c r="T184" s="172"/>
      <c r="AT184" s="167" t="s">
        <v>144</v>
      </c>
      <c r="AU184" s="167" t="s">
        <v>85</v>
      </c>
      <c r="AV184" s="14" t="s">
        <v>102</v>
      </c>
      <c r="AW184" s="14" t="s">
        <v>32</v>
      </c>
      <c r="AX184" s="14" t="s">
        <v>81</v>
      </c>
      <c r="AY184" s="167" t="s">
        <v>136</v>
      </c>
    </row>
    <row r="185" spans="2:65" s="1" customFormat="1" ht="33" customHeight="1">
      <c r="B185" s="32"/>
      <c r="C185" s="136" t="s">
        <v>210</v>
      </c>
      <c r="D185" s="136" t="s">
        <v>138</v>
      </c>
      <c r="E185" s="137" t="s">
        <v>211</v>
      </c>
      <c r="F185" s="138" t="s">
        <v>212</v>
      </c>
      <c r="G185" s="139" t="s">
        <v>193</v>
      </c>
      <c r="H185" s="140">
        <v>0.675</v>
      </c>
      <c r="I185" s="141"/>
      <c r="J185" s="142">
        <f>ROUND(I185*H185,2)</f>
        <v>0</v>
      </c>
      <c r="K185" s="138" t="s">
        <v>1</v>
      </c>
      <c r="L185" s="32"/>
      <c r="M185" s="143" t="s">
        <v>1</v>
      </c>
      <c r="N185" s="144" t="s">
        <v>41</v>
      </c>
      <c r="P185" s="145">
        <f>O185*H185</f>
        <v>0</v>
      </c>
      <c r="Q185" s="145">
        <v>0</v>
      </c>
      <c r="R185" s="145">
        <f>Q185*H185</f>
        <v>0</v>
      </c>
      <c r="S185" s="145">
        <v>0</v>
      </c>
      <c r="T185" s="146">
        <f>S185*H185</f>
        <v>0</v>
      </c>
      <c r="AR185" s="147" t="s">
        <v>102</v>
      </c>
      <c r="AT185" s="147" t="s">
        <v>138</v>
      </c>
      <c r="AU185" s="147" t="s">
        <v>85</v>
      </c>
      <c r="AY185" s="17" t="s">
        <v>136</v>
      </c>
      <c r="BE185" s="148">
        <f>IF(N185="základní",J185,0)</f>
        <v>0</v>
      </c>
      <c r="BF185" s="148">
        <f>IF(N185="snížená",J185,0)</f>
        <v>0</v>
      </c>
      <c r="BG185" s="148">
        <f>IF(N185="zákl. přenesená",J185,0)</f>
        <v>0</v>
      </c>
      <c r="BH185" s="148">
        <f>IF(N185="sníž. přenesená",J185,0)</f>
        <v>0</v>
      </c>
      <c r="BI185" s="148">
        <f>IF(N185="nulová",J185,0)</f>
        <v>0</v>
      </c>
      <c r="BJ185" s="17" t="s">
        <v>81</v>
      </c>
      <c r="BK185" s="148">
        <f>ROUND(I185*H185,2)</f>
        <v>0</v>
      </c>
      <c r="BL185" s="17" t="s">
        <v>102</v>
      </c>
      <c r="BM185" s="147" t="s">
        <v>213</v>
      </c>
    </row>
    <row r="186" spans="2:47" s="1" customFormat="1" ht="24">
      <c r="B186" s="32"/>
      <c r="D186" s="149" t="s">
        <v>143</v>
      </c>
      <c r="F186" s="150" t="s">
        <v>212</v>
      </c>
      <c r="I186" s="151"/>
      <c r="L186" s="32"/>
      <c r="M186" s="152"/>
      <c r="T186" s="56"/>
      <c r="AT186" s="17" t="s">
        <v>143</v>
      </c>
      <c r="AU186" s="17" t="s">
        <v>85</v>
      </c>
    </row>
    <row r="187" spans="2:51" s="12" customFormat="1" ht="12">
      <c r="B187" s="153"/>
      <c r="D187" s="149" t="s">
        <v>144</v>
      </c>
      <c r="E187" s="154" t="s">
        <v>1</v>
      </c>
      <c r="F187" s="155" t="s">
        <v>214</v>
      </c>
      <c r="H187" s="154" t="s">
        <v>1</v>
      </c>
      <c r="I187" s="156"/>
      <c r="L187" s="153"/>
      <c r="M187" s="157"/>
      <c r="T187" s="158"/>
      <c r="AT187" s="154" t="s">
        <v>144</v>
      </c>
      <c r="AU187" s="154" t="s">
        <v>85</v>
      </c>
      <c r="AV187" s="12" t="s">
        <v>81</v>
      </c>
      <c r="AW187" s="12" t="s">
        <v>32</v>
      </c>
      <c r="AX187" s="12" t="s">
        <v>76</v>
      </c>
      <c r="AY187" s="154" t="s">
        <v>136</v>
      </c>
    </row>
    <row r="188" spans="2:51" s="13" customFormat="1" ht="12">
      <c r="B188" s="159"/>
      <c r="D188" s="149" t="s">
        <v>144</v>
      </c>
      <c r="E188" s="160" t="s">
        <v>1</v>
      </c>
      <c r="F188" s="161" t="s">
        <v>215</v>
      </c>
      <c r="H188" s="162">
        <v>0.675</v>
      </c>
      <c r="I188" s="163"/>
      <c r="L188" s="159"/>
      <c r="M188" s="164"/>
      <c r="T188" s="165"/>
      <c r="AT188" s="160" t="s">
        <v>144</v>
      </c>
      <c r="AU188" s="160" t="s">
        <v>85</v>
      </c>
      <c r="AV188" s="13" t="s">
        <v>85</v>
      </c>
      <c r="AW188" s="13" t="s">
        <v>32</v>
      </c>
      <c r="AX188" s="13" t="s">
        <v>76</v>
      </c>
      <c r="AY188" s="160" t="s">
        <v>136</v>
      </c>
    </row>
    <row r="189" spans="2:51" s="14" customFormat="1" ht="12">
      <c r="B189" s="166"/>
      <c r="D189" s="149" t="s">
        <v>144</v>
      </c>
      <c r="E189" s="167" t="s">
        <v>1</v>
      </c>
      <c r="F189" s="168" t="s">
        <v>147</v>
      </c>
      <c r="H189" s="169">
        <v>0.675</v>
      </c>
      <c r="I189" s="170"/>
      <c r="L189" s="166"/>
      <c r="M189" s="171"/>
      <c r="T189" s="172"/>
      <c r="AT189" s="167" t="s">
        <v>144</v>
      </c>
      <c r="AU189" s="167" t="s">
        <v>85</v>
      </c>
      <c r="AV189" s="14" t="s">
        <v>102</v>
      </c>
      <c r="AW189" s="14" t="s">
        <v>32</v>
      </c>
      <c r="AX189" s="14" t="s">
        <v>81</v>
      </c>
      <c r="AY189" s="167" t="s">
        <v>136</v>
      </c>
    </row>
    <row r="190" spans="2:65" s="1" customFormat="1" ht="37.75" customHeight="1">
      <c r="B190" s="32"/>
      <c r="C190" s="136" t="s">
        <v>216</v>
      </c>
      <c r="D190" s="136" t="s">
        <v>138</v>
      </c>
      <c r="E190" s="137" t="s">
        <v>217</v>
      </c>
      <c r="F190" s="138" t="s">
        <v>218</v>
      </c>
      <c r="G190" s="139" t="s">
        <v>193</v>
      </c>
      <c r="H190" s="140">
        <v>456.62</v>
      </c>
      <c r="I190" s="141"/>
      <c r="J190" s="142">
        <f>ROUND(I190*H190,2)</f>
        <v>0</v>
      </c>
      <c r="K190" s="138" t="s">
        <v>1</v>
      </c>
      <c r="L190" s="32"/>
      <c r="M190" s="143" t="s">
        <v>1</v>
      </c>
      <c r="N190" s="144" t="s">
        <v>41</v>
      </c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102</v>
      </c>
      <c r="AT190" s="147" t="s">
        <v>138</v>
      </c>
      <c r="AU190" s="147" t="s">
        <v>85</v>
      </c>
      <c r="AY190" s="17" t="s">
        <v>136</v>
      </c>
      <c r="BE190" s="148">
        <f>IF(N190="základní",J190,0)</f>
        <v>0</v>
      </c>
      <c r="BF190" s="148">
        <f>IF(N190="snížená",J190,0)</f>
        <v>0</v>
      </c>
      <c r="BG190" s="148">
        <f>IF(N190="zákl. přenesená",J190,0)</f>
        <v>0</v>
      </c>
      <c r="BH190" s="148">
        <f>IF(N190="sníž. přenesená",J190,0)</f>
        <v>0</v>
      </c>
      <c r="BI190" s="148">
        <f>IF(N190="nulová",J190,0)</f>
        <v>0</v>
      </c>
      <c r="BJ190" s="17" t="s">
        <v>81</v>
      </c>
      <c r="BK190" s="148">
        <f>ROUND(I190*H190,2)</f>
        <v>0</v>
      </c>
      <c r="BL190" s="17" t="s">
        <v>102</v>
      </c>
      <c r="BM190" s="147" t="s">
        <v>219</v>
      </c>
    </row>
    <row r="191" spans="2:47" s="1" customFormat="1" ht="36">
      <c r="B191" s="32"/>
      <c r="D191" s="149" t="s">
        <v>143</v>
      </c>
      <c r="F191" s="150" t="s">
        <v>218</v>
      </c>
      <c r="I191" s="151"/>
      <c r="L191" s="32"/>
      <c r="M191" s="152"/>
      <c r="T191" s="56"/>
      <c r="AT191" s="17" t="s">
        <v>143</v>
      </c>
      <c r="AU191" s="17" t="s">
        <v>85</v>
      </c>
    </row>
    <row r="192" spans="2:51" s="12" customFormat="1" ht="12">
      <c r="B192" s="153"/>
      <c r="D192" s="149" t="s">
        <v>144</v>
      </c>
      <c r="E192" s="154" t="s">
        <v>1</v>
      </c>
      <c r="F192" s="155" t="s">
        <v>220</v>
      </c>
      <c r="H192" s="154" t="s">
        <v>1</v>
      </c>
      <c r="I192" s="156"/>
      <c r="L192" s="153"/>
      <c r="M192" s="157"/>
      <c r="T192" s="158"/>
      <c r="AT192" s="154" t="s">
        <v>144</v>
      </c>
      <c r="AU192" s="154" t="s">
        <v>85</v>
      </c>
      <c r="AV192" s="12" t="s">
        <v>81</v>
      </c>
      <c r="AW192" s="12" t="s">
        <v>32</v>
      </c>
      <c r="AX192" s="12" t="s">
        <v>76</v>
      </c>
      <c r="AY192" s="154" t="s">
        <v>136</v>
      </c>
    </row>
    <row r="193" spans="2:51" s="13" customFormat="1" ht="12">
      <c r="B193" s="159"/>
      <c r="D193" s="149" t="s">
        <v>144</v>
      </c>
      <c r="E193" s="160" t="s">
        <v>1</v>
      </c>
      <c r="F193" s="161" t="s">
        <v>221</v>
      </c>
      <c r="H193" s="162">
        <v>456.62</v>
      </c>
      <c r="I193" s="163"/>
      <c r="L193" s="159"/>
      <c r="M193" s="164"/>
      <c r="T193" s="165"/>
      <c r="AT193" s="160" t="s">
        <v>144</v>
      </c>
      <c r="AU193" s="160" t="s">
        <v>85</v>
      </c>
      <c r="AV193" s="13" t="s">
        <v>85</v>
      </c>
      <c r="AW193" s="13" t="s">
        <v>32</v>
      </c>
      <c r="AX193" s="13" t="s">
        <v>76</v>
      </c>
      <c r="AY193" s="160" t="s">
        <v>136</v>
      </c>
    </row>
    <row r="194" spans="2:51" s="14" customFormat="1" ht="12">
      <c r="B194" s="166"/>
      <c r="D194" s="149" t="s">
        <v>144</v>
      </c>
      <c r="E194" s="167" t="s">
        <v>1</v>
      </c>
      <c r="F194" s="168" t="s">
        <v>147</v>
      </c>
      <c r="H194" s="169">
        <v>456.62</v>
      </c>
      <c r="I194" s="170"/>
      <c r="L194" s="166"/>
      <c r="M194" s="171"/>
      <c r="T194" s="172"/>
      <c r="AT194" s="167" t="s">
        <v>144</v>
      </c>
      <c r="AU194" s="167" t="s">
        <v>85</v>
      </c>
      <c r="AV194" s="14" t="s">
        <v>102</v>
      </c>
      <c r="AW194" s="14" t="s">
        <v>32</v>
      </c>
      <c r="AX194" s="14" t="s">
        <v>81</v>
      </c>
      <c r="AY194" s="167" t="s">
        <v>136</v>
      </c>
    </row>
    <row r="195" spans="2:65" s="1" customFormat="1" ht="37.75" customHeight="1">
      <c r="B195" s="32"/>
      <c r="C195" s="136" t="s">
        <v>222</v>
      </c>
      <c r="D195" s="136" t="s">
        <v>138</v>
      </c>
      <c r="E195" s="137" t="s">
        <v>223</v>
      </c>
      <c r="F195" s="138" t="s">
        <v>224</v>
      </c>
      <c r="G195" s="139" t="s">
        <v>193</v>
      </c>
      <c r="H195" s="140">
        <v>2283.1</v>
      </c>
      <c r="I195" s="141"/>
      <c r="J195" s="142">
        <f>ROUND(I195*H195,2)</f>
        <v>0</v>
      </c>
      <c r="K195" s="138" t="s">
        <v>1</v>
      </c>
      <c r="L195" s="32"/>
      <c r="M195" s="143" t="s">
        <v>1</v>
      </c>
      <c r="N195" s="144" t="s">
        <v>41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102</v>
      </c>
      <c r="AT195" s="147" t="s">
        <v>138</v>
      </c>
      <c r="AU195" s="147" t="s">
        <v>85</v>
      </c>
      <c r="AY195" s="17" t="s">
        <v>136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7" t="s">
        <v>81</v>
      </c>
      <c r="BK195" s="148">
        <f>ROUND(I195*H195,2)</f>
        <v>0</v>
      </c>
      <c r="BL195" s="17" t="s">
        <v>102</v>
      </c>
      <c r="BM195" s="147" t="s">
        <v>225</v>
      </c>
    </row>
    <row r="196" spans="2:47" s="1" customFormat="1" ht="36">
      <c r="B196" s="32"/>
      <c r="D196" s="149" t="s">
        <v>143</v>
      </c>
      <c r="F196" s="150" t="s">
        <v>224</v>
      </c>
      <c r="I196" s="151"/>
      <c r="L196" s="32"/>
      <c r="M196" s="152"/>
      <c r="T196" s="56"/>
      <c r="AT196" s="17" t="s">
        <v>143</v>
      </c>
      <c r="AU196" s="17" t="s">
        <v>85</v>
      </c>
    </row>
    <row r="197" spans="2:51" s="13" customFormat="1" ht="12">
      <c r="B197" s="159"/>
      <c r="D197" s="149" t="s">
        <v>144</v>
      </c>
      <c r="E197" s="160" t="s">
        <v>1</v>
      </c>
      <c r="F197" s="161" t="s">
        <v>226</v>
      </c>
      <c r="H197" s="162">
        <v>2283.1</v>
      </c>
      <c r="I197" s="163"/>
      <c r="L197" s="159"/>
      <c r="M197" s="164"/>
      <c r="T197" s="165"/>
      <c r="AT197" s="160" t="s">
        <v>144</v>
      </c>
      <c r="AU197" s="160" t="s">
        <v>85</v>
      </c>
      <c r="AV197" s="13" t="s">
        <v>85</v>
      </c>
      <c r="AW197" s="13" t="s">
        <v>32</v>
      </c>
      <c r="AX197" s="13" t="s">
        <v>76</v>
      </c>
      <c r="AY197" s="160" t="s">
        <v>136</v>
      </c>
    </row>
    <row r="198" spans="2:51" s="14" customFormat="1" ht="12">
      <c r="B198" s="166"/>
      <c r="D198" s="149" t="s">
        <v>144</v>
      </c>
      <c r="E198" s="167" t="s">
        <v>1</v>
      </c>
      <c r="F198" s="168" t="s">
        <v>147</v>
      </c>
      <c r="H198" s="169">
        <v>2283.1</v>
      </c>
      <c r="I198" s="170"/>
      <c r="L198" s="166"/>
      <c r="M198" s="171"/>
      <c r="T198" s="172"/>
      <c r="AT198" s="167" t="s">
        <v>144</v>
      </c>
      <c r="AU198" s="167" t="s">
        <v>85</v>
      </c>
      <c r="AV198" s="14" t="s">
        <v>102</v>
      </c>
      <c r="AW198" s="14" t="s">
        <v>32</v>
      </c>
      <c r="AX198" s="14" t="s">
        <v>81</v>
      </c>
      <c r="AY198" s="167" t="s">
        <v>136</v>
      </c>
    </row>
    <row r="199" spans="2:65" s="1" customFormat="1" ht="24.25" customHeight="1">
      <c r="B199" s="32"/>
      <c r="C199" s="136" t="s">
        <v>8</v>
      </c>
      <c r="D199" s="136" t="s">
        <v>138</v>
      </c>
      <c r="E199" s="137" t="s">
        <v>227</v>
      </c>
      <c r="F199" s="138" t="s">
        <v>228</v>
      </c>
      <c r="G199" s="139" t="s">
        <v>193</v>
      </c>
      <c r="H199" s="140">
        <v>456.62</v>
      </c>
      <c r="I199" s="141"/>
      <c r="J199" s="142">
        <f>ROUND(I199*H199,2)</f>
        <v>0</v>
      </c>
      <c r="K199" s="138" t="s">
        <v>1</v>
      </c>
      <c r="L199" s="32"/>
      <c r="M199" s="143" t="s">
        <v>1</v>
      </c>
      <c r="N199" s="144" t="s">
        <v>41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102</v>
      </c>
      <c r="AT199" s="147" t="s">
        <v>138</v>
      </c>
      <c r="AU199" s="147" t="s">
        <v>85</v>
      </c>
      <c r="AY199" s="17" t="s">
        <v>136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7" t="s">
        <v>81</v>
      </c>
      <c r="BK199" s="148">
        <f>ROUND(I199*H199,2)</f>
        <v>0</v>
      </c>
      <c r="BL199" s="17" t="s">
        <v>102</v>
      </c>
      <c r="BM199" s="147" t="s">
        <v>229</v>
      </c>
    </row>
    <row r="200" spans="2:47" s="1" customFormat="1" ht="24">
      <c r="B200" s="32"/>
      <c r="D200" s="149" t="s">
        <v>143</v>
      </c>
      <c r="F200" s="150" t="s">
        <v>228</v>
      </c>
      <c r="I200" s="151"/>
      <c r="L200" s="32"/>
      <c r="M200" s="152"/>
      <c r="T200" s="56"/>
      <c r="AT200" s="17" t="s">
        <v>143</v>
      </c>
      <c r="AU200" s="17" t="s">
        <v>85</v>
      </c>
    </row>
    <row r="201" spans="2:65" s="1" customFormat="1" ht="24.25" customHeight="1">
      <c r="B201" s="32"/>
      <c r="C201" s="136" t="s">
        <v>230</v>
      </c>
      <c r="D201" s="136" t="s">
        <v>138</v>
      </c>
      <c r="E201" s="137" t="s">
        <v>231</v>
      </c>
      <c r="F201" s="138" t="s">
        <v>232</v>
      </c>
      <c r="G201" s="139" t="s">
        <v>193</v>
      </c>
      <c r="H201" s="140">
        <v>160</v>
      </c>
      <c r="I201" s="141"/>
      <c r="J201" s="142">
        <f>ROUND(I201*H201,2)</f>
        <v>0</v>
      </c>
      <c r="K201" s="138" t="s">
        <v>1</v>
      </c>
      <c r="L201" s="32"/>
      <c r="M201" s="143" t="s">
        <v>1</v>
      </c>
      <c r="N201" s="144" t="s">
        <v>41</v>
      </c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102</v>
      </c>
      <c r="AT201" s="147" t="s">
        <v>138</v>
      </c>
      <c r="AU201" s="147" t="s">
        <v>85</v>
      </c>
      <c r="AY201" s="17" t="s">
        <v>136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7" t="s">
        <v>81</v>
      </c>
      <c r="BK201" s="148">
        <f>ROUND(I201*H201,2)</f>
        <v>0</v>
      </c>
      <c r="BL201" s="17" t="s">
        <v>102</v>
      </c>
      <c r="BM201" s="147" t="s">
        <v>233</v>
      </c>
    </row>
    <row r="202" spans="2:47" s="1" customFormat="1" ht="24">
      <c r="B202" s="32"/>
      <c r="D202" s="149" t="s">
        <v>143</v>
      </c>
      <c r="F202" s="150" t="s">
        <v>232</v>
      </c>
      <c r="I202" s="151"/>
      <c r="L202" s="32"/>
      <c r="M202" s="152"/>
      <c r="T202" s="56"/>
      <c r="AT202" s="17" t="s">
        <v>143</v>
      </c>
      <c r="AU202" s="17" t="s">
        <v>85</v>
      </c>
    </row>
    <row r="203" spans="2:51" s="12" customFormat="1" ht="12">
      <c r="B203" s="153"/>
      <c r="D203" s="149" t="s">
        <v>144</v>
      </c>
      <c r="E203" s="154" t="s">
        <v>1</v>
      </c>
      <c r="F203" s="155" t="s">
        <v>234</v>
      </c>
      <c r="H203" s="154" t="s">
        <v>1</v>
      </c>
      <c r="I203" s="156"/>
      <c r="L203" s="153"/>
      <c r="M203" s="157"/>
      <c r="T203" s="158"/>
      <c r="AT203" s="154" t="s">
        <v>144</v>
      </c>
      <c r="AU203" s="154" t="s">
        <v>85</v>
      </c>
      <c r="AV203" s="12" t="s">
        <v>81</v>
      </c>
      <c r="AW203" s="12" t="s">
        <v>32</v>
      </c>
      <c r="AX203" s="12" t="s">
        <v>76</v>
      </c>
      <c r="AY203" s="154" t="s">
        <v>136</v>
      </c>
    </row>
    <row r="204" spans="2:51" s="13" customFormat="1" ht="12">
      <c r="B204" s="159"/>
      <c r="D204" s="149" t="s">
        <v>144</v>
      </c>
      <c r="E204" s="160" t="s">
        <v>1</v>
      </c>
      <c r="F204" s="161" t="s">
        <v>235</v>
      </c>
      <c r="H204" s="162">
        <v>160</v>
      </c>
      <c r="I204" s="163"/>
      <c r="L204" s="159"/>
      <c r="M204" s="164"/>
      <c r="T204" s="165"/>
      <c r="AT204" s="160" t="s">
        <v>144</v>
      </c>
      <c r="AU204" s="160" t="s">
        <v>85</v>
      </c>
      <c r="AV204" s="13" t="s">
        <v>85</v>
      </c>
      <c r="AW204" s="13" t="s">
        <v>32</v>
      </c>
      <c r="AX204" s="13" t="s">
        <v>76</v>
      </c>
      <c r="AY204" s="160" t="s">
        <v>136</v>
      </c>
    </row>
    <row r="205" spans="2:51" s="14" customFormat="1" ht="12">
      <c r="B205" s="166"/>
      <c r="D205" s="149" t="s">
        <v>144</v>
      </c>
      <c r="E205" s="167" t="s">
        <v>1</v>
      </c>
      <c r="F205" s="168" t="s">
        <v>147</v>
      </c>
      <c r="H205" s="169">
        <v>160</v>
      </c>
      <c r="I205" s="170"/>
      <c r="L205" s="166"/>
      <c r="M205" s="171"/>
      <c r="T205" s="172"/>
      <c r="AT205" s="167" t="s">
        <v>144</v>
      </c>
      <c r="AU205" s="167" t="s">
        <v>85</v>
      </c>
      <c r="AV205" s="14" t="s">
        <v>102</v>
      </c>
      <c r="AW205" s="14" t="s">
        <v>32</v>
      </c>
      <c r="AX205" s="14" t="s">
        <v>81</v>
      </c>
      <c r="AY205" s="167" t="s">
        <v>136</v>
      </c>
    </row>
    <row r="206" spans="2:65" s="1" customFormat="1" ht="16.5" customHeight="1">
      <c r="B206" s="32"/>
      <c r="C206" s="180" t="s">
        <v>236</v>
      </c>
      <c r="D206" s="180" t="s">
        <v>237</v>
      </c>
      <c r="E206" s="181" t="s">
        <v>238</v>
      </c>
      <c r="F206" s="182" t="s">
        <v>239</v>
      </c>
      <c r="G206" s="183" t="s">
        <v>240</v>
      </c>
      <c r="H206" s="184">
        <v>320</v>
      </c>
      <c r="I206" s="185"/>
      <c r="J206" s="186">
        <f>ROUND(I206*H206,2)</f>
        <v>0</v>
      </c>
      <c r="K206" s="182" t="s">
        <v>1</v>
      </c>
      <c r="L206" s="187"/>
      <c r="M206" s="188" t="s">
        <v>1</v>
      </c>
      <c r="N206" s="189" t="s">
        <v>41</v>
      </c>
      <c r="P206" s="145">
        <f>O206*H206</f>
        <v>0</v>
      </c>
      <c r="Q206" s="145">
        <v>1</v>
      </c>
      <c r="R206" s="145">
        <f>Q206*H206</f>
        <v>320</v>
      </c>
      <c r="S206" s="145">
        <v>0</v>
      </c>
      <c r="T206" s="146">
        <f>S206*H206</f>
        <v>0</v>
      </c>
      <c r="AR206" s="147" t="s">
        <v>179</v>
      </c>
      <c r="AT206" s="147" t="s">
        <v>237</v>
      </c>
      <c r="AU206" s="147" t="s">
        <v>85</v>
      </c>
      <c r="AY206" s="17" t="s">
        <v>136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7" t="s">
        <v>81</v>
      </c>
      <c r="BK206" s="148">
        <f>ROUND(I206*H206,2)</f>
        <v>0</v>
      </c>
      <c r="BL206" s="17" t="s">
        <v>102</v>
      </c>
      <c r="BM206" s="147" t="s">
        <v>241</v>
      </c>
    </row>
    <row r="207" spans="2:47" s="1" customFormat="1" ht="12">
      <c r="B207" s="32"/>
      <c r="D207" s="149" t="s">
        <v>143</v>
      </c>
      <c r="F207" s="150" t="s">
        <v>239</v>
      </c>
      <c r="I207" s="151"/>
      <c r="L207" s="32"/>
      <c r="M207" s="152"/>
      <c r="T207" s="56"/>
      <c r="AT207" s="17" t="s">
        <v>143</v>
      </c>
      <c r="AU207" s="17" t="s">
        <v>85</v>
      </c>
    </row>
    <row r="208" spans="2:51" s="13" customFormat="1" ht="12">
      <c r="B208" s="159"/>
      <c r="D208" s="149" t="s">
        <v>144</v>
      </c>
      <c r="E208" s="160" t="s">
        <v>1</v>
      </c>
      <c r="F208" s="161" t="s">
        <v>242</v>
      </c>
      <c r="H208" s="162">
        <v>320</v>
      </c>
      <c r="I208" s="163"/>
      <c r="L208" s="159"/>
      <c r="M208" s="164"/>
      <c r="T208" s="165"/>
      <c r="AT208" s="160" t="s">
        <v>144</v>
      </c>
      <c r="AU208" s="160" t="s">
        <v>85</v>
      </c>
      <c r="AV208" s="13" t="s">
        <v>85</v>
      </c>
      <c r="AW208" s="13" t="s">
        <v>32</v>
      </c>
      <c r="AX208" s="13" t="s">
        <v>76</v>
      </c>
      <c r="AY208" s="160" t="s">
        <v>136</v>
      </c>
    </row>
    <row r="209" spans="2:51" s="14" customFormat="1" ht="12">
      <c r="B209" s="166"/>
      <c r="D209" s="149" t="s">
        <v>144</v>
      </c>
      <c r="E209" s="167" t="s">
        <v>1</v>
      </c>
      <c r="F209" s="168" t="s">
        <v>147</v>
      </c>
      <c r="H209" s="169">
        <v>320</v>
      </c>
      <c r="I209" s="170"/>
      <c r="L209" s="166"/>
      <c r="M209" s="171"/>
      <c r="T209" s="172"/>
      <c r="AT209" s="167" t="s">
        <v>144</v>
      </c>
      <c r="AU209" s="167" t="s">
        <v>85</v>
      </c>
      <c r="AV209" s="14" t="s">
        <v>102</v>
      </c>
      <c r="AW209" s="14" t="s">
        <v>32</v>
      </c>
      <c r="AX209" s="14" t="s">
        <v>81</v>
      </c>
      <c r="AY209" s="167" t="s">
        <v>136</v>
      </c>
    </row>
    <row r="210" spans="2:65" s="1" customFormat="1" ht="33" customHeight="1">
      <c r="B210" s="32"/>
      <c r="C210" s="136" t="s">
        <v>243</v>
      </c>
      <c r="D210" s="136" t="s">
        <v>138</v>
      </c>
      <c r="E210" s="137" t="s">
        <v>244</v>
      </c>
      <c r="F210" s="138" t="s">
        <v>245</v>
      </c>
      <c r="G210" s="139" t="s">
        <v>240</v>
      </c>
      <c r="H210" s="140">
        <v>730.592</v>
      </c>
      <c r="I210" s="141"/>
      <c r="J210" s="142">
        <f>ROUND(I210*H210,2)</f>
        <v>0</v>
      </c>
      <c r="K210" s="138" t="s">
        <v>1</v>
      </c>
      <c r="L210" s="32"/>
      <c r="M210" s="143" t="s">
        <v>1</v>
      </c>
      <c r="N210" s="144" t="s">
        <v>41</v>
      </c>
      <c r="P210" s="145">
        <f>O210*H210</f>
        <v>0</v>
      </c>
      <c r="Q210" s="145">
        <v>0</v>
      </c>
      <c r="R210" s="145">
        <f>Q210*H210</f>
        <v>0</v>
      </c>
      <c r="S210" s="145">
        <v>0</v>
      </c>
      <c r="T210" s="146">
        <f>S210*H210</f>
        <v>0</v>
      </c>
      <c r="AR210" s="147" t="s">
        <v>102</v>
      </c>
      <c r="AT210" s="147" t="s">
        <v>138</v>
      </c>
      <c r="AU210" s="147" t="s">
        <v>85</v>
      </c>
      <c r="AY210" s="17" t="s">
        <v>136</v>
      </c>
      <c r="BE210" s="148">
        <f>IF(N210="základní",J210,0)</f>
        <v>0</v>
      </c>
      <c r="BF210" s="148">
        <f>IF(N210="snížená",J210,0)</f>
        <v>0</v>
      </c>
      <c r="BG210" s="148">
        <f>IF(N210="zákl. přenesená",J210,0)</f>
        <v>0</v>
      </c>
      <c r="BH210" s="148">
        <f>IF(N210="sníž. přenesená",J210,0)</f>
        <v>0</v>
      </c>
      <c r="BI210" s="148">
        <f>IF(N210="nulová",J210,0)</f>
        <v>0</v>
      </c>
      <c r="BJ210" s="17" t="s">
        <v>81</v>
      </c>
      <c r="BK210" s="148">
        <f>ROUND(I210*H210,2)</f>
        <v>0</v>
      </c>
      <c r="BL210" s="17" t="s">
        <v>102</v>
      </c>
      <c r="BM210" s="147" t="s">
        <v>246</v>
      </c>
    </row>
    <row r="211" spans="2:47" s="1" customFormat="1" ht="24">
      <c r="B211" s="32"/>
      <c r="D211" s="149" t="s">
        <v>143</v>
      </c>
      <c r="F211" s="150" t="s">
        <v>245</v>
      </c>
      <c r="I211" s="151"/>
      <c r="L211" s="32"/>
      <c r="M211" s="152"/>
      <c r="T211" s="56"/>
      <c r="AT211" s="17" t="s">
        <v>143</v>
      </c>
      <c r="AU211" s="17" t="s">
        <v>85</v>
      </c>
    </row>
    <row r="212" spans="2:51" s="13" customFormat="1" ht="12">
      <c r="B212" s="159"/>
      <c r="D212" s="149" t="s">
        <v>144</v>
      </c>
      <c r="E212" s="160" t="s">
        <v>1</v>
      </c>
      <c r="F212" s="161" t="s">
        <v>247</v>
      </c>
      <c r="H212" s="162">
        <v>730.592</v>
      </c>
      <c r="I212" s="163"/>
      <c r="L212" s="159"/>
      <c r="M212" s="164"/>
      <c r="T212" s="165"/>
      <c r="AT212" s="160" t="s">
        <v>144</v>
      </c>
      <c r="AU212" s="160" t="s">
        <v>85</v>
      </c>
      <c r="AV212" s="13" t="s">
        <v>85</v>
      </c>
      <c r="AW212" s="13" t="s">
        <v>32</v>
      </c>
      <c r="AX212" s="13" t="s">
        <v>76</v>
      </c>
      <c r="AY212" s="160" t="s">
        <v>136</v>
      </c>
    </row>
    <row r="213" spans="2:51" s="14" customFormat="1" ht="12">
      <c r="B213" s="166"/>
      <c r="D213" s="149" t="s">
        <v>144</v>
      </c>
      <c r="E213" s="167" t="s">
        <v>1</v>
      </c>
      <c r="F213" s="168" t="s">
        <v>147</v>
      </c>
      <c r="H213" s="169">
        <v>730.592</v>
      </c>
      <c r="I213" s="170"/>
      <c r="L213" s="166"/>
      <c r="M213" s="171"/>
      <c r="T213" s="172"/>
      <c r="AT213" s="167" t="s">
        <v>144</v>
      </c>
      <c r="AU213" s="167" t="s">
        <v>85</v>
      </c>
      <c r="AV213" s="14" t="s">
        <v>102</v>
      </c>
      <c r="AW213" s="14" t="s">
        <v>32</v>
      </c>
      <c r="AX213" s="14" t="s">
        <v>81</v>
      </c>
      <c r="AY213" s="167" t="s">
        <v>136</v>
      </c>
    </row>
    <row r="214" spans="2:65" s="1" customFormat="1" ht="33" customHeight="1">
      <c r="B214" s="32"/>
      <c r="C214" s="136" t="s">
        <v>248</v>
      </c>
      <c r="D214" s="136" t="s">
        <v>138</v>
      </c>
      <c r="E214" s="137" t="s">
        <v>249</v>
      </c>
      <c r="F214" s="138" t="s">
        <v>250</v>
      </c>
      <c r="G214" s="139" t="s">
        <v>141</v>
      </c>
      <c r="H214" s="140">
        <v>387</v>
      </c>
      <c r="I214" s="141"/>
      <c r="J214" s="142">
        <f>ROUND(I214*H214,2)</f>
        <v>0</v>
      </c>
      <c r="K214" s="138" t="s">
        <v>1</v>
      </c>
      <c r="L214" s="32"/>
      <c r="M214" s="143" t="s">
        <v>1</v>
      </c>
      <c r="N214" s="144" t="s">
        <v>41</v>
      </c>
      <c r="P214" s="145">
        <f>O214*H214</f>
        <v>0</v>
      </c>
      <c r="Q214" s="145">
        <v>0</v>
      </c>
      <c r="R214" s="145">
        <f>Q214*H214</f>
        <v>0</v>
      </c>
      <c r="S214" s="145">
        <v>0</v>
      </c>
      <c r="T214" s="146">
        <f>S214*H214</f>
        <v>0</v>
      </c>
      <c r="AR214" s="147" t="s">
        <v>102</v>
      </c>
      <c r="AT214" s="147" t="s">
        <v>138</v>
      </c>
      <c r="AU214" s="147" t="s">
        <v>85</v>
      </c>
      <c r="AY214" s="17" t="s">
        <v>136</v>
      </c>
      <c r="BE214" s="148">
        <f>IF(N214="základní",J214,0)</f>
        <v>0</v>
      </c>
      <c r="BF214" s="148">
        <f>IF(N214="snížená",J214,0)</f>
        <v>0</v>
      </c>
      <c r="BG214" s="148">
        <f>IF(N214="zákl. přenesená",J214,0)</f>
        <v>0</v>
      </c>
      <c r="BH214" s="148">
        <f>IF(N214="sníž. přenesená",J214,0)</f>
        <v>0</v>
      </c>
      <c r="BI214" s="148">
        <f>IF(N214="nulová",J214,0)</f>
        <v>0</v>
      </c>
      <c r="BJ214" s="17" t="s">
        <v>81</v>
      </c>
      <c r="BK214" s="148">
        <f>ROUND(I214*H214,2)</f>
        <v>0</v>
      </c>
      <c r="BL214" s="17" t="s">
        <v>102</v>
      </c>
      <c r="BM214" s="147" t="s">
        <v>251</v>
      </c>
    </row>
    <row r="215" spans="2:47" s="1" customFormat="1" ht="24">
      <c r="B215" s="32"/>
      <c r="D215" s="149" t="s">
        <v>143</v>
      </c>
      <c r="F215" s="150" t="s">
        <v>250</v>
      </c>
      <c r="I215" s="151"/>
      <c r="L215" s="32"/>
      <c r="M215" s="152"/>
      <c r="T215" s="56"/>
      <c r="AT215" s="17" t="s">
        <v>143</v>
      </c>
      <c r="AU215" s="17" t="s">
        <v>85</v>
      </c>
    </row>
    <row r="216" spans="2:51" s="13" customFormat="1" ht="12">
      <c r="B216" s="159"/>
      <c r="D216" s="149" t="s">
        <v>144</v>
      </c>
      <c r="E216" s="160" t="s">
        <v>1</v>
      </c>
      <c r="F216" s="161" t="s">
        <v>252</v>
      </c>
      <c r="H216" s="162">
        <v>387</v>
      </c>
      <c r="I216" s="163"/>
      <c r="L216" s="159"/>
      <c r="M216" s="164"/>
      <c r="T216" s="165"/>
      <c r="AT216" s="160" t="s">
        <v>144</v>
      </c>
      <c r="AU216" s="160" t="s">
        <v>85</v>
      </c>
      <c r="AV216" s="13" t="s">
        <v>85</v>
      </c>
      <c r="AW216" s="13" t="s">
        <v>32</v>
      </c>
      <c r="AX216" s="13" t="s">
        <v>76</v>
      </c>
      <c r="AY216" s="160" t="s">
        <v>136</v>
      </c>
    </row>
    <row r="217" spans="2:51" s="14" customFormat="1" ht="12">
      <c r="B217" s="166"/>
      <c r="D217" s="149" t="s">
        <v>144</v>
      </c>
      <c r="E217" s="167" t="s">
        <v>1</v>
      </c>
      <c r="F217" s="168" t="s">
        <v>147</v>
      </c>
      <c r="H217" s="169">
        <v>387</v>
      </c>
      <c r="I217" s="170"/>
      <c r="L217" s="166"/>
      <c r="M217" s="171"/>
      <c r="T217" s="172"/>
      <c r="AT217" s="167" t="s">
        <v>144</v>
      </c>
      <c r="AU217" s="167" t="s">
        <v>85</v>
      </c>
      <c r="AV217" s="14" t="s">
        <v>102</v>
      </c>
      <c r="AW217" s="14" t="s">
        <v>32</v>
      </c>
      <c r="AX217" s="14" t="s">
        <v>81</v>
      </c>
      <c r="AY217" s="167" t="s">
        <v>136</v>
      </c>
    </row>
    <row r="218" spans="2:65" s="1" customFormat="1" ht="16.5" customHeight="1">
      <c r="B218" s="32"/>
      <c r="C218" s="180" t="s">
        <v>253</v>
      </c>
      <c r="D218" s="180" t="s">
        <v>237</v>
      </c>
      <c r="E218" s="181" t="s">
        <v>254</v>
      </c>
      <c r="F218" s="182" t="s">
        <v>255</v>
      </c>
      <c r="G218" s="183" t="s">
        <v>240</v>
      </c>
      <c r="H218" s="184">
        <v>61.92</v>
      </c>
      <c r="I218" s="185"/>
      <c r="J218" s="186">
        <f>ROUND(I218*H218,2)</f>
        <v>0</v>
      </c>
      <c r="K218" s="182" t="s">
        <v>1</v>
      </c>
      <c r="L218" s="187"/>
      <c r="M218" s="188" t="s">
        <v>1</v>
      </c>
      <c r="N218" s="189" t="s">
        <v>41</v>
      </c>
      <c r="P218" s="145">
        <f>O218*H218</f>
        <v>0</v>
      </c>
      <c r="Q218" s="145">
        <v>1</v>
      </c>
      <c r="R218" s="145">
        <f>Q218*H218</f>
        <v>61.92</v>
      </c>
      <c r="S218" s="145">
        <v>0</v>
      </c>
      <c r="T218" s="146">
        <f>S218*H218</f>
        <v>0</v>
      </c>
      <c r="AR218" s="147" t="s">
        <v>179</v>
      </c>
      <c r="AT218" s="147" t="s">
        <v>237</v>
      </c>
      <c r="AU218" s="147" t="s">
        <v>85</v>
      </c>
      <c r="AY218" s="17" t="s">
        <v>136</v>
      </c>
      <c r="BE218" s="148">
        <f>IF(N218="základní",J218,0)</f>
        <v>0</v>
      </c>
      <c r="BF218" s="148">
        <f>IF(N218="snížená",J218,0)</f>
        <v>0</v>
      </c>
      <c r="BG218" s="148">
        <f>IF(N218="zákl. přenesená",J218,0)</f>
        <v>0</v>
      </c>
      <c r="BH218" s="148">
        <f>IF(N218="sníž. přenesená",J218,0)</f>
        <v>0</v>
      </c>
      <c r="BI218" s="148">
        <f>IF(N218="nulová",J218,0)</f>
        <v>0</v>
      </c>
      <c r="BJ218" s="17" t="s">
        <v>81</v>
      </c>
      <c r="BK218" s="148">
        <f>ROUND(I218*H218,2)</f>
        <v>0</v>
      </c>
      <c r="BL218" s="17" t="s">
        <v>102</v>
      </c>
      <c r="BM218" s="147" t="s">
        <v>256</v>
      </c>
    </row>
    <row r="219" spans="2:47" s="1" customFormat="1" ht="12">
      <c r="B219" s="32"/>
      <c r="D219" s="149" t="s">
        <v>143</v>
      </c>
      <c r="F219" s="150" t="s">
        <v>255</v>
      </c>
      <c r="I219" s="151"/>
      <c r="L219" s="32"/>
      <c r="M219" s="152"/>
      <c r="T219" s="56"/>
      <c r="AT219" s="17" t="s">
        <v>143</v>
      </c>
      <c r="AU219" s="17" t="s">
        <v>85</v>
      </c>
    </row>
    <row r="220" spans="2:51" s="13" customFormat="1" ht="12">
      <c r="B220" s="159"/>
      <c r="D220" s="149" t="s">
        <v>144</v>
      </c>
      <c r="E220" s="160" t="s">
        <v>1</v>
      </c>
      <c r="F220" s="161" t="s">
        <v>257</v>
      </c>
      <c r="H220" s="162">
        <v>61.92</v>
      </c>
      <c r="I220" s="163"/>
      <c r="L220" s="159"/>
      <c r="M220" s="164"/>
      <c r="T220" s="165"/>
      <c r="AT220" s="160" t="s">
        <v>144</v>
      </c>
      <c r="AU220" s="160" t="s">
        <v>85</v>
      </c>
      <c r="AV220" s="13" t="s">
        <v>85</v>
      </c>
      <c r="AW220" s="13" t="s">
        <v>32</v>
      </c>
      <c r="AX220" s="13" t="s">
        <v>76</v>
      </c>
      <c r="AY220" s="160" t="s">
        <v>136</v>
      </c>
    </row>
    <row r="221" spans="2:51" s="14" customFormat="1" ht="12">
      <c r="B221" s="166"/>
      <c r="D221" s="149" t="s">
        <v>144</v>
      </c>
      <c r="E221" s="167" t="s">
        <v>1</v>
      </c>
      <c r="F221" s="168" t="s">
        <v>147</v>
      </c>
      <c r="H221" s="169">
        <v>61.92</v>
      </c>
      <c r="I221" s="170"/>
      <c r="L221" s="166"/>
      <c r="M221" s="171"/>
      <c r="T221" s="172"/>
      <c r="AT221" s="167" t="s">
        <v>144</v>
      </c>
      <c r="AU221" s="167" t="s">
        <v>85</v>
      </c>
      <c r="AV221" s="14" t="s">
        <v>102</v>
      </c>
      <c r="AW221" s="14" t="s">
        <v>32</v>
      </c>
      <c r="AX221" s="14" t="s">
        <v>81</v>
      </c>
      <c r="AY221" s="167" t="s">
        <v>136</v>
      </c>
    </row>
    <row r="222" spans="2:65" s="1" customFormat="1" ht="24.25" customHeight="1">
      <c r="B222" s="32"/>
      <c r="C222" s="136" t="s">
        <v>7</v>
      </c>
      <c r="D222" s="136" t="s">
        <v>138</v>
      </c>
      <c r="E222" s="137" t="s">
        <v>258</v>
      </c>
      <c r="F222" s="138" t="s">
        <v>259</v>
      </c>
      <c r="G222" s="139" t="s">
        <v>141</v>
      </c>
      <c r="H222" s="140">
        <v>387</v>
      </c>
      <c r="I222" s="141"/>
      <c r="J222" s="142">
        <f>ROUND(I222*H222,2)</f>
        <v>0</v>
      </c>
      <c r="K222" s="138" t="s">
        <v>1</v>
      </c>
      <c r="L222" s="32"/>
      <c r="M222" s="143" t="s">
        <v>1</v>
      </c>
      <c r="N222" s="144" t="s">
        <v>41</v>
      </c>
      <c r="P222" s="145">
        <f>O222*H222</f>
        <v>0</v>
      </c>
      <c r="Q222" s="145">
        <v>0</v>
      </c>
      <c r="R222" s="145">
        <f>Q222*H222</f>
        <v>0</v>
      </c>
      <c r="S222" s="145">
        <v>0</v>
      </c>
      <c r="T222" s="146">
        <f>S222*H222</f>
        <v>0</v>
      </c>
      <c r="AR222" s="147" t="s">
        <v>102</v>
      </c>
      <c r="AT222" s="147" t="s">
        <v>138</v>
      </c>
      <c r="AU222" s="147" t="s">
        <v>85</v>
      </c>
      <c r="AY222" s="17" t="s">
        <v>136</v>
      </c>
      <c r="BE222" s="148">
        <f>IF(N222="základní",J222,0)</f>
        <v>0</v>
      </c>
      <c r="BF222" s="148">
        <f>IF(N222="snížená",J222,0)</f>
        <v>0</v>
      </c>
      <c r="BG222" s="148">
        <f>IF(N222="zákl. přenesená",J222,0)</f>
        <v>0</v>
      </c>
      <c r="BH222" s="148">
        <f>IF(N222="sníž. přenesená",J222,0)</f>
        <v>0</v>
      </c>
      <c r="BI222" s="148">
        <f>IF(N222="nulová",J222,0)</f>
        <v>0</v>
      </c>
      <c r="BJ222" s="17" t="s">
        <v>81</v>
      </c>
      <c r="BK222" s="148">
        <f>ROUND(I222*H222,2)</f>
        <v>0</v>
      </c>
      <c r="BL222" s="17" t="s">
        <v>102</v>
      </c>
      <c r="BM222" s="147" t="s">
        <v>260</v>
      </c>
    </row>
    <row r="223" spans="2:47" s="1" customFormat="1" ht="24">
      <c r="B223" s="32"/>
      <c r="D223" s="149" t="s">
        <v>143</v>
      </c>
      <c r="F223" s="150" t="s">
        <v>259</v>
      </c>
      <c r="I223" s="151"/>
      <c r="L223" s="32"/>
      <c r="M223" s="152"/>
      <c r="T223" s="56"/>
      <c r="AT223" s="17" t="s">
        <v>143</v>
      </c>
      <c r="AU223" s="17" t="s">
        <v>85</v>
      </c>
    </row>
    <row r="224" spans="2:65" s="1" customFormat="1" ht="16.5" customHeight="1">
      <c r="B224" s="32"/>
      <c r="C224" s="180" t="s">
        <v>261</v>
      </c>
      <c r="D224" s="180" t="s">
        <v>237</v>
      </c>
      <c r="E224" s="181" t="s">
        <v>262</v>
      </c>
      <c r="F224" s="182" t="s">
        <v>263</v>
      </c>
      <c r="G224" s="183" t="s">
        <v>264</v>
      </c>
      <c r="H224" s="184">
        <v>7.74</v>
      </c>
      <c r="I224" s="185"/>
      <c r="J224" s="186">
        <f>ROUND(I224*H224,2)</f>
        <v>0</v>
      </c>
      <c r="K224" s="182" t="s">
        <v>1</v>
      </c>
      <c r="L224" s="187"/>
      <c r="M224" s="188" t="s">
        <v>1</v>
      </c>
      <c r="N224" s="189" t="s">
        <v>41</v>
      </c>
      <c r="P224" s="145">
        <f>O224*H224</f>
        <v>0</v>
      </c>
      <c r="Q224" s="145">
        <v>0.001</v>
      </c>
      <c r="R224" s="145">
        <f>Q224*H224</f>
        <v>0.00774</v>
      </c>
      <c r="S224" s="145">
        <v>0</v>
      </c>
      <c r="T224" s="146">
        <f>S224*H224</f>
        <v>0</v>
      </c>
      <c r="AR224" s="147" t="s">
        <v>179</v>
      </c>
      <c r="AT224" s="147" t="s">
        <v>237</v>
      </c>
      <c r="AU224" s="147" t="s">
        <v>85</v>
      </c>
      <c r="AY224" s="17" t="s">
        <v>136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7" t="s">
        <v>81</v>
      </c>
      <c r="BK224" s="148">
        <f>ROUND(I224*H224,2)</f>
        <v>0</v>
      </c>
      <c r="BL224" s="17" t="s">
        <v>102</v>
      </c>
      <c r="BM224" s="147" t="s">
        <v>265</v>
      </c>
    </row>
    <row r="225" spans="2:47" s="1" customFormat="1" ht="12">
      <c r="B225" s="32"/>
      <c r="D225" s="149" t="s">
        <v>143</v>
      </c>
      <c r="F225" s="150" t="s">
        <v>263</v>
      </c>
      <c r="I225" s="151"/>
      <c r="L225" s="32"/>
      <c r="M225" s="152"/>
      <c r="T225" s="56"/>
      <c r="AT225" s="17" t="s">
        <v>143</v>
      </c>
      <c r="AU225" s="17" t="s">
        <v>85</v>
      </c>
    </row>
    <row r="226" spans="2:51" s="13" customFormat="1" ht="12">
      <c r="B226" s="159"/>
      <c r="D226" s="149" t="s">
        <v>144</v>
      </c>
      <c r="E226" s="160" t="s">
        <v>1</v>
      </c>
      <c r="F226" s="161" t="s">
        <v>266</v>
      </c>
      <c r="H226" s="162">
        <v>7.74</v>
      </c>
      <c r="I226" s="163"/>
      <c r="L226" s="159"/>
      <c r="M226" s="164"/>
      <c r="T226" s="165"/>
      <c r="AT226" s="160" t="s">
        <v>144</v>
      </c>
      <c r="AU226" s="160" t="s">
        <v>85</v>
      </c>
      <c r="AV226" s="13" t="s">
        <v>85</v>
      </c>
      <c r="AW226" s="13" t="s">
        <v>32</v>
      </c>
      <c r="AX226" s="13" t="s">
        <v>76</v>
      </c>
      <c r="AY226" s="160" t="s">
        <v>136</v>
      </c>
    </row>
    <row r="227" spans="2:51" s="14" customFormat="1" ht="12">
      <c r="B227" s="166"/>
      <c r="D227" s="149" t="s">
        <v>144</v>
      </c>
      <c r="E227" s="167" t="s">
        <v>1</v>
      </c>
      <c r="F227" s="168" t="s">
        <v>147</v>
      </c>
      <c r="H227" s="169">
        <v>7.74</v>
      </c>
      <c r="I227" s="170"/>
      <c r="L227" s="166"/>
      <c r="M227" s="171"/>
      <c r="T227" s="172"/>
      <c r="AT227" s="167" t="s">
        <v>144</v>
      </c>
      <c r="AU227" s="167" t="s">
        <v>85</v>
      </c>
      <c r="AV227" s="14" t="s">
        <v>102</v>
      </c>
      <c r="AW227" s="14" t="s">
        <v>32</v>
      </c>
      <c r="AX227" s="14" t="s">
        <v>81</v>
      </c>
      <c r="AY227" s="167" t="s">
        <v>136</v>
      </c>
    </row>
    <row r="228" spans="2:65" s="1" customFormat="1" ht="24.25" customHeight="1">
      <c r="B228" s="32"/>
      <c r="C228" s="136" t="s">
        <v>267</v>
      </c>
      <c r="D228" s="136" t="s">
        <v>138</v>
      </c>
      <c r="E228" s="137" t="s">
        <v>268</v>
      </c>
      <c r="F228" s="138" t="s">
        <v>269</v>
      </c>
      <c r="G228" s="139" t="s">
        <v>141</v>
      </c>
      <c r="H228" s="140">
        <v>1625.98</v>
      </c>
      <c r="I228" s="141"/>
      <c r="J228" s="142">
        <f>ROUND(I228*H228,2)</f>
        <v>0</v>
      </c>
      <c r="K228" s="138" t="s">
        <v>1</v>
      </c>
      <c r="L228" s="32"/>
      <c r="M228" s="143" t="s">
        <v>1</v>
      </c>
      <c r="N228" s="144" t="s">
        <v>41</v>
      </c>
      <c r="P228" s="145">
        <f>O228*H228</f>
        <v>0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102</v>
      </c>
      <c r="AT228" s="147" t="s">
        <v>138</v>
      </c>
      <c r="AU228" s="147" t="s">
        <v>85</v>
      </c>
      <c r="AY228" s="17" t="s">
        <v>136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7" t="s">
        <v>81</v>
      </c>
      <c r="BK228" s="148">
        <f>ROUND(I228*H228,2)</f>
        <v>0</v>
      </c>
      <c r="BL228" s="17" t="s">
        <v>102</v>
      </c>
      <c r="BM228" s="147" t="s">
        <v>270</v>
      </c>
    </row>
    <row r="229" spans="2:47" s="1" customFormat="1" ht="24">
      <c r="B229" s="32"/>
      <c r="D229" s="149" t="s">
        <v>143</v>
      </c>
      <c r="F229" s="150" t="s">
        <v>269</v>
      </c>
      <c r="I229" s="151"/>
      <c r="L229" s="32"/>
      <c r="M229" s="152"/>
      <c r="T229" s="56"/>
      <c r="AT229" s="17" t="s">
        <v>143</v>
      </c>
      <c r="AU229" s="17" t="s">
        <v>85</v>
      </c>
    </row>
    <row r="230" spans="2:51" s="13" customFormat="1" ht="12">
      <c r="B230" s="159"/>
      <c r="D230" s="149" t="s">
        <v>144</v>
      </c>
      <c r="E230" s="160" t="s">
        <v>1</v>
      </c>
      <c r="F230" s="161" t="s">
        <v>271</v>
      </c>
      <c r="H230" s="162">
        <v>1625.98</v>
      </c>
      <c r="I230" s="163"/>
      <c r="L230" s="159"/>
      <c r="M230" s="164"/>
      <c r="T230" s="165"/>
      <c r="AT230" s="160" t="s">
        <v>144</v>
      </c>
      <c r="AU230" s="160" t="s">
        <v>85</v>
      </c>
      <c r="AV230" s="13" t="s">
        <v>85</v>
      </c>
      <c r="AW230" s="13" t="s">
        <v>32</v>
      </c>
      <c r="AX230" s="13" t="s">
        <v>76</v>
      </c>
      <c r="AY230" s="160" t="s">
        <v>136</v>
      </c>
    </row>
    <row r="231" spans="2:51" s="14" customFormat="1" ht="12">
      <c r="B231" s="166"/>
      <c r="D231" s="149" t="s">
        <v>144</v>
      </c>
      <c r="E231" s="167" t="s">
        <v>1</v>
      </c>
      <c r="F231" s="168" t="s">
        <v>147</v>
      </c>
      <c r="H231" s="169">
        <v>1625.98</v>
      </c>
      <c r="I231" s="170"/>
      <c r="L231" s="166"/>
      <c r="M231" s="171"/>
      <c r="T231" s="172"/>
      <c r="AT231" s="167" t="s">
        <v>144</v>
      </c>
      <c r="AU231" s="167" t="s">
        <v>85</v>
      </c>
      <c r="AV231" s="14" t="s">
        <v>102</v>
      </c>
      <c r="AW231" s="14" t="s">
        <v>32</v>
      </c>
      <c r="AX231" s="14" t="s">
        <v>81</v>
      </c>
      <c r="AY231" s="167" t="s">
        <v>136</v>
      </c>
    </row>
    <row r="232" spans="2:65" s="1" customFormat="1" ht="21.75" customHeight="1">
      <c r="B232" s="32"/>
      <c r="C232" s="136" t="s">
        <v>272</v>
      </c>
      <c r="D232" s="136" t="s">
        <v>138</v>
      </c>
      <c r="E232" s="137" t="s">
        <v>273</v>
      </c>
      <c r="F232" s="138" t="s">
        <v>274</v>
      </c>
      <c r="G232" s="139" t="s">
        <v>141</v>
      </c>
      <c r="H232" s="140">
        <v>387</v>
      </c>
      <c r="I232" s="141"/>
      <c r="J232" s="142">
        <f>ROUND(I232*H232,2)</f>
        <v>0</v>
      </c>
      <c r="K232" s="138" t="s">
        <v>1</v>
      </c>
      <c r="L232" s="32"/>
      <c r="M232" s="143" t="s">
        <v>1</v>
      </c>
      <c r="N232" s="144" t="s">
        <v>41</v>
      </c>
      <c r="P232" s="145">
        <f>O232*H232</f>
        <v>0</v>
      </c>
      <c r="Q232" s="145">
        <v>0</v>
      </c>
      <c r="R232" s="145">
        <f>Q232*H232</f>
        <v>0</v>
      </c>
      <c r="S232" s="145">
        <v>0</v>
      </c>
      <c r="T232" s="146">
        <f>S232*H232</f>
        <v>0</v>
      </c>
      <c r="AR232" s="147" t="s">
        <v>102</v>
      </c>
      <c r="AT232" s="147" t="s">
        <v>138</v>
      </c>
      <c r="AU232" s="147" t="s">
        <v>85</v>
      </c>
      <c r="AY232" s="17" t="s">
        <v>136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7" t="s">
        <v>81</v>
      </c>
      <c r="BK232" s="148">
        <f>ROUND(I232*H232,2)</f>
        <v>0</v>
      </c>
      <c r="BL232" s="17" t="s">
        <v>102</v>
      </c>
      <c r="BM232" s="147" t="s">
        <v>275</v>
      </c>
    </row>
    <row r="233" spans="2:47" s="1" customFormat="1" ht="12">
      <c r="B233" s="32"/>
      <c r="D233" s="149" t="s">
        <v>143</v>
      </c>
      <c r="F233" s="150" t="s">
        <v>274</v>
      </c>
      <c r="I233" s="151"/>
      <c r="L233" s="32"/>
      <c r="M233" s="152"/>
      <c r="T233" s="56"/>
      <c r="AT233" s="17" t="s">
        <v>143</v>
      </c>
      <c r="AU233" s="17" t="s">
        <v>85</v>
      </c>
    </row>
    <row r="234" spans="2:65" s="1" customFormat="1" ht="16.5" customHeight="1">
      <c r="B234" s="32"/>
      <c r="C234" s="136" t="s">
        <v>276</v>
      </c>
      <c r="D234" s="136" t="s">
        <v>138</v>
      </c>
      <c r="E234" s="137" t="s">
        <v>277</v>
      </c>
      <c r="F234" s="138" t="s">
        <v>278</v>
      </c>
      <c r="G234" s="139" t="s">
        <v>141</v>
      </c>
      <c r="H234" s="140">
        <v>387</v>
      </c>
      <c r="I234" s="141"/>
      <c r="J234" s="142">
        <f>ROUND(I234*H234,2)</f>
        <v>0</v>
      </c>
      <c r="K234" s="138" t="s">
        <v>1</v>
      </c>
      <c r="L234" s="32"/>
      <c r="M234" s="143" t="s">
        <v>1</v>
      </c>
      <c r="N234" s="144" t="s">
        <v>41</v>
      </c>
      <c r="P234" s="145">
        <f>O234*H234</f>
        <v>0</v>
      </c>
      <c r="Q234" s="145">
        <v>0</v>
      </c>
      <c r="R234" s="145">
        <f>Q234*H234</f>
        <v>0</v>
      </c>
      <c r="S234" s="145">
        <v>0</v>
      </c>
      <c r="T234" s="146">
        <f>S234*H234</f>
        <v>0</v>
      </c>
      <c r="AR234" s="147" t="s">
        <v>102</v>
      </c>
      <c r="AT234" s="147" t="s">
        <v>138</v>
      </c>
      <c r="AU234" s="147" t="s">
        <v>85</v>
      </c>
      <c r="AY234" s="17" t="s">
        <v>136</v>
      </c>
      <c r="BE234" s="148">
        <f>IF(N234="základní",J234,0)</f>
        <v>0</v>
      </c>
      <c r="BF234" s="148">
        <f>IF(N234="snížená",J234,0)</f>
        <v>0</v>
      </c>
      <c r="BG234" s="148">
        <f>IF(N234="zákl. přenesená",J234,0)</f>
        <v>0</v>
      </c>
      <c r="BH234" s="148">
        <f>IF(N234="sníž. přenesená",J234,0)</f>
        <v>0</v>
      </c>
      <c r="BI234" s="148">
        <f>IF(N234="nulová",J234,0)</f>
        <v>0</v>
      </c>
      <c r="BJ234" s="17" t="s">
        <v>81</v>
      </c>
      <c r="BK234" s="148">
        <f>ROUND(I234*H234,2)</f>
        <v>0</v>
      </c>
      <c r="BL234" s="17" t="s">
        <v>102</v>
      </c>
      <c r="BM234" s="147" t="s">
        <v>279</v>
      </c>
    </row>
    <row r="235" spans="2:47" s="1" customFormat="1" ht="12">
      <c r="B235" s="32"/>
      <c r="D235" s="149" t="s">
        <v>143</v>
      </c>
      <c r="F235" s="150" t="s">
        <v>278</v>
      </c>
      <c r="I235" s="151"/>
      <c r="L235" s="32"/>
      <c r="M235" s="152"/>
      <c r="T235" s="56"/>
      <c r="AT235" s="17" t="s">
        <v>143</v>
      </c>
      <c r="AU235" s="17" t="s">
        <v>85</v>
      </c>
    </row>
    <row r="236" spans="2:65" s="1" customFormat="1" ht="24.25" customHeight="1">
      <c r="B236" s="32"/>
      <c r="C236" s="136" t="s">
        <v>280</v>
      </c>
      <c r="D236" s="136" t="s">
        <v>138</v>
      </c>
      <c r="E236" s="137" t="s">
        <v>281</v>
      </c>
      <c r="F236" s="138" t="s">
        <v>282</v>
      </c>
      <c r="G236" s="139" t="s">
        <v>283</v>
      </c>
      <c r="H236" s="140">
        <v>11</v>
      </c>
      <c r="I236" s="141"/>
      <c r="J236" s="142">
        <f>ROUND(I236*H236,2)</f>
        <v>0</v>
      </c>
      <c r="K236" s="138" t="s">
        <v>1</v>
      </c>
      <c r="L236" s="32"/>
      <c r="M236" s="143" t="s">
        <v>1</v>
      </c>
      <c r="N236" s="144" t="s">
        <v>41</v>
      </c>
      <c r="P236" s="145">
        <f>O236*H236</f>
        <v>0</v>
      </c>
      <c r="Q236" s="145">
        <v>0</v>
      </c>
      <c r="R236" s="145">
        <f>Q236*H236</f>
        <v>0</v>
      </c>
      <c r="S236" s="145">
        <v>0</v>
      </c>
      <c r="T236" s="146">
        <f>S236*H236</f>
        <v>0</v>
      </c>
      <c r="AR236" s="147" t="s">
        <v>102</v>
      </c>
      <c r="AT236" s="147" t="s">
        <v>138</v>
      </c>
      <c r="AU236" s="147" t="s">
        <v>85</v>
      </c>
      <c r="AY236" s="17" t="s">
        <v>136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7" t="s">
        <v>81</v>
      </c>
      <c r="BK236" s="148">
        <f>ROUND(I236*H236,2)</f>
        <v>0</v>
      </c>
      <c r="BL236" s="17" t="s">
        <v>102</v>
      </c>
      <c r="BM236" s="147" t="s">
        <v>284</v>
      </c>
    </row>
    <row r="237" spans="2:47" s="1" customFormat="1" ht="24">
      <c r="B237" s="32"/>
      <c r="D237" s="149" t="s">
        <v>143</v>
      </c>
      <c r="F237" s="150" t="s">
        <v>282</v>
      </c>
      <c r="I237" s="151"/>
      <c r="L237" s="32"/>
      <c r="M237" s="152"/>
      <c r="T237" s="56"/>
      <c r="AT237" s="17" t="s">
        <v>143</v>
      </c>
      <c r="AU237" s="17" t="s">
        <v>85</v>
      </c>
    </row>
    <row r="238" spans="2:51" s="12" customFormat="1" ht="12">
      <c r="B238" s="153"/>
      <c r="D238" s="149" t="s">
        <v>144</v>
      </c>
      <c r="E238" s="154" t="s">
        <v>1</v>
      </c>
      <c r="F238" s="155" t="s">
        <v>285</v>
      </c>
      <c r="H238" s="154" t="s">
        <v>1</v>
      </c>
      <c r="I238" s="156"/>
      <c r="L238" s="153"/>
      <c r="M238" s="157"/>
      <c r="T238" s="158"/>
      <c r="AT238" s="154" t="s">
        <v>144</v>
      </c>
      <c r="AU238" s="154" t="s">
        <v>85</v>
      </c>
      <c r="AV238" s="12" t="s">
        <v>81</v>
      </c>
      <c r="AW238" s="12" t="s">
        <v>32</v>
      </c>
      <c r="AX238" s="12" t="s">
        <v>76</v>
      </c>
      <c r="AY238" s="154" t="s">
        <v>136</v>
      </c>
    </row>
    <row r="239" spans="2:51" s="13" customFormat="1" ht="12">
      <c r="B239" s="159"/>
      <c r="D239" s="149" t="s">
        <v>144</v>
      </c>
      <c r="E239" s="160" t="s">
        <v>1</v>
      </c>
      <c r="F239" s="161" t="s">
        <v>204</v>
      </c>
      <c r="H239" s="162">
        <v>11</v>
      </c>
      <c r="I239" s="163"/>
      <c r="L239" s="159"/>
      <c r="M239" s="164"/>
      <c r="T239" s="165"/>
      <c r="AT239" s="160" t="s">
        <v>144</v>
      </c>
      <c r="AU239" s="160" t="s">
        <v>85</v>
      </c>
      <c r="AV239" s="13" t="s">
        <v>85</v>
      </c>
      <c r="AW239" s="13" t="s">
        <v>32</v>
      </c>
      <c r="AX239" s="13" t="s">
        <v>76</v>
      </c>
      <c r="AY239" s="160" t="s">
        <v>136</v>
      </c>
    </row>
    <row r="240" spans="2:51" s="14" customFormat="1" ht="12">
      <c r="B240" s="166"/>
      <c r="D240" s="149" t="s">
        <v>144</v>
      </c>
      <c r="E240" s="167" t="s">
        <v>1</v>
      </c>
      <c r="F240" s="168" t="s">
        <v>147</v>
      </c>
      <c r="H240" s="169">
        <v>11</v>
      </c>
      <c r="I240" s="170"/>
      <c r="L240" s="166"/>
      <c r="M240" s="171"/>
      <c r="T240" s="172"/>
      <c r="AT240" s="167" t="s">
        <v>144</v>
      </c>
      <c r="AU240" s="167" t="s">
        <v>85</v>
      </c>
      <c r="AV240" s="14" t="s">
        <v>102</v>
      </c>
      <c r="AW240" s="14" t="s">
        <v>32</v>
      </c>
      <c r="AX240" s="14" t="s">
        <v>81</v>
      </c>
      <c r="AY240" s="167" t="s">
        <v>136</v>
      </c>
    </row>
    <row r="241" spans="2:63" s="11" customFormat="1" ht="22.75" customHeight="1">
      <c r="B241" s="124"/>
      <c r="D241" s="125" t="s">
        <v>75</v>
      </c>
      <c r="E241" s="134" t="s">
        <v>88</v>
      </c>
      <c r="F241" s="134" t="s">
        <v>286</v>
      </c>
      <c r="I241" s="127"/>
      <c r="J241" s="135">
        <f>BK241</f>
        <v>0</v>
      </c>
      <c r="L241" s="124"/>
      <c r="M241" s="129"/>
      <c r="P241" s="130">
        <f>SUM(P242:P268)</f>
        <v>0</v>
      </c>
      <c r="R241" s="130">
        <f>SUM(R242:R268)</f>
        <v>13.80941</v>
      </c>
      <c r="T241" s="131">
        <f>SUM(T242:T268)</f>
        <v>0</v>
      </c>
      <c r="AR241" s="125" t="s">
        <v>81</v>
      </c>
      <c r="AT241" s="132" t="s">
        <v>75</v>
      </c>
      <c r="AU241" s="132" t="s">
        <v>81</v>
      </c>
      <c r="AY241" s="125" t="s">
        <v>136</v>
      </c>
      <c r="BK241" s="133">
        <f>SUM(BK242:BK268)</f>
        <v>0</v>
      </c>
    </row>
    <row r="242" spans="2:65" s="1" customFormat="1" ht="24.25" customHeight="1">
      <c r="B242" s="32"/>
      <c r="C242" s="136" t="s">
        <v>287</v>
      </c>
      <c r="D242" s="136" t="s">
        <v>138</v>
      </c>
      <c r="E242" s="137" t="s">
        <v>288</v>
      </c>
      <c r="F242" s="138" t="s">
        <v>289</v>
      </c>
      <c r="G242" s="139" t="s">
        <v>283</v>
      </c>
      <c r="H242" s="140">
        <v>18</v>
      </c>
      <c r="I242" s="141"/>
      <c r="J242" s="142">
        <f>ROUND(I242*H242,2)</f>
        <v>0</v>
      </c>
      <c r="K242" s="138" t="s">
        <v>1</v>
      </c>
      <c r="L242" s="32"/>
      <c r="M242" s="143" t="s">
        <v>1</v>
      </c>
      <c r="N242" s="144" t="s">
        <v>41</v>
      </c>
      <c r="P242" s="145">
        <f>O242*H242</f>
        <v>0</v>
      </c>
      <c r="Q242" s="145">
        <v>0.17489</v>
      </c>
      <c r="R242" s="145">
        <f>Q242*H242</f>
        <v>3.14802</v>
      </c>
      <c r="S242" s="145">
        <v>0</v>
      </c>
      <c r="T242" s="146">
        <f>S242*H242</f>
        <v>0</v>
      </c>
      <c r="AR242" s="147" t="s">
        <v>102</v>
      </c>
      <c r="AT242" s="147" t="s">
        <v>138</v>
      </c>
      <c r="AU242" s="147" t="s">
        <v>85</v>
      </c>
      <c r="AY242" s="17" t="s">
        <v>136</v>
      </c>
      <c r="BE242" s="148">
        <f>IF(N242="základní",J242,0)</f>
        <v>0</v>
      </c>
      <c r="BF242" s="148">
        <f>IF(N242="snížená",J242,0)</f>
        <v>0</v>
      </c>
      <c r="BG242" s="148">
        <f>IF(N242="zákl. přenesená",J242,0)</f>
        <v>0</v>
      </c>
      <c r="BH242" s="148">
        <f>IF(N242="sníž. přenesená",J242,0)</f>
        <v>0</v>
      </c>
      <c r="BI242" s="148">
        <f>IF(N242="nulová",J242,0)</f>
        <v>0</v>
      </c>
      <c r="BJ242" s="17" t="s">
        <v>81</v>
      </c>
      <c r="BK242" s="148">
        <f>ROUND(I242*H242,2)</f>
        <v>0</v>
      </c>
      <c r="BL242" s="17" t="s">
        <v>102</v>
      </c>
      <c r="BM242" s="147" t="s">
        <v>290</v>
      </c>
    </row>
    <row r="243" spans="2:47" s="1" customFormat="1" ht="24">
      <c r="B243" s="32"/>
      <c r="D243" s="149" t="s">
        <v>143</v>
      </c>
      <c r="F243" s="150" t="s">
        <v>289</v>
      </c>
      <c r="I243" s="151"/>
      <c r="L243" s="32"/>
      <c r="M243" s="152"/>
      <c r="T243" s="56"/>
      <c r="AT243" s="17" t="s">
        <v>143</v>
      </c>
      <c r="AU243" s="17" t="s">
        <v>85</v>
      </c>
    </row>
    <row r="244" spans="2:65" s="1" customFormat="1" ht="24.25" customHeight="1">
      <c r="B244" s="32"/>
      <c r="C244" s="180" t="s">
        <v>291</v>
      </c>
      <c r="D244" s="180" t="s">
        <v>237</v>
      </c>
      <c r="E244" s="181" t="s">
        <v>292</v>
      </c>
      <c r="F244" s="182" t="s">
        <v>293</v>
      </c>
      <c r="G244" s="183" t="s">
        <v>283</v>
      </c>
      <c r="H244" s="184">
        <v>2</v>
      </c>
      <c r="I244" s="185"/>
      <c r="J244" s="186">
        <f>ROUND(I244*H244,2)</f>
        <v>0</v>
      </c>
      <c r="K244" s="182" t="s">
        <v>1</v>
      </c>
      <c r="L244" s="187"/>
      <c r="M244" s="188" t="s">
        <v>1</v>
      </c>
      <c r="N244" s="189" t="s">
        <v>41</v>
      </c>
      <c r="P244" s="145">
        <f>O244*H244</f>
        <v>0</v>
      </c>
      <c r="Q244" s="145">
        <v>0.0047</v>
      </c>
      <c r="R244" s="145">
        <f>Q244*H244</f>
        <v>0.0094</v>
      </c>
      <c r="S244" s="145">
        <v>0</v>
      </c>
      <c r="T244" s="146">
        <f>S244*H244</f>
        <v>0</v>
      </c>
      <c r="AR244" s="147" t="s">
        <v>179</v>
      </c>
      <c r="AT244" s="147" t="s">
        <v>237</v>
      </c>
      <c r="AU244" s="147" t="s">
        <v>85</v>
      </c>
      <c r="AY244" s="17" t="s">
        <v>136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7" t="s">
        <v>81</v>
      </c>
      <c r="BK244" s="148">
        <f>ROUND(I244*H244,2)</f>
        <v>0</v>
      </c>
      <c r="BL244" s="17" t="s">
        <v>102</v>
      </c>
      <c r="BM244" s="147" t="s">
        <v>294</v>
      </c>
    </row>
    <row r="245" spans="2:47" s="1" customFormat="1" ht="24">
      <c r="B245" s="32"/>
      <c r="D245" s="149" t="s">
        <v>143</v>
      </c>
      <c r="F245" s="150" t="s">
        <v>293</v>
      </c>
      <c r="I245" s="151"/>
      <c r="L245" s="32"/>
      <c r="M245" s="152"/>
      <c r="T245" s="56"/>
      <c r="AT245" s="17" t="s">
        <v>143</v>
      </c>
      <c r="AU245" s="17" t="s">
        <v>85</v>
      </c>
    </row>
    <row r="246" spans="2:65" s="1" customFormat="1" ht="24.25" customHeight="1">
      <c r="B246" s="32"/>
      <c r="C246" s="180" t="s">
        <v>295</v>
      </c>
      <c r="D246" s="180" t="s">
        <v>237</v>
      </c>
      <c r="E246" s="181" t="s">
        <v>296</v>
      </c>
      <c r="F246" s="182" t="s">
        <v>297</v>
      </c>
      <c r="G246" s="183" t="s">
        <v>283</v>
      </c>
      <c r="H246" s="184">
        <v>10</v>
      </c>
      <c r="I246" s="185"/>
      <c r="J246" s="186">
        <f>ROUND(I246*H246,2)</f>
        <v>0</v>
      </c>
      <c r="K246" s="182" t="s">
        <v>1</v>
      </c>
      <c r="L246" s="187"/>
      <c r="M246" s="188" t="s">
        <v>1</v>
      </c>
      <c r="N246" s="189" t="s">
        <v>41</v>
      </c>
      <c r="P246" s="145">
        <f>O246*H246</f>
        <v>0</v>
      </c>
      <c r="Q246" s="145">
        <v>0.0037</v>
      </c>
      <c r="R246" s="145">
        <f>Q246*H246</f>
        <v>0.037000000000000005</v>
      </c>
      <c r="S246" s="145">
        <v>0</v>
      </c>
      <c r="T246" s="146">
        <f>S246*H246</f>
        <v>0</v>
      </c>
      <c r="AR246" s="147" t="s">
        <v>179</v>
      </c>
      <c r="AT246" s="147" t="s">
        <v>237</v>
      </c>
      <c r="AU246" s="147" t="s">
        <v>85</v>
      </c>
      <c r="AY246" s="17" t="s">
        <v>136</v>
      </c>
      <c r="BE246" s="148">
        <f>IF(N246="základní",J246,0)</f>
        <v>0</v>
      </c>
      <c r="BF246" s="148">
        <f>IF(N246="snížená",J246,0)</f>
        <v>0</v>
      </c>
      <c r="BG246" s="148">
        <f>IF(N246="zákl. přenesená",J246,0)</f>
        <v>0</v>
      </c>
      <c r="BH246" s="148">
        <f>IF(N246="sníž. přenesená",J246,0)</f>
        <v>0</v>
      </c>
      <c r="BI246" s="148">
        <f>IF(N246="nulová",J246,0)</f>
        <v>0</v>
      </c>
      <c r="BJ246" s="17" t="s">
        <v>81</v>
      </c>
      <c r="BK246" s="148">
        <f>ROUND(I246*H246,2)</f>
        <v>0</v>
      </c>
      <c r="BL246" s="17" t="s">
        <v>102</v>
      </c>
      <c r="BM246" s="147" t="s">
        <v>298</v>
      </c>
    </row>
    <row r="247" spans="2:47" s="1" customFormat="1" ht="24">
      <c r="B247" s="32"/>
      <c r="D247" s="149" t="s">
        <v>143</v>
      </c>
      <c r="F247" s="150" t="s">
        <v>297</v>
      </c>
      <c r="I247" s="151"/>
      <c r="L247" s="32"/>
      <c r="M247" s="152"/>
      <c r="T247" s="56"/>
      <c r="AT247" s="17" t="s">
        <v>143</v>
      </c>
      <c r="AU247" s="17" t="s">
        <v>85</v>
      </c>
    </row>
    <row r="248" spans="2:65" s="1" customFormat="1" ht="24.25" customHeight="1">
      <c r="B248" s="32"/>
      <c r="C248" s="180" t="s">
        <v>299</v>
      </c>
      <c r="D248" s="180" t="s">
        <v>237</v>
      </c>
      <c r="E248" s="181" t="s">
        <v>300</v>
      </c>
      <c r="F248" s="182" t="s">
        <v>301</v>
      </c>
      <c r="G248" s="183" t="s">
        <v>283</v>
      </c>
      <c r="H248" s="184">
        <v>6</v>
      </c>
      <c r="I248" s="185"/>
      <c r="J248" s="186">
        <f>ROUND(I248*H248,2)</f>
        <v>0</v>
      </c>
      <c r="K248" s="182" t="s">
        <v>1</v>
      </c>
      <c r="L248" s="187"/>
      <c r="M248" s="188" t="s">
        <v>1</v>
      </c>
      <c r="N248" s="189" t="s">
        <v>41</v>
      </c>
      <c r="P248" s="145">
        <f>O248*H248</f>
        <v>0</v>
      </c>
      <c r="Q248" s="145">
        <v>0.0034</v>
      </c>
      <c r="R248" s="145">
        <f>Q248*H248</f>
        <v>0.020399999999999998</v>
      </c>
      <c r="S248" s="145">
        <v>0</v>
      </c>
      <c r="T248" s="146">
        <f>S248*H248</f>
        <v>0</v>
      </c>
      <c r="AR248" s="147" t="s">
        <v>179</v>
      </c>
      <c r="AT248" s="147" t="s">
        <v>237</v>
      </c>
      <c r="AU248" s="147" t="s">
        <v>85</v>
      </c>
      <c r="AY248" s="17" t="s">
        <v>136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7" t="s">
        <v>81</v>
      </c>
      <c r="BK248" s="148">
        <f>ROUND(I248*H248,2)</f>
        <v>0</v>
      </c>
      <c r="BL248" s="17" t="s">
        <v>102</v>
      </c>
      <c r="BM248" s="147" t="s">
        <v>302</v>
      </c>
    </row>
    <row r="249" spans="2:47" s="1" customFormat="1" ht="12">
      <c r="B249" s="32"/>
      <c r="D249" s="149" t="s">
        <v>143</v>
      </c>
      <c r="F249" s="150" t="s">
        <v>301</v>
      </c>
      <c r="I249" s="151"/>
      <c r="L249" s="32"/>
      <c r="M249" s="152"/>
      <c r="T249" s="56"/>
      <c r="AT249" s="17" t="s">
        <v>143</v>
      </c>
      <c r="AU249" s="17" t="s">
        <v>85</v>
      </c>
    </row>
    <row r="250" spans="2:65" s="1" customFormat="1" ht="24.25" customHeight="1">
      <c r="B250" s="32"/>
      <c r="C250" s="136" t="s">
        <v>303</v>
      </c>
      <c r="D250" s="136" t="s">
        <v>138</v>
      </c>
      <c r="E250" s="137" t="s">
        <v>304</v>
      </c>
      <c r="F250" s="138" t="s">
        <v>305</v>
      </c>
      <c r="G250" s="139" t="s">
        <v>186</v>
      </c>
      <c r="H250" s="140">
        <v>30</v>
      </c>
      <c r="I250" s="141"/>
      <c r="J250" s="142">
        <f>ROUND(I250*H250,2)</f>
        <v>0</v>
      </c>
      <c r="K250" s="138" t="s">
        <v>1</v>
      </c>
      <c r="L250" s="32"/>
      <c r="M250" s="143" t="s">
        <v>1</v>
      </c>
      <c r="N250" s="144" t="s">
        <v>41</v>
      </c>
      <c r="P250" s="145">
        <f>O250*H250</f>
        <v>0</v>
      </c>
      <c r="Q250" s="145">
        <v>0.24127</v>
      </c>
      <c r="R250" s="145">
        <f>Q250*H250</f>
        <v>7.2381</v>
      </c>
      <c r="S250" s="145">
        <v>0</v>
      </c>
      <c r="T250" s="146">
        <f>S250*H250</f>
        <v>0</v>
      </c>
      <c r="AR250" s="147" t="s">
        <v>102</v>
      </c>
      <c r="AT250" s="147" t="s">
        <v>138</v>
      </c>
      <c r="AU250" s="147" t="s">
        <v>85</v>
      </c>
      <c r="AY250" s="17" t="s">
        <v>136</v>
      </c>
      <c r="BE250" s="148">
        <f>IF(N250="základní",J250,0)</f>
        <v>0</v>
      </c>
      <c r="BF250" s="148">
        <f>IF(N250="snížená",J250,0)</f>
        <v>0</v>
      </c>
      <c r="BG250" s="148">
        <f>IF(N250="zákl. přenesená",J250,0)</f>
        <v>0</v>
      </c>
      <c r="BH250" s="148">
        <f>IF(N250="sníž. přenesená",J250,0)</f>
        <v>0</v>
      </c>
      <c r="BI250" s="148">
        <f>IF(N250="nulová",J250,0)</f>
        <v>0</v>
      </c>
      <c r="BJ250" s="17" t="s">
        <v>81</v>
      </c>
      <c r="BK250" s="148">
        <f>ROUND(I250*H250,2)</f>
        <v>0</v>
      </c>
      <c r="BL250" s="17" t="s">
        <v>102</v>
      </c>
      <c r="BM250" s="147" t="s">
        <v>306</v>
      </c>
    </row>
    <row r="251" spans="2:47" s="1" customFormat="1" ht="24">
      <c r="B251" s="32"/>
      <c r="D251" s="149" t="s">
        <v>143</v>
      </c>
      <c r="F251" s="150" t="s">
        <v>305</v>
      </c>
      <c r="I251" s="151"/>
      <c r="L251" s="32"/>
      <c r="M251" s="152"/>
      <c r="T251" s="56"/>
      <c r="AT251" s="17" t="s">
        <v>143</v>
      </c>
      <c r="AU251" s="17" t="s">
        <v>85</v>
      </c>
    </row>
    <row r="252" spans="2:51" s="13" customFormat="1" ht="12">
      <c r="B252" s="159"/>
      <c r="D252" s="149" t="s">
        <v>144</v>
      </c>
      <c r="E252" s="160" t="s">
        <v>1</v>
      </c>
      <c r="F252" s="161" t="s">
        <v>307</v>
      </c>
      <c r="H252" s="162">
        <v>30</v>
      </c>
      <c r="I252" s="163"/>
      <c r="L252" s="159"/>
      <c r="M252" s="164"/>
      <c r="T252" s="165"/>
      <c r="AT252" s="160" t="s">
        <v>144</v>
      </c>
      <c r="AU252" s="160" t="s">
        <v>85</v>
      </c>
      <c r="AV252" s="13" t="s">
        <v>85</v>
      </c>
      <c r="AW252" s="13" t="s">
        <v>32</v>
      </c>
      <c r="AX252" s="13" t="s">
        <v>76</v>
      </c>
      <c r="AY252" s="160" t="s">
        <v>136</v>
      </c>
    </row>
    <row r="253" spans="2:51" s="14" customFormat="1" ht="12">
      <c r="B253" s="166"/>
      <c r="D253" s="149" t="s">
        <v>144</v>
      </c>
      <c r="E253" s="167" t="s">
        <v>1</v>
      </c>
      <c r="F253" s="168" t="s">
        <v>147</v>
      </c>
      <c r="H253" s="169">
        <v>30</v>
      </c>
      <c r="I253" s="170"/>
      <c r="L253" s="166"/>
      <c r="M253" s="171"/>
      <c r="T253" s="172"/>
      <c r="AT253" s="167" t="s">
        <v>144</v>
      </c>
      <c r="AU253" s="167" t="s">
        <v>85</v>
      </c>
      <c r="AV253" s="14" t="s">
        <v>102</v>
      </c>
      <c r="AW253" s="14" t="s">
        <v>32</v>
      </c>
      <c r="AX253" s="14" t="s">
        <v>81</v>
      </c>
      <c r="AY253" s="167" t="s">
        <v>136</v>
      </c>
    </row>
    <row r="254" spans="2:65" s="1" customFormat="1" ht="24.25" customHeight="1">
      <c r="B254" s="32"/>
      <c r="C254" s="180" t="s">
        <v>308</v>
      </c>
      <c r="D254" s="180" t="s">
        <v>237</v>
      </c>
      <c r="E254" s="181" t="s">
        <v>309</v>
      </c>
      <c r="F254" s="182" t="s">
        <v>310</v>
      </c>
      <c r="G254" s="183" t="s">
        <v>283</v>
      </c>
      <c r="H254" s="184">
        <v>275.455</v>
      </c>
      <c r="I254" s="185"/>
      <c r="J254" s="186">
        <f>ROUND(I254*H254,2)</f>
        <v>0</v>
      </c>
      <c r="K254" s="182" t="s">
        <v>1</v>
      </c>
      <c r="L254" s="187"/>
      <c r="M254" s="188" t="s">
        <v>1</v>
      </c>
      <c r="N254" s="189" t="s">
        <v>41</v>
      </c>
      <c r="P254" s="145">
        <f>O254*H254</f>
        <v>0</v>
      </c>
      <c r="Q254" s="145">
        <v>0.012</v>
      </c>
      <c r="R254" s="145">
        <f>Q254*H254</f>
        <v>3.30546</v>
      </c>
      <c r="S254" s="145">
        <v>0</v>
      </c>
      <c r="T254" s="146">
        <f>S254*H254</f>
        <v>0</v>
      </c>
      <c r="AR254" s="147" t="s">
        <v>179</v>
      </c>
      <c r="AT254" s="147" t="s">
        <v>237</v>
      </c>
      <c r="AU254" s="147" t="s">
        <v>85</v>
      </c>
      <c r="AY254" s="17" t="s">
        <v>136</v>
      </c>
      <c r="BE254" s="148">
        <f>IF(N254="základní",J254,0)</f>
        <v>0</v>
      </c>
      <c r="BF254" s="148">
        <f>IF(N254="snížená",J254,0)</f>
        <v>0</v>
      </c>
      <c r="BG254" s="148">
        <f>IF(N254="zákl. přenesená",J254,0)</f>
        <v>0</v>
      </c>
      <c r="BH254" s="148">
        <f>IF(N254="sníž. přenesená",J254,0)</f>
        <v>0</v>
      </c>
      <c r="BI254" s="148">
        <f>IF(N254="nulová",J254,0)</f>
        <v>0</v>
      </c>
      <c r="BJ254" s="17" t="s">
        <v>81</v>
      </c>
      <c r="BK254" s="148">
        <f>ROUND(I254*H254,2)</f>
        <v>0</v>
      </c>
      <c r="BL254" s="17" t="s">
        <v>102</v>
      </c>
      <c r="BM254" s="147" t="s">
        <v>311</v>
      </c>
    </row>
    <row r="255" spans="2:47" s="1" customFormat="1" ht="24">
      <c r="B255" s="32"/>
      <c r="D255" s="149" t="s">
        <v>143</v>
      </c>
      <c r="F255" s="150" t="s">
        <v>310</v>
      </c>
      <c r="I255" s="151"/>
      <c r="L255" s="32"/>
      <c r="M255" s="152"/>
      <c r="T255" s="56"/>
      <c r="AT255" s="17" t="s">
        <v>143</v>
      </c>
      <c r="AU255" s="17" t="s">
        <v>85</v>
      </c>
    </row>
    <row r="256" spans="2:51" s="13" customFormat="1" ht="12">
      <c r="B256" s="159"/>
      <c r="D256" s="149" t="s">
        <v>144</v>
      </c>
      <c r="E256" s="160" t="s">
        <v>1</v>
      </c>
      <c r="F256" s="161" t="s">
        <v>312</v>
      </c>
      <c r="H256" s="162">
        <v>275.455</v>
      </c>
      <c r="I256" s="163"/>
      <c r="L256" s="159"/>
      <c r="M256" s="164"/>
      <c r="T256" s="165"/>
      <c r="AT256" s="160" t="s">
        <v>144</v>
      </c>
      <c r="AU256" s="160" t="s">
        <v>85</v>
      </c>
      <c r="AV256" s="13" t="s">
        <v>85</v>
      </c>
      <c r="AW256" s="13" t="s">
        <v>32</v>
      </c>
      <c r="AX256" s="13" t="s">
        <v>76</v>
      </c>
      <c r="AY256" s="160" t="s">
        <v>136</v>
      </c>
    </row>
    <row r="257" spans="2:51" s="14" customFormat="1" ht="12">
      <c r="B257" s="166"/>
      <c r="D257" s="149" t="s">
        <v>144</v>
      </c>
      <c r="E257" s="167" t="s">
        <v>1</v>
      </c>
      <c r="F257" s="168" t="s">
        <v>147</v>
      </c>
      <c r="H257" s="169">
        <v>275.455</v>
      </c>
      <c r="I257" s="170"/>
      <c r="L257" s="166"/>
      <c r="M257" s="171"/>
      <c r="T257" s="172"/>
      <c r="AT257" s="167" t="s">
        <v>144</v>
      </c>
      <c r="AU257" s="167" t="s">
        <v>85</v>
      </c>
      <c r="AV257" s="14" t="s">
        <v>102</v>
      </c>
      <c r="AW257" s="14" t="s">
        <v>32</v>
      </c>
      <c r="AX257" s="14" t="s">
        <v>81</v>
      </c>
      <c r="AY257" s="167" t="s">
        <v>136</v>
      </c>
    </row>
    <row r="258" spans="2:65" s="1" customFormat="1" ht="24.25" customHeight="1">
      <c r="B258" s="32"/>
      <c r="C258" s="136" t="s">
        <v>313</v>
      </c>
      <c r="D258" s="136" t="s">
        <v>138</v>
      </c>
      <c r="E258" s="137" t="s">
        <v>314</v>
      </c>
      <c r="F258" s="138" t="s">
        <v>315</v>
      </c>
      <c r="G258" s="139" t="s">
        <v>186</v>
      </c>
      <c r="H258" s="140">
        <v>30</v>
      </c>
      <c r="I258" s="141"/>
      <c r="J258" s="142">
        <f>ROUND(I258*H258,2)</f>
        <v>0</v>
      </c>
      <c r="K258" s="138" t="s">
        <v>1</v>
      </c>
      <c r="L258" s="32"/>
      <c r="M258" s="143" t="s">
        <v>1</v>
      </c>
      <c r="N258" s="144" t="s">
        <v>41</v>
      </c>
      <c r="P258" s="145">
        <f>O258*H258</f>
        <v>0</v>
      </c>
      <c r="Q258" s="145">
        <v>0</v>
      </c>
      <c r="R258" s="145">
        <f>Q258*H258</f>
        <v>0</v>
      </c>
      <c r="S258" s="145">
        <v>0</v>
      </c>
      <c r="T258" s="146">
        <f>S258*H258</f>
        <v>0</v>
      </c>
      <c r="AR258" s="147" t="s">
        <v>102</v>
      </c>
      <c r="AT258" s="147" t="s">
        <v>138</v>
      </c>
      <c r="AU258" s="147" t="s">
        <v>85</v>
      </c>
      <c r="AY258" s="17" t="s">
        <v>136</v>
      </c>
      <c r="BE258" s="148">
        <f>IF(N258="základní",J258,0)</f>
        <v>0</v>
      </c>
      <c r="BF258" s="148">
        <f>IF(N258="snížená",J258,0)</f>
        <v>0</v>
      </c>
      <c r="BG258" s="148">
        <f>IF(N258="zákl. přenesená",J258,0)</f>
        <v>0</v>
      </c>
      <c r="BH258" s="148">
        <f>IF(N258="sníž. přenesená",J258,0)</f>
        <v>0</v>
      </c>
      <c r="BI258" s="148">
        <f>IF(N258="nulová",J258,0)</f>
        <v>0</v>
      </c>
      <c r="BJ258" s="17" t="s">
        <v>81</v>
      </c>
      <c r="BK258" s="148">
        <f>ROUND(I258*H258,2)</f>
        <v>0</v>
      </c>
      <c r="BL258" s="17" t="s">
        <v>102</v>
      </c>
      <c r="BM258" s="147" t="s">
        <v>316</v>
      </c>
    </row>
    <row r="259" spans="2:47" s="1" customFormat="1" ht="24">
      <c r="B259" s="32"/>
      <c r="D259" s="149" t="s">
        <v>143</v>
      </c>
      <c r="F259" s="150" t="s">
        <v>315</v>
      </c>
      <c r="I259" s="151"/>
      <c r="L259" s="32"/>
      <c r="M259" s="152"/>
      <c r="T259" s="56"/>
      <c r="AT259" s="17" t="s">
        <v>143</v>
      </c>
      <c r="AU259" s="17" t="s">
        <v>85</v>
      </c>
    </row>
    <row r="260" spans="2:65" s="1" customFormat="1" ht="24.25" customHeight="1">
      <c r="B260" s="32"/>
      <c r="C260" s="180" t="s">
        <v>317</v>
      </c>
      <c r="D260" s="180" t="s">
        <v>237</v>
      </c>
      <c r="E260" s="181" t="s">
        <v>318</v>
      </c>
      <c r="F260" s="182" t="s">
        <v>319</v>
      </c>
      <c r="G260" s="183" t="s">
        <v>186</v>
      </c>
      <c r="H260" s="184">
        <v>31.5</v>
      </c>
      <c r="I260" s="185"/>
      <c r="J260" s="186">
        <f>ROUND(I260*H260,2)</f>
        <v>0</v>
      </c>
      <c r="K260" s="182" t="s">
        <v>1</v>
      </c>
      <c r="L260" s="187"/>
      <c r="M260" s="188" t="s">
        <v>1</v>
      </c>
      <c r="N260" s="189" t="s">
        <v>41</v>
      </c>
      <c r="P260" s="145">
        <f>O260*H260</f>
        <v>0</v>
      </c>
      <c r="Q260" s="145">
        <v>0.0015</v>
      </c>
      <c r="R260" s="145">
        <f>Q260*H260</f>
        <v>0.04725</v>
      </c>
      <c r="S260" s="145">
        <v>0</v>
      </c>
      <c r="T260" s="146">
        <f>S260*H260</f>
        <v>0</v>
      </c>
      <c r="AR260" s="147" t="s">
        <v>179</v>
      </c>
      <c r="AT260" s="147" t="s">
        <v>237</v>
      </c>
      <c r="AU260" s="147" t="s">
        <v>85</v>
      </c>
      <c r="AY260" s="17" t="s">
        <v>136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7" t="s">
        <v>81</v>
      </c>
      <c r="BK260" s="148">
        <f>ROUND(I260*H260,2)</f>
        <v>0</v>
      </c>
      <c r="BL260" s="17" t="s">
        <v>102</v>
      </c>
      <c r="BM260" s="147" t="s">
        <v>320</v>
      </c>
    </row>
    <row r="261" spans="2:47" s="1" customFormat="1" ht="24">
      <c r="B261" s="32"/>
      <c r="D261" s="149" t="s">
        <v>143</v>
      </c>
      <c r="F261" s="150" t="s">
        <v>319</v>
      </c>
      <c r="I261" s="151"/>
      <c r="L261" s="32"/>
      <c r="M261" s="152"/>
      <c r="T261" s="56"/>
      <c r="AT261" s="17" t="s">
        <v>143</v>
      </c>
      <c r="AU261" s="17" t="s">
        <v>85</v>
      </c>
    </row>
    <row r="262" spans="2:51" s="13" customFormat="1" ht="12">
      <c r="B262" s="159"/>
      <c r="D262" s="149" t="s">
        <v>144</v>
      </c>
      <c r="E262" s="160" t="s">
        <v>1</v>
      </c>
      <c r="F262" s="161" t="s">
        <v>321</v>
      </c>
      <c r="H262" s="162">
        <v>31.5</v>
      </c>
      <c r="I262" s="163"/>
      <c r="L262" s="159"/>
      <c r="M262" s="164"/>
      <c r="T262" s="165"/>
      <c r="AT262" s="160" t="s">
        <v>144</v>
      </c>
      <c r="AU262" s="160" t="s">
        <v>85</v>
      </c>
      <c r="AV262" s="13" t="s">
        <v>85</v>
      </c>
      <c r="AW262" s="13" t="s">
        <v>32</v>
      </c>
      <c r="AX262" s="13" t="s">
        <v>81</v>
      </c>
      <c r="AY262" s="160" t="s">
        <v>136</v>
      </c>
    </row>
    <row r="263" spans="2:65" s="1" customFormat="1" ht="24.25" customHeight="1">
      <c r="B263" s="32"/>
      <c r="C263" s="136" t="s">
        <v>322</v>
      </c>
      <c r="D263" s="136" t="s">
        <v>138</v>
      </c>
      <c r="E263" s="137" t="s">
        <v>323</v>
      </c>
      <c r="F263" s="138" t="s">
        <v>324</v>
      </c>
      <c r="G263" s="139" t="s">
        <v>186</v>
      </c>
      <c r="H263" s="140">
        <v>90</v>
      </c>
      <c r="I263" s="141"/>
      <c r="J263" s="142">
        <f>ROUND(I263*H263,2)</f>
        <v>0</v>
      </c>
      <c r="K263" s="138" t="s">
        <v>1</v>
      </c>
      <c r="L263" s="32"/>
      <c r="M263" s="143" t="s">
        <v>1</v>
      </c>
      <c r="N263" s="144" t="s">
        <v>41</v>
      </c>
      <c r="P263" s="145">
        <f>O263*H263</f>
        <v>0</v>
      </c>
      <c r="Q263" s="145">
        <v>0</v>
      </c>
      <c r="R263" s="145">
        <f>Q263*H263</f>
        <v>0</v>
      </c>
      <c r="S263" s="145">
        <v>0</v>
      </c>
      <c r="T263" s="146">
        <f>S263*H263</f>
        <v>0</v>
      </c>
      <c r="AR263" s="147" t="s">
        <v>102</v>
      </c>
      <c r="AT263" s="147" t="s">
        <v>138</v>
      </c>
      <c r="AU263" s="147" t="s">
        <v>85</v>
      </c>
      <c r="AY263" s="17" t="s">
        <v>136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7" t="s">
        <v>81</v>
      </c>
      <c r="BK263" s="148">
        <f>ROUND(I263*H263,2)</f>
        <v>0</v>
      </c>
      <c r="BL263" s="17" t="s">
        <v>102</v>
      </c>
      <c r="BM263" s="147" t="s">
        <v>325</v>
      </c>
    </row>
    <row r="264" spans="2:47" s="1" customFormat="1" ht="12">
      <c r="B264" s="32"/>
      <c r="D264" s="149" t="s">
        <v>143</v>
      </c>
      <c r="F264" s="150" t="s">
        <v>324</v>
      </c>
      <c r="I264" s="151"/>
      <c r="L264" s="32"/>
      <c r="M264" s="152"/>
      <c r="T264" s="56"/>
      <c r="AT264" s="17" t="s">
        <v>143</v>
      </c>
      <c r="AU264" s="17" t="s">
        <v>85</v>
      </c>
    </row>
    <row r="265" spans="2:51" s="13" customFormat="1" ht="12">
      <c r="B265" s="159"/>
      <c r="D265" s="149" t="s">
        <v>144</v>
      </c>
      <c r="E265" s="160" t="s">
        <v>1</v>
      </c>
      <c r="F265" s="161" t="s">
        <v>326</v>
      </c>
      <c r="H265" s="162">
        <v>90</v>
      </c>
      <c r="I265" s="163"/>
      <c r="L265" s="159"/>
      <c r="M265" s="164"/>
      <c r="T265" s="165"/>
      <c r="AT265" s="160" t="s">
        <v>144</v>
      </c>
      <c r="AU265" s="160" t="s">
        <v>85</v>
      </c>
      <c r="AV265" s="13" t="s">
        <v>85</v>
      </c>
      <c r="AW265" s="13" t="s">
        <v>32</v>
      </c>
      <c r="AX265" s="13" t="s">
        <v>81</v>
      </c>
      <c r="AY265" s="160" t="s">
        <v>136</v>
      </c>
    </row>
    <row r="266" spans="2:65" s="1" customFormat="1" ht="16.5" customHeight="1">
      <c r="B266" s="32"/>
      <c r="C266" s="180" t="s">
        <v>327</v>
      </c>
      <c r="D266" s="180" t="s">
        <v>237</v>
      </c>
      <c r="E266" s="181" t="s">
        <v>328</v>
      </c>
      <c r="F266" s="182" t="s">
        <v>329</v>
      </c>
      <c r="G266" s="183" t="s">
        <v>186</v>
      </c>
      <c r="H266" s="184">
        <v>94.5</v>
      </c>
      <c r="I266" s="185"/>
      <c r="J266" s="186">
        <f>ROUND(I266*H266,2)</f>
        <v>0</v>
      </c>
      <c r="K266" s="182" t="s">
        <v>1</v>
      </c>
      <c r="L266" s="187"/>
      <c r="M266" s="188" t="s">
        <v>1</v>
      </c>
      <c r="N266" s="189" t="s">
        <v>41</v>
      </c>
      <c r="P266" s="145">
        <f>O266*H266</f>
        <v>0</v>
      </c>
      <c r="Q266" s="145">
        <v>4E-05</v>
      </c>
      <c r="R266" s="145">
        <f>Q266*H266</f>
        <v>0.0037800000000000004</v>
      </c>
      <c r="S266" s="145">
        <v>0</v>
      </c>
      <c r="T266" s="146">
        <f>S266*H266</f>
        <v>0</v>
      </c>
      <c r="AR266" s="147" t="s">
        <v>179</v>
      </c>
      <c r="AT266" s="147" t="s">
        <v>237</v>
      </c>
      <c r="AU266" s="147" t="s">
        <v>85</v>
      </c>
      <c r="AY266" s="17" t="s">
        <v>136</v>
      </c>
      <c r="BE266" s="148">
        <f>IF(N266="základní",J266,0)</f>
        <v>0</v>
      </c>
      <c r="BF266" s="148">
        <f>IF(N266="snížená",J266,0)</f>
        <v>0</v>
      </c>
      <c r="BG266" s="148">
        <f>IF(N266="zákl. přenesená",J266,0)</f>
        <v>0</v>
      </c>
      <c r="BH266" s="148">
        <f>IF(N266="sníž. přenesená",J266,0)</f>
        <v>0</v>
      </c>
      <c r="BI266" s="148">
        <f>IF(N266="nulová",J266,0)</f>
        <v>0</v>
      </c>
      <c r="BJ266" s="17" t="s">
        <v>81</v>
      </c>
      <c r="BK266" s="148">
        <f>ROUND(I266*H266,2)</f>
        <v>0</v>
      </c>
      <c r="BL266" s="17" t="s">
        <v>102</v>
      </c>
      <c r="BM266" s="147" t="s">
        <v>330</v>
      </c>
    </row>
    <row r="267" spans="2:47" s="1" customFormat="1" ht="12">
      <c r="B267" s="32"/>
      <c r="D267" s="149" t="s">
        <v>143</v>
      </c>
      <c r="F267" s="150" t="s">
        <v>329</v>
      </c>
      <c r="I267" s="151"/>
      <c r="L267" s="32"/>
      <c r="M267" s="152"/>
      <c r="T267" s="56"/>
      <c r="AT267" s="17" t="s">
        <v>143</v>
      </c>
      <c r="AU267" s="17" t="s">
        <v>85</v>
      </c>
    </row>
    <row r="268" spans="2:51" s="13" customFormat="1" ht="12">
      <c r="B268" s="159"/>
      <c r="D268" s="149" t="s">
        <v>144</v>
      </c>
      <c r="E268" s="160" t="s">
        <v>1</v>
      </c>
      <c r="F268" s="161" t="s">
        <v>331</v>
      </c>
      <c r="H268" s="162">
        <v>94.5</v>
      </c>
      <c r="I268" s="163"/>
      <c r="L268" s="159"/>
      <c r="M268" s="164"/>
      <c r="T268" s="165"/>
      <c r="AT268" s="160" t="s">
        <v>144</v>
      </c>
      <c r="AU268" s="160" t="s">
        <v>85</v>
      </c>
      <c r="AV268" s="13" t="s">
        <v>85</v>
      </c>
      <c r="AW268" s="13" t="s">
        <v>32</v>
      </c>
      <c r="AX268" s="13" t="s">
        <v>81</v>
      </c>
      <c r="AY268" s="160" t="s">
        <v>136</v>
      </c>
    </row>
    <row r="269" spans="2:63" s="11" customFormat="1" ht="22.75" customHeight="1">
      <c r="B269" s="124"/>
      <c r="D269" s="125" t="s">
        <v>75</v>
      </c>
      <c r="E269" s="134" t="s">
        <v>162</v>
      </c>
      <c r="F269" s="134" t="s">
        <v>332</v>
      </c>
      <c r="I269" s="127"/>
      <c r="J269" s="135">
        <f>BK269</f>
        <v>0</v>
      </c>
      <c r="L269" s="124"/>
      <c r="M269" s="129"/>
      <c r="P269" s="130">
        <f>SUM(P270:P350)</f>
        <v>0</v>
      </c>
      <c r="R269" s="130">
        <f>SUM(R270:R350)</f>
        <v>244.7017208</v>
      </c>
      <c r="T269" s="131">
        <f>SUM(T270:T350)</f>
        <v>0</v>
      </c>
      <c r="AR269" s="125" t="s">
        <v>81</v>
      </c>
      <c r="AT269" s="132" t="s">
        <v>75</v>
      </c>
      <c r="AU269" s="132" t="s">
        <v>81</v>
      </c>
      <c r="AY269" s="125" t="s">
        <v>136</v>
      </c>
      <c r="BK269" s="133">
        <f>SUM(BK270:BK350)</f>
        <v>0</v>
      </c>
    </row>
    <row r="270" spans="2:65" s="1" customFormat="1" ht="33" customHeight="1">
      <c r="B270" s="32"/>
      <c r="C270" s="136" t="s">
        <v>333</v>
      </c>
      <c r="D270" s="136" t="s">
        <v>138</v>
      </c>
      <c r="E270" s="137" t="s">
        <v>334</v>
      </c>
      <c r="F270" s="138" t="s">
        <v>335</v>
      </c>
      <c r="G270" s="139" t="s">
        <v>141</v>
      </c>
      <c r="H270" s="140">
        <v>237.6</v>
      </c>
      <c r="I270" s="141"/>
      <c r="J270" s="142">
        <f>ROUND(I270*H270,2)</f>
        <v>0</v>
      </c>
      <c r="K270" s="138" t="s">
        <v>1</v>
      </c>
      <c r="L270" s="32"/>
      <c r="M270" s="143" t="s">
        <v>1</v>
      </c>
      <c r="N270" s="144" t="s">
        <v>41</v>
      </c>
      <c r="P270" s="145">
        <f>O270*H270</f>
        <v>0</v>
      </c>
      <c r="Q270" s="145">
        <v>0</v>
      </c>
      <c r="R270" s="145">
        <f>Q270*H270</f>
        <v>0</v>
      </c>
      <c r="S270" s="145">
        <v>0</v>
      </c>
      <c r="T270" s="146">
        <f>S270*H270</f>
        <v>0</v>
      </c>
      <c r="AR270" s="147" t="s">
        <v>102</v>
      </c>
      <c r="AT270" s="147" t="s">
        <v>138</v>
      </c>
      <c r="AU270" s="147" t="s">
        <v>85</v>
      </c>
      <c r="AY270" s="17" t="s">
        <v>136</v>
      </c>
      <c r="BE270" s="148">
        <f>IF(N270="základní",J270,0)</f>
        <v>0</v>
      </c>
      <c r="BF270" s="148">
        <f>IF(N270="snížená",J270,0)</f>
        <v>0</v>
      </c>
      <c r="BG270" s="148">
        <f>IF(N270="zákl. přenesená",J270,0)</f>
        <v>0</v>
      </c>
      <c r="BH270" s="148">
        <f>IF(N270="sníž. přenesená",J270,0)</f>
        <v>0</v>
      </c>
      <c r="BI270" s="148">
        <f>IF(N270="nulová",J270,0)</f>
        <v>0</v>
      </c>
      <c r="BJ270" s="17" t="s">
        <v>81</v>
      </c>
      <c r="BK270" s="148">
        <f>ROUND(I270*H270,2)</f>
        <v>0</v>
      </c>
      <c r="BL270" s="17" t="s">
        <v>102</v>
      </c>
      <c r="BM270" s="147" t="s">
        <v>336</v>
      </c>
    </row>
    <row r="271" spans="2:47" s="1" customFormat="1" ht="24">
      <c r="B271" s="32"/>
      <c r="D271" s="149" t="s">
        <v>143</v>
      </c>
      <c r="F271" s="150" t="s">
        <v>335</v>
      </c>
      <c r="I271" s="151"/>
      <c r="L271" s="32"/>
      <c r="M271" s="152"/>
      <c r="T271" s="56"/>
      <c r="AT271" s="17" t="s">
        <v>143</v>
      </c>
      <c r="AU271" s="17" t="s">
        <v>85</v>
      </c>
    </row>
    <row r="272" spans="2:51" s="13" customFormat="1" ht="12">
      <c r="B272" s="159"/>
      <c r="D272" s="149" t="s">
        <v>144</v>
      </c>
      <c r="E272" s="160" t="s">
        <v>1</v>
      </c>
      <c r="F272" s="161" t="s">
        <v>337</v>
      </c>
      <c r="H272" s="162">
        <v>237.6</v>
      </c>
      <c r="I272" s="163"/>
      <c r="L272" s="159"/>
      <c r="M272" s="164"/>
      <c r="T272" s="165"/>
      <c r="AT272" s="160" t="s">
        <v>144</v>
      </c>
      <c r="AU272" s="160" t="s">
        <v>85</v>
      </c>
      <c r="AV272" s="13" t="s">
        <v>85</v>
      </c>
      <c r="AW272" s="13" t="s">
        <v>32</v>
      </c>
      <c r="AX272" s="13" t="s">
        <v>76</v>
      </c>
      <c r="AY272" s="160" t="s">
        <v>136</v>
      </c>
    </row>
    <row r="273" spans="2:51" s="14" customFormat="1" ht="12">
      <c r="B273" s="166"/>
      <c r="D273" s="149" t="s">
        <v>144</v>
      </c>
      <c r="E273" s="167" t="s">
        <v>1</v>
      </c>
      <c r="F273" s="168" t="s">
        <v>147</v>
      </c>
      <c r="H273" s="169">
        <v>237.6</v>
      </c>
      <c r="I273" s="170"/>
      <c r="L273" s="166"/>
      <c r="M273" s="171"/>
      <c r="T273" s="172"/>
      <c r="AT273" s="167" t="s">
        <v>144</v>
      </c>
      <c r="AU273" s="167" t="s">
        <v>85</v>
      </c>
      <c r="AV273" s="14" t="s">
        <v>102</v>
      </c>
      <c r="AW273" s="14" t="s">
        <v>32</v>
      </c>
      <c r="AX273" s="14" t="s">
        <v>81</v>
      </c>
      <c r="AY273" s="167" t="s">
        <v>136</v>
      </c>
    </row>
    <row r="274" spans="2:65" s="1" customFormat="1" ht="21.75" customHeight="1">
      <c r="B274" s="32"/>
      <c r="C274" s="136" t="s">
        <v>338</v>
      </c>
      <c r="D274" s="136" t="s">
        <v>138</v>
      </c>
      <c r="E274" s="137" t="s">
        <v>339</v>
      </c>
      <c r="F274" s="138" t="s">
        <v>340</v>
      </c>
      <c r="G274" s="139" t="s">
        <v>141</v>
      </c>
      <c r="H274" s="140">
        <v>39.38</v>
      </c>
      <c r="I274" s="141"/>
      <c r="J274" s="142">
        <f>ROUND(I274*H274,2)</f>
        <v>0</v>
      </c>
      <c r="K274" s="138" t="s">
        <v>1</v>
      </c>
      <c r="L274" s="32"/>
      <c r="M274" s="143" t="s">
        <v>1</v>
      </c>
      <c r="N274" s="144" t="s">
        <v>41</v>
      </c>
      <c r="P274" s="145">
        <f>O274*H274</f>
        <v>0</v>
      </c>
      <c r="Q274" s="145">
        <v>0</v>
      </c>
      <c r="R274" s="145">
        <f>Q274*H274</f>
        <v>0</v>
      </c>
      <c r="S274" s="145">
        <v>0</v>
      </c>
      <c r="T274" s="146">
        <f>S274*H274</f>
        <v>0</v>
      </c>
      <c r="AR274" s="147" t="s">
        <v>102</v>
      </c>
      <c r="AT274" s="147" t="s">
        <v>138</v>
      </c>
      <c r="AU274" s="147" t="s">
        <v>85</v>
      </c>
      <c r="AY274" s="17" t="s">
        <v>136</v>
      </c>
      <c r="BE274" s="148">
        <f>IF(N274="základní",J274,0)</f>
        <v>0</v>
      </c>
      <c r="BF274" s="148">
        <f>IF(N274="snížená",J274,0)</f>
        <v>0</v>
      </c>
      <c r="BG274" s="148">
        <f>IF(N274="zákl. přenesená",J274,0)</f>
        <v>0</v>
      </c>
      <c r="BH274" s="148">
        <f>IF(N274="sníž. přenesená",J274,0)</f>
        <v>0</v>
      </c>
      <c r="BI274" s="148">
        <f>IF(N274="nulová",J274,0)</f>
        <v>0</v>
      </c>
      <c r="BJ274" s="17" t="s">
        <v>81</v>
      </c>
      <c r="BK274" s="148">
        <f>ROUND(I274*H274,2)</f>
        <v>0</v>
      </c>
      <c r="BL274" s="17" t="s">
        <v>102</v>
      </c>
      <c r="BM274" s="147" t="s">
        <v>341</v>
      </c>
    </row>
    <row r="275" spans="2:47" s="1" customFormat="1" ht="12">
      <c r="B275" s="32"/>
      <c r="D275" s="149" t="s">
        <v>143</v>
      </c>
      <c r="F275" s="150" t="s">
        <v>340</v>
      </c>
      <c r="I275" s="151"/>
      <c r="L275" s="32"/>
      <c r="M275" s="152"/>
      <c r="T275" s="56"/>
      <c r="AT275" s="17" t="s">
        <v>143</v>
      </c>
      <c r="AU275" s="17" t="s">
        <v>85</v>
      </c>
    </row>
    <row r="276" spans="2:51" s="13" customFormat="1" ht="12">
      <c r="B276" s="159"/>
      <c r="D276" s="149" t="s">
        <v>144</v>
      </c>
      <c r="E276" s="160" t="s">
        <v>1</v>
      </c>
      <c r="F276" s="161" t="s">
        <v>342</v>
      </c>
      <c r="H276" s="162">
        <v>39.38</v>
      </c>
      <c r="I276" s="163"/>
      <c r="L276" s="159"/>
      <c r="M276" s="164"/>
      <c r="T276" s="165"/>
      <c r="AT276" s="160" t="s">
        <v>144</v>
      </c>
      <c r="AU276" s="160" t="s">
        <v>85</v>
      </c>
      <c r="AV276" s="13" t="s">
        <v>85</v>
      </c>
      <c r="AW276" s="13" t="s">
        <v>32</v>
      </c>
      <c r="AX276" s="13" t="s">
        <v>76</v>
      </c>
      <c r="AY276" s="160" t="s">
        <v>136</v>
      </c>
    </row>
    <row r="277" spans="2:51" s="14" customFormat="1" ht="12">
      <c r="B277" s="166"/>
      <c r="D277" s="149" t="s">
        <v>144</v>
      </c>
      <c r="E277" s="167" t="s">
        <v>1</v>
      </c>
      <c r="F277" s="168" t="s">
        <v>147</v>
      </c>
      <c r="H277" s="169">
        <v>39.38</v>
      </c>
      <c r="I277" s="170"/>
      <c r="L277" s="166"/>
      <c r="M277" s="171"/>
      <c r="T277" s="172"/>
      <c r="AT277" s="167" t="s">
        <v>144</v>
      </c>
      <c r="AU277" s="167" t="s">
        <v>85</v>
      </c>
      <c r="AV277" s="14" t="s">
        <v>102</v>
      </c>
      <c r="AW277" s="14" t="s">
        <v>32</v>
      </c>
      <c r="AX277" s="14" t="s">
        <v>81</v>
      </c>
      <c r="AY277" s="167" t="s">
        <v>136</v>
      </c>
    </row>
    <row r="278" spans="2:65" s="1" customFormat="1" ht="24.25" customHeight="1">
      <c r="B278" s="32"/>
      <c r="C278" s="136" t="s">
        <v>343</v>
      </c>
      <c r="D278" s="136" t="s">
        <v>138</v>
      </c>
      <c r="E278" s="137" t="s">
        <v>344</v>
      </c>
      <c r="F278" s="138" t="s">
        <v>345</v>
      </c>
      <c r="G278" s="139" t="s">
        <v>141</v>
      </c>
      <c r="H278" s="140">
        <v>1355.07</v>
      </c>
      <c r="I278" s="141"/>
      <c r="J278" s="142">
        <f>ROUND(I278*H278,2)</f>
        <v>0</v>
      </c>
      <c r="K278" s="138" t="s">
        <v>1</v>
      </c>
      <c r="L278" s="32"/>
      <c r="M278" s="143" t="s">
        <v>1</v>
      </c>
      <c r="N278" s="144" t="s">
        <v>41</v>
      </c>
      <c r="P278" s="145">
        <f>O278*H278</f>
        <v>0</v>
      </c>
      <c r="Q278" s="145">
        <v>0</v>
      </c>
      <c r="R278" s="145">
        <f>Q278*H278</f>
        <v>0</v>
      </c>
      <c r="S278" s="145">
        <v>0</v>
      </c>
      <c r="T278" s="146">
        <f>S278*H278</f>
        <v>0</v>
      </c>
      <c r="AR278" s="147" t="s">
        <v>102</v>
      </c>
      <c r="AT278" s="147" t="s">
        <v>138</v>
      </c>
      <c r="AU278" s="147" t="s">
        <v>85</v>
      </c>
      <c r="AY278" s="17" t="s">
        <v>136</v>
      </c>
      <c r="BE278" s="148">
        <f>IF(N278="základní",J278,0)</f>
        <v>0</v>
      </c>
      <c r="BF278" s="148">
        <f>IF(N278="snížená",J278,0)</f>
        <v>0</v>
      </c>
      <c r="BG278" s="148">
        <f>IF(N278="zákl. přenesená",J278,0)</f>
        <v>0</v>
      </c>
      <c r="BH278" s="148">
        <f>IF(N278="sníž. přenesená",J278,0)</f>
        <v>0</v>
      </c>
      <c r="BI278" s="148">
        <f>IF(N278="nulová",J278,0)</f>
        <v>0</v>
      </c>
      <c r="BJ278" s="17" t="s">
        <v>81</v>
      </c>
      <c r="BK278" s="148">
        <f>ROUND(I278*H278,2)</f>
        <v>0</v>
      </c>
      <c r="BL278" s="17" t="s">
        <v>102</v>
      </c>
      <c r="BM278" s="147" t="s">
        <v>346</v>
      </c>
    </row>
    <row r="279" spans="2:47" s="1" customFormat="1" ht="12">
      <c r="B279" s="32"/>
      <c r="D279" s="149" t="s">
        <v>143</v>
      </c>
      <c r="F279" s="150" t="s">
        <v>345</v>
      </c>
      <c r="I279" s="151"/>
      <c r="L279" s="32"/>
      <c r="M279" s="152"/>
      <c r="T279" s="56"/>
      <c r="AT279" s="17" t="s">
        <v>143</v>
      </c>
      <c r="AU279" s="17" t="s">
        <v>85</v>
      </c>
    </row>
    <row r="280" spans="2:51" s="12" customFormat="1" ht="12">
      <c r="B280" s="153"/>
      <c r="D280" s="149" t="s">
        <v>144</v>
      </c>
      <c r="E280" s="154" t="s">
        <v>1</v>
      </c>
      <c r="F280" s="155" t="s">
        <v>347</v>
      </c>
      <c r="H280" s="154" t="s">
        <v>1</v>
      </c>
      <c r="I280" s="156"/>
      <c r="L280" s="153"/>
      <c r="M280" s="157"/>
      <c r="T280" s="158"/>
      <c r="AT280" s="154" t="s">
        <v>144</v>
      </c>
      <c r="AU280" s="154" t="s">
        <v>85</v>
      </c>
      <c r="AV280" s="12" t="s">
        <v>81</v>
      </c>
      <c r="AW280" s="12" t="s">
        <v>32</v>
      </c>
      <c r="AX280" s="12" t="s">
        <v>76</v>
      </c>
      <c r="AY280" s="154" t="s">
        <v>136</v>
      </c>
    </row>
    <row r="281" spans="2:51" s="13" customFormat="1" ht="12">
      <c r="B281" s="159"/>
      <c r="D281" s="149" t="s">
        <v>144</v>
      </c>
      <c r="E281" s="160" t="s">
        <v>1</v>
      </c>
      <c r="F281" s="161" t="s">
        <v>348</v>
      </c>
      <c r="H281" s="162">
        <v>911.57</v>
      </c>
      <c r="I281" s="163"/>
      <c r="L281" s="159"/>
      <c r="M281" s="164"/>
      <c r="T281" s="165"/>
      <c r="AT281" s="160" t="s">
        <v>144</v>
      </c>
      <c r="AU281" s="160" t="s">
        <v>85</v>
      </c>
      <c r="AV281" s="13" t="s">
        <v>85</v>
      </c>
      <c r="AW281" s="13" t="s">
        <v>32</v>
      </c>
      <c r="AX281" s="13" t="s">
        <v>76</v>
      </c>
      <c r="AY281" s="160" t="s">
        <v>136</v>
      </c>
    </row>
    <row r="282" spans="2:51" s="12" customFormat="1" ht="12">
      <c r="B282" s="153"/>
      <c r="D282" s="149" t="s">
        <v>144</v>
      </c>
      <c r="E282" s="154" t="s">
        <v>1</v>
      </c>
      <c r="F282" s="155" t="s">
        <v>349</v>
      </c>
      <c r="H282" s="154" t="s">
        <v>1</v>
      </c>
      <c r="I282" s="156"/>
      <c r="L282" s="153"/>
      <c r="M282" s="157"/>
      <c r="T282" s="158"/>
      <c r="AT282" s="154" t="s">
        <v>144</v>
      </c>
      <c r="AU282" s="154" t="s">
        <v>85</v>
      </c>
      <c r="AV282" s="12" t="s">
        <v>81</v>
      </c>
      <c r="AW282" s="12" t="s">
        <v>32</v>
      </c>
      <c r="AX282" s="12" t="s">
        <v>76</v>
      </c>
      <c r="AY282" s="154" t="s">
        <v>136</v>
      </c>
    </row>
    <row r="283" spans="2:51" s="13" customFormat="1" ht="12">
      <c r="B283" s="159"/>
      <c r="D283" s="149" t="s">
        <v>144</v>
      </c>
      <c r="E283" s="160" t="s">
        <v>1</v>
      </c>
      <c r="F283" s="161" t="s">
        <v>350</v>
      </c>
      <c r="H283" s="162">
        <v>443.5</v>
      </c>
      <c r="I283" s="163"/>
      <c r="L283" s="159"/>
      <c r="M283" s="164"/>
      <c r="T283" s="165"/>
      <c r="AT283" s="160" t="s">
        <v>144</v>
      </c>
      <c r="AU283" s="160" t="s">
        <v>85</v>
      </c>
      <c r="AV283" s="13" t="s">
        <v>85</v>
      </c>
      <c r="AW283" s="13" t="s">
        <v>32</v>
      </c>
      <c r="AX283" s="13" t="s">
        <v>76</v>
      </c>
      <c r="AY283" s="160" t="s">
        <v>136</v>
      </c>
    </row>
    <row r="284" spans="2:51" s="14" customFormat="1" ht="12">
      <c r="B284" s="166"/>
      <c r="D284" s="149" t="s">
        <v>144</v>
      </c>
      <c r="E284" s="167" t="s">
        <v>1</v>
      </c>
      <c r="F284" s="168" t="s">
        <v>147</v>
      </c>
      <c r="H284" s="169">
        <v>1355.0700000000002</v>
      </c>
      <c r="I284" s="170"/>
      <c r="L284" s="166"/>
      <c r="M284" s="171"/>
      <c r="T284" s="172"/>
      <c r="AT284" s="167" t="s">
        <v>144</v>
      </c>
      <c r="AU284" s="167" t="s">
        <v>85</v>
      </c>
      <c r="AV284" s="14" t="s">
        <v>102</v>
      </c>
      <c r="AW284" s="14" t="s">
        <v>32</v>
      </c>
      <c r="AX284" s="14" t="s">
        <v>81</v>
      </c>
      <c r="AY284" s="167" t="s">
        <v>136</v>
      </c>
    </row>
    <row r="285" spans="2:65" s="1" customFormat="1" ht="24.25" customHeight="1">
      <c r="B285" s="32"/>
      <c r="C285" s="136" t="s">
        <v>351</v>
      </c>
      <c r="D285" s="136" t="s">
        <v>138</v>
      </c>
      <c r="E285" s="137" t="s">
        <v>352</v>
      </c>
      <c r="F285" s="138" t="s">
        <v>353</v>
      </c>
      <c r="G285" s="139" t="s">
        <v>141</v>
      </c>
      <c r="H285" s="140">
        <v>237.6</v>
      </c>
      <c r="I285" s="141"/>
      <c r="J285" s="142">
        <f>ROUND(I285*H285,2)</f>
        <v>0</v>
      </c>
      <c r="K285" s="138" t="s">
        <v>1</v>
      </c>
      <c r="L285" s="32"/>
      <c r="M285" s="143" t="s">
        <v>1</v>
      </c>
      <c r="N285" s="144" t="s">
        <v>41</v>
      </c>
      <c r="P285" s="145">
        <f>O285*H285</f>
        <v>0</v>
      </c>
      <c r="Q285" s="145">
        <v>0</v>
      </c>
      <c r="R285" s="145">
        <f>Q285*H285</f>
        <v>0</v>
      </c>
      <c r="S285" s="145">
        <v>0</v>
      </c>
      <c r="T285" s="146">
        <f>S285*H285</f>
        <v>0</v>
      </c>
      <c r="AR285" s="147" t="s">
        <v>102</v>
      </c>
      <c r="AT285" s="147" t="s">
        <v>138</v>
      </c>
      <c r="AU285" s="147" t="s">
        <v>85</v>
      </c>
      <c r="AY285" s="17" t="s">
        <v>136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7" t="s">
        <v>81</v>
      </c>
      <c r="BK285" s="148">
        <f>ROUND(I285*H285,2)</f>
        <v>0</v>
      </c>
      <c r="BL285" s="17" t="s">
        <v>102</v>
      </c>
      <c r="BM285" s="147" t="s">
        <v>354</v>
      </c>
    </row>
    <row r="286" spans="2:47" s="1" customFormat="1" ht="12">
      <c r="B286" s="32"/>
      <c r="D286" s="149" t="s">
        <v>143</v>
      </c>
      <c r="F286" s="150" t="s">
        <v>353</v>
      </c>
      <c r="I286" s="151"/>
      <c r="L286" s="32"/>
      <c r="M286" s="152"/>
      <c r="T286" s="56"/>
      <c r="AT286" s="17" t="s">
        <v>143</v>
      </c>
      <c r="AU286" s="17" t="s">
        <v>85</v>
      </c>
    </row>
    <row r="287" spans="2:51" s="12" customFormat="1" ht="12">
      <c r="B287" s="153"/>
      <c r="D287" s="149" t="s">
        <v>144</v>
      </c>
      <c r="E287" s="154" t="s">
        <v>1</v>
      </c>
      <c r="F287" s="155" t="s">
        <v>355</v>
      </c>
      <c r="H287" s="154" t="s">
        <v>1</v>
      </c>
      <c r="I287" s="156"/>
      <c r="L287" s="153"/>
      <c r="M287" s="157"/>
      <c r="T287" s="158"/>
      <c r="AT287" s="154" t="s">
        <v>144</v>
      </c>
      <c r="AU287" s="154" t="s">
        <v>85</v>
      </c>
      <c r="AV287" s="12" t="s">
        <v>81</v>
      </c>
      <c r="AW287" s="12" t="s">
        <v>32</v>
      </c>
      <c r="AX287" s="12" t="s">
        <v>76</v>
      </c>
      <c r="AY287" s="154" t="s">
        <v>136</v>
      </c>
    </row>
    <row r="288" spans="2:51" s="13" customFormat="1" ht="12">
      <c r="B288" s="159"/>
      <c r="D288" s="149" t="s">
        <v>144</v>
      </c>
      <c r="E288" s="160" t="s">
        <v>1</v>
      </c>
      <c r="F288" s="161" t="s">
        <v>356</v>
      </c>
      <c r="H288" s="162">
        <v>237.6</v>
      </c>
      <c r="I288" s="163"/>
      <c r="L288" s="159"/>
      <c r="M288" s="164"/>
      <c r="T288" s="165"/>
      <c r="AT288" s="160" t="s">
        <v>144</v>
      </c>
      <c r="AU288" s="160" t="s">
        <v>85</v>
      </c>
      <c r="AV288" s="13" t="s">
        <v>85</v>
      </c>
      <c r="AW288" s="13" t="s">
        <v>32</v>
      </c>
      <c r="AX288" s="13" t="s">
        <v>76</v>
      </c>
      <c r="AY288" s="160" t="s">
        <v>136</v>
      </c>
    </row>
    <row r="289" spans="2:51" s="14" customFormat="1" ht="12">
      <c r="B289" s="166"/>
      <c r="D289" s="149" t="s">
        <v>144</v>
      </c>
      <c r="E289" s="167" t="s">
        <v>1</v>
      </c>
      <c r="F289" s="168" t="s">
        <v>147</v>
      </c>
      <c r="H289" s="169">
        <v>237.6</v>
      </c>
      <c r="I289" s="170"/>
      <c r="L289" s="166"/>
      <c r="M289" s="171"/>
      <c r="T289" s="172"/>
      <c r="AT289" s="167" t="s">
        <v>144</v>
      </c>
      <c r="AU289" s="167" t="s">
        <v>85</v>
      </c>
      <c r="AV289" s="14" t="s">
        <v>102</v>
      </c>
      <c r="AW289" s="14" t="s">
        <v>32</v>
      </c>
      <c r="AX289" s="14" t="s">
        <v>81</v>
      </c>
      <c r="AY289" s="167" t="s">
        <v>136</v>
      </c>
    </row>
    <row r="290" spans="2:65" s="1" customFormat="1" ht="24.25" customHeight="1">
      <c r="B290" s="32"/>
      <c r="C290" s="136" t="s">
        <v>357</v>
      </c>
      <c r="D290" s="136" t="s">
        <v>138</v>
      </c>
      <c r="E290" s="137" t="s">
        <v>358</v>
      </c>
      <c r="F290" s="138" t="s">
        <v>359</v>
      </c>
      <c r="G290" s="139" t="s">
        <v>141</v>
      </c>
      <c r="H290" s="140">
        <v>311</v>
      </c>
      <c r="I290" s="141"/>
      <c r="J290" s="142">
        <f>ROUND(I290*H290,2)</f>
        <v>0</v>
      </c>
      <c r="K290" s="138" t="s">
        <v>1</v>
      </c>
      <c r="L290" s="32"/>
      <c r="M290" s="143" t="s">
        <v>1</v>
      </c>
      <c r="N290" s="144" t="s">
        <v>41</v>
      </c>
      <c r="P290" s="145">
        <f>O290*H290</f>
        <v>0</v>
      </c>
      <c r="Q290" s="145">
        <v>0</v>
      </c>
      <c r="R290" s="145">
        <f>Q290*H290</f>
        <v>0</v>
      </c>
      <c r="S290" s="145">
        <v>0</v>
      </c>
      <c r="T290" s="146">
        <f>S290*H290</f>
        <v>0</v>
      </c>
      <c r="AR290" s="147" t="s">
        <v>102</v>
      </c>
      <c r="AT290" s="147" t="s">
        <v>138</v>
      </c>
      <c r="AU290" s="147" t="s">
        <v>85</v>
      </c>
      <c r="AY290" s="17" t="s">
        <v>136</v>
      </c>
      <c r="BE290" s="148">
        <f>IF(N290="základní",J290,0)</f>
        <v>0</v>
      </c>
      <c r="BF290" s="148">
        <f>IF(N290="snížená",J290,0)</f>
        <v>0</v>
      </c>
      <c r="BG290" s="148">
        <f>IF(N290="zákl. přenesená",J290,0)</f>
        <v>0</v>
      </c>
      <c r="BH290" s="148">
        <f>IF(N290="sníž. přenesená",J290,0)</f>
        <v>0</v>
      </c>
      <c r="BI290" s="148">
        <f>IF(N290="nulová",J290,0)</f>
        <v>0</v>
      </c>
      <c r="BJ290" s="17" t="s">
        <v>81</v>
      </c>
      <c r="BK290" s="148">
        <f>ROUND(I290*H290,2)</f>
        <v>0</v>
      </c>
      <c r="BL290" s="17" t="s">
        <v>102</v>
      </c>
      <c r="BM290" s="147" t="s">
        <v>360</v>
      </c>
    </row>
    <row r="291" spans="2:47" s="1" customFormat="1" ht="24">
      <c r="B291" s="32"/>
      <c r="D291" s="149" t="s">
        <v>143</v>
      </c>
      <c r="F291" s="150" t="s">
        <v>359</v>
      </c>
      <c r="I291" s="151"/>
      <c r="L291" s="32"/>
      <c r="M291" s="152"/>
      <c r="T291" s="56"/>
      <c r="AT291" s="17" t="s">
        <v>143</v>
      </c>
      <c r="AU291" s="17" t="s">
        <v>85</v>
      </c>
    </row>
    <row r="292" spans="2:51" s="12" customFormat="1" ht="12">
      <c r="B292" s="153"/>
      <c r="D292" s="149" t="s">
        <v>144</v>
      </c>
      <c r="E292" s="154" t="s">
        <v>1</v>
      </c>
      <c r="F292" s="155" t="s">
        <v>361</v>
      </c>
      <c r="H292" s="154" t="s">
        <v>1</v>
      </c>
      <c r="I292" s="156"/>
      <c r="L292" s="153"/>
      <c r="M292" s="157"/>
      <c r="T292" s="158"/>
      <c r="AT292" s="154" t="s">
        <v>144</v>
      </c>
      <c r="AU292" s="154" t="s">
        <v>85</v>
      </c>
      <c r="AV292" s="12" t="s">
        <v>81</v>
      </c>
      <c r="AW292" s="12" t="s">
        <v>32</v>
      </c>
      <c r="AX292" s="12" t="s">
        <v>76</v>
      </c>
      <c r="AY292" s="154" t="s">
        <v>136</v>
      </c>
    </row>
    <row r="293" spans="2:51" s="13" customFormat="1" ht="12">
      <c r="B293" s="159"/>
      <c r="D293" s="149" t="s">
        <v>144</v>
      </c>
      <c r="E293" s="160" t="s">
        <v>1</v>
      </c>
      <c r="F293" s="161" t="s">
        <v>362</v>
      </c>
      <c r="H293" s="162">
        <v>311</v>
      </c>
      <c r="I293" s="163"/>
      <c r="L293" s="159"/>
      <c r="M293" s="164"/>
      <c r="T293" s="165"/>
      <c r="AT293" s="160" t="s">
        <v>144</v>
      </c>
      <c r="AU293" s="160" t="s">
        <v>85</v>
      </c>
      <c r="AV293" s="13" t="s">
        <v>85</v>
      </c>
      <c r="AW293" s="13" t="s">
        <v>32</v>
      </c>
      <c r="AX293" s="13" t="s">
        <v>76</v>
      </c>
      <c r="AY293" s="160" t="s">
        <v>136</v>
      </c>
    </row>
    <row r="294" spans="2:51" s="14" customFormat="1" ht="12">
      <c r="B294" s="166"/>
      <c r="D294" s="149" t="s">
        <v>144</v>
      </c>
      <c r="E294" s="167" t="s">
        <v>1</v>
      </c>
      <c r="F294" s="168" t="s">
        <v>147</v>
      </c>
      <c r="H294" s="169">
        <v>311</v>
      </c>
      <c r="I294" s="170"/>
      <c r="L294" s="166"/>
      <c r="M294" s="171"/>
      <c r="T294" s="172"/>
      <c r="AT294" s="167" t="s">
        <v>144</v>
      </c>
      <c r="AU294" s="167" t="s">
        <v>85</v>
      </c>
      <c r="AV294" s="14" t="s">
        <v>102</v>
      </c>
      <c r="AW294" s="14" t="s">
        <v>32</v>
      </c>
      <c r="AX294" s="14" t="s">
        <v>81</v>
      </c>
      <c r="AY294" s="167" t="s">
        <v>136</v>
      </c>
    </row>
    <row r="295" spans="2:65" s="1" customFormat="1" ht="33" customHeight="1">
      <c r="B295" s="32"/>
      <c r="C295" s="136" t="s">
        <v>363</v>
      </c>
      <c r="D295" s="136" t="s">
        <v>138</v>
      </c>
      <c r="E295" s="137" t="s">
        <v>364</v>
      </c>
      <c r="F295" s="138" t="s">
        <v>365</v>
      </c>
      <c r="G295" s="139" t="s">
        <v>141</v>
      </c>
      <c r="H295" s="140">
        <v>443.5</v>
      </c>
      <c r="I295" s="141"/>
      <c r="J295" s="142">
        <f>ROUND(I295*H295,2)</f>
        <v>0</v>
      </c>
      <c r="K295" s="138" t="s">
        <v>1</v>
      </c>
      <c r="L295" s="32"/>
      <c r="M295" s="143" t="s">
        <v>1</v>
      </c>
      <c r="N295" s="144" t="s">
        <v>41</v>
      </c>
      <c r="P295" s="145">
        <f>O295*H295</f>
        <v>0</v>
      </c>
      <c r="Q295" s="145">
        <v>0</v>
      </c>
      <c r="R295" s="145">
        <f>Q295*H295</f>
        <v>0</v>
      </c>
      <c r="S295" s="145">
        <v>0</v>
      </c>
      <c r="T295" s="146">
        <f>S295*H295</f>
        <v>0</v>
      </c>
      <c r="AR295" s="147" t="s">
        <v>102</v>
      </c>
      <c r="AT295" s="147" t="s">
        <v>138</v>
      </c>
      <c r="AU295" s="147" t="s">
        <v>85</v>
      </c>
      <c r="AY295" s="17" t="s">
        <v>136</v>
      </c>
      <c r="BE295" s="148">
        <f>IF(N295="základní",J295,0)</f>
        <v>0</v>
      </c>
      <c r="BF295" s="148">
        <f>IF(N295="snížená",J295,0)</f>
        <v>0</v>
      </c>
      <c r="BG295" s="148">
        <f>IF(N295="zákl. přenesená",J295,0)</f>
        <v>0</v>
      </c>
      <c r="BH295" s="148">
        <f>IF(N295="sníž. přenesená",J295,0)</f>
        <v>0</v>
      </c>
      <c r="BI295" s="148">
        <f>IF(N295="nulová",J295,0)</f>
        <v>0</v>
      </c>
      <c r="BJ295" s="17" t="s">
        <v>81</v>
      </c>
      <c r="BK295" s="148">
        <f>ROUND(I295*H295,2)</f>
        <v>0</v>
      </c>
      <c r="BL295" s="17" t="s">
        <v>102</v>
      </c>
      <c r="BM295" s="147" t="s">
        <v>366</v>
      </c>
    </row>
    <row r="296" spans="2:47" s="1" customFormat="1" ht="24">
      <c r="B296" s="32"/>
      <c r="D296" s="149" t="s">
        <v>143</v>
      </c>
      <c r="F296" s="150" t="s">
        <v>365</v>
      </c>
      <c r="I296" s="151"/>
      <c r="L296" s="32"/>
      <c r="M296" s="152"/>
      <c r="T296" s="56"/>
      <c r="AT296" s="17" t="s">
        <v>143</v>
      </c>
      <c r="AU296" s="17" t="s">
        <v>85</v>
      </c>
    </row>
    <row r="297" spans="2:65" s="1" customFormat="1" ht="24.25" customHeight="1">
      <c r="B297" s="32"/>
      <c r="C297" s="136" t="s">
        <v>367</v>
      </c>
      <c r="D297" s="136" t="s">
        <v>138</v>
      </c>
      <c r="E297" s="137" t="s">
        <v>368</v>
      </c>
      <c r="F297" s="138" t="s">
        <v>369</v>
      </c>
      <c r="G297" s="139" t="s">
        <v>141</v>
      </c>
      <c r="H297" s="140">
        <v>443.5</v>
      </c>
      <c r="I297" s="141"/>
      <c r="J297" s="142">
        <f>ROUND(I297*H297,2)</f>
        <v>0</v>
      </c>
      <c r="K297" s="138" t="s">
        <v>1</v>
      </c>
      <c r="L297" s="32"/>
      <c r="M297" s="143" t="s">
        <v>1</v>
      </c>
      <c r="N297" s="144" t="s">
        <v>41</v>
      </c>
      <c r="P297" s="145">
        <f>O297*H297</f>
        <v>0</v>
      </c>
      <c r="Q297" s="145">
        <v>0</v>
      </c>
      <c r="R297" s="145">
        <f>Q297*H297</f>
        <v>0</v>
      </c>
      <c r="S297" s="145">
        <v>0</v>
      </c>
      <c r="T297" s="146">
        <f>S297*H297</f>
        <v>0</v>
      </c>
      <c r="AR297" s="147" t="s">
        <v>102</v>
      </c>
      <c r="AT297" s="147" t="s">
        <v>138</v>
      </c>
      <c r="AU297" s="147" t="s">
        <v>85</v>
      </c>
      <c r="AY297" s="17" t="s">
        <v>136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7" t="s">
        <v>81</v>
      </c>
      <c r="BK297" s="148">
        <f>ROUND(I297*H297,2)</f>
        <v>0</v>
      </c>
      <c r="BL297" s="17" t="s">
        <v>102</v>
      </c>
      <c r="BM297" s="147" t="s">
        <v>370</v>
      </c>
    </row>
    <row r="298" spans="2:47" s="1" customFormat="1" ht="24">
      <c r="B298" s="32"/>
      <c r="D298" s="149" t="s">
        <v>143</v>
      </c>
      <c r="F298" s="150" t="s">
        <v>369</v>
      </c>
      <c r="I298" s="151"/>
      <c r="L298" s="32"/>
      <c r="M298" s="152"/>
      <c r="T298" s="56"/>
      <c r="AT298" s="17" t="s">
        <v>143</v>
      </c>
      <c r="AU298" s="17" t="s">
        <v>85</v>
      </c>
    </row>
    <row r="299" spans="2:51" s="12" customFormat="1" ht="12">
      <c r="B299" s="153"/>
      <c r="D299" s="149" t="s">
        <v>144</v>
      </c>
      <c r="E299" s="154" t="s">
        <v>1</v>
      </c>
      <c r="F299" s="155" t="s">
        <v>371</v>
      </c>
      <c r="H299" s="154" t="s">
        <v>1</v>
      </c>
      <c r="I299" s="156"/>
      <c r="L299" s="153"/>
      <c r="M299" s="157"/>
      <c r="T299" s="158"/>
      <c r="AT299" s="154" t="s">
        <v>144</v>
      </c>
      <c r="AU299" s="154" t="s">
        <v>85</v>
      </c>
      <c r="AV299" s="12" t="s">
        <v>81</v>
      </c>
      <c r="AW299" s="12" t="s">
        <v>32</v>
      </c>
      <c r="AX299" s="12" t="s">
        <v>76</v>
      </c>
      <c r="AY299" s="154" t="s">
        <v>136</v>
      </c>
    </row>
    <row r="300" spans="2:51" s="13" customFormat="1" ht="12">
      <c r="B300" s="159"/>
      <c r="D300" s="149" t="s">
        <v>144</v>
      </c>
      <c r="E300" s="160" t="s">
        <v>1</v>
      </c>
      <c r="F300" s="161" t="s">
        <v>350</v>
      </c>
      <c r="H300" s="162">
        <v>443.5</v>
      </c>
      <c r="I300" s="163"/>
      <c r="L300" s="159"/>
      <c r="M300" s="164"/>
      <c r="T300" s="165"/>
      <c r="AT300" s="160" t="s">
        <v>144</v>
      </c>
      <c r="AU300" s="160" t="s">
        <v>85</v>
      </c>
      <c r="AV300" s="13" t="s">
        <v>85</v>
      </c>
      <c r="AW300" s="13" t="s">
        <v>32</v>
      </c>
      <c r="AX300" s="13" t="s">
        <v>76</v>
      </c>
      <c r="AY300" s="160" t="s">
        <v>136</v>
      </c>
    </row>
    <row r="301" spans="2:51" s="14" customFormat="1" ht="12">
      <c r="B301" s="166"/>
      <c r="D301" s="149" t="s">
        <v>144</v>
      </c>
      <c r="E301" s="167" t="s">
        <v>1</v>
      </c>
      <c r="F301" s="168" t="s">
        <v>147</v>
      </c>
      <c r="H301" s="169">
        <v>443.5</v>
      </c>
      <c r="I301" s="170"/>
      <c r="L301" s="166"/>
      <c r="M301" s="171"/>
      <c r="T301" s="172"/>
      <c r="AT301" s="167" t="s">
        <v>144</v>
      </c>
      <c r="AU301" s="167" t="s">
        <v>85</v>
      </c>
      <c r="AV301" s="14" t="s">
        <v>102</v>
      </c>
      <c r="AW301" s="14" t="s">
        <v>32</v>
      </c>
      <c r="AX301" s="14" t="s">
        <v>81</v>
      </c>
      <c r="AY301" s="167" t="s">
        <v>136</v>
      </c>
    </row>
    <row r="302" spans="2:65" s="1" customFormat="1" ht="24.25" customHeight="1">
      <c r="B302" s="32"/>
      <c r="C302" s="136" t="s">
        <v>372</v>
      </c>
      <c r="D302" s="136" t="s">
        <v>138</v>
      </c>
      <c r="E302" s="137" t="s">
        <v>373</v>
      </c>
      <c r="F302" s="138" t="s">
        <v>374</v>
      </c>
      <c r="G302" s="139" t="s">
        <v>141</v>
      </c>
      <c r="H302" s="140">
        <v>443.5</v>
      </c>
      <c r="I302" s="141"/>
      <c r="J302" s="142">
        <f>ROUND(I302*H302,2)</f>
        <v>0</v>
      </c>
      <c r="K302" s="138" t="s">
        <v>1</v>
      </c>
      <c r="L302" s="32"/>
      <c r="M302" s="143" t="s">
        <v>1</v>
      </c>
      <c r="N302" s="144" t="s">
        <v>41</v>
      </c>
      <c r="P302" s="145">
        <f>O302*H302</f>
        <v>0</v>
      </c>
      <c r="Q302" s="145">
        <v>0</v>
      </c>
      <c r="R302" s="145">
        <f>Q302*H302</f>
        <v>0</v>
      </c>
      <c r="S302" s="145">
        <v>0</v>
      </c>
      <c r="T302" s="146">
        <f>S302*H302</f>
        <v>0</v>
      </c>
      <c r="AR302" s="147" t="s">
        <v>102</v>
      </c>
      <c r="AT302" s="147" t="s">
        <v>138</v>
      </c>
      <c r="AU302" s="147" t="s">
        <v>85</v>
      </c>
      <c r="AY302" s="17" t="s">
        <v>136</v>
      </c>
      <c r="BE302" s="148">
        <f>IF(N302="základní",J302,0)</f>
        <v>0</v>
      </c>
      <c r="BF302" s="148">
        <f>IF(N302="snížená",J302,0)</f>
        <v>0</v>
      </c>
      <c r="BG302" s="148">
        <f>IF(N302="zákl. přenesená",J302,0)</f>
        <v>0</v>
      </c>
      <c r="BH302" s="148">
        <f>IF(N302="sníž. přenesená",J302,0)</f>
        <v>0</v>
      </c>
      <c r="BI302" s="148">
        <f>IF(N302="nulová",J302,0)</f>
        <v>0</v>
      </c>
      <c r="BJ302" s="17" t="s">
        <v>81</v>
      </c>
      <c r="BK302" s="148">
        <f>ROUND(I302*H302,2)</f>
        <v>0</v>
      </c>
      <c r="BL302" s="17" t="s">
        <v>102</v>
      </c>
      <c r="BM302" s="147" t="s">
        <v>375</v>
      </c>
    </row>
    <row r="303" spans="2:47" s="1" customFormat="1" ht="24">
      <c r="B303" s="32"/>
      <c r="D303" s="149" t="s">
        <v>143</v>
      </c>
      <c r="F303" s="150" t="s">
        <v>374</v>
      </c>
      <c r="I303" s="151"/>
      <c r="L303" s="32"/>
      <c r="M303" s="152"/>
      <c r="T303" s="56"/>
      <c r="AT303" s="17" t="s">
        <v>143</v>
      </c>
      <c r="AU303" s="17" t="s">
        <v>85</v>
      </c>
    </row>
    <row r="304" spans="2:65" s="1" customFormat="1" ht="21.75" customHeight="1">
      <c r="B304" s="32"/>
      <c r="C304" s="136" t="s">
        <v>376</v>
      </c>
      <c r="D304" s="136" t="s">
        <v>138</v>
      </c>
      <c r="E304" s="137" t="s">
        <v>377</v>
      </c>
      <c r="F304" s="138" t="s">
        <v>378</v>
      </c>
      <c r="G304" s="139" t="s">
        <v>141</v>
      </c>
      <c r="H304" s="140">
        <v>549</v>
      </c>
      <c r="I304" s="141"/>
      <c r="J304" s="142">
        <f>ROUND(I304*H304,2)</f>
        <v>0</v>
      </c>
      <c r="K304" s="138" t="s">
        <v>1</v>
      </c>
      <c r="L304" s="32"/>
      <c r="M304" s="143" t="s">
        <v>1</v>
      </c>
      <c r="N304" s="144" t="s">
        <v>41</v>
      </c>
      <c r="P304" s="145">
        <f>O304*H304</f>
        <v>0</v>
      </c>
      <c r="Q304" s="145">
        <v>0</v>
      </c>
      <c r="R304" s="145">
        <f>Q304*H304</f>
        <v>0</v>
      </c>
      <c r="S304" s="145">
        <v>0</v>
      </c>
      <c r="T304" s="146">
        <f>S304*H304</f>
        <v>0</v>
      </c>
      <c r="AR304" s="147" t="s">
        <v>102</v>
      </c>
      <c r="AT304" s="147" t="s">
        <v>138</v>
      </c>
      <c r="AU304" s="147" t="s">
        <v>85</v>
      </c>
      <c r="AY304" s="17" t="s">
        <v>136</v>
      </c>
      <c r="BE304" s="148">
        <f>IF(N304="základní",J304,0)</f>
        <v>0</v>
      </c>
      <c r="BF304" s="148">
        <f>IF(N304="snížená",J304,0)</f>
        <v>0</v>
      </c>
      <c r="BG304" s="148">
        <f>IF(N304="zákl. přenesená",J304,0)</f>
        <v>0</v>
      </c>
      <c r="BH304" s="148">
        <f>IF(N304="sníž. přenesená",J304,0)</f>
        <v>0</v>
      </c>
      <c r="BI304" s="148">
        <f>IF(N304="nulová",J304,0)</f>
        <v>0</v>
      </c>
      <c r="BJ304" s="17" t="s">
        <v>81</v>
      </c>
      <c r="BK304" s="148">
        <f>ROUND(I304*H304,2)</f>
        <v>0</v>
      </c>
      <c r="BL304" s="17" t="s">
        <v>102</v>
      </c>
      <c r="BM304" s="147" t="s">
        <v>379</v>
      </c>
    </row>
    <row r="305" spans="2:47" s="1" customFormat="1" ht="12">
      <c r="B305" s="32"/>
      <c r="D305" s="149" t="s">
        <v>143</v>
      </c>
      <c r="F305" s="150" t="s">
        <v>378</v>
      </c>
      <c r="I305" s="151"/>
      <c r="L305" s="32"/>
      <c r="M305" s="152"/>
      <c r="T305" s="56"/>
      <c r="AT305" s="17" t="s">
        <v>143</v>
      </c>
      <c r="AU305" s="17" t="s">
        <v>85</v>
      </c>
    </row>
    <row r="306" spans="2:51" s="13" customFormat="1" ht="12">
      <c r="B306" s="159"/>
      <c r="D306" s="149" t="s">
        <v>144</v>
      </c>
      <c r="E306" s="160" t="s">
        <v>1</v>
      </c>
      <c r="F306" s="161" t="s">
        <v>380</v>
      </c>
      <c r="H306" s="162">
        <v>443.5</v>
      </c>
      <c r="I306" s="163"/>
      <c r="L306" s="159"/>
      <c r="M306" s="164"/>
      <c r="T306" s="165"/>
      <c r="AT306" s="160" t="s">
        <v>144</v>
      </c>
      <c r="AU306" s="160" t="s">
        <v>85</v>
      </c>
      <c r="AV306" s="13" t="s">
        <v>85</v>
      </c>
      <c r="AW306" s="13" t="s">
        <v>32</v>
      </c>
      <c r="AX306" s="13" t="s">
        <v>76</v>
      </c>
      <c r="AY306" s="160" t="s">
        <v>136</v>
      </c>
    </row>
    <row r="307" spans="2:51" s="13" customFormat="1" ht="12">
      <c r="B307" s="159"/>
      <c r="D307" s="149" t="s">
        <v>144</v>
      </c>
      <c r="E307" s="160" t="s">
        <v>1</v>
      </c>
      <c r="F307" s="161" t="s">
        <v>381</v>
      </c>
      <c r="H307" s="162">
        <v>105.5</v>
      </c>
      <c r="I307" s="163"/>
      <c r="L307" s="159"/>
      <c r="M307" s="164"/>
      <c r="T307" s="165"/>
      <c r="AT307" s="160" t="s">
        <v>144</v>
      </c>
      <c r="AU307" s="160" t="s">
        <v>85</v>
      </c>
      <c r="AV307" s="13" t="s">
        <v>85</v>
      </c>
      <c r="AW307" s="13" t="s">
        <v>32</v>
      </c>
      <c r="AX307" s="13" t="s">
        <v>76</v>
      </c>
      <c r="AY307" s="160" t="s">
        <v>136</v>
      </c>
    </row>
    <row r="308" spans="2:51" s="14" customFormat="1" ht="12">
      <c r="B308" s="166"/>
      <c r="D308" s="149" t="s">
        <v>144</v>
      </c>
      <c r="E308" s="167" t="s">
        <v>1</v>
      </c>
      <c r="F308" s="168" t="s">
        <v>147</v>
      </c>
      <c r="H308" s="169">
        <v>549</v>
      </c>
      <c r="I308" s="170"/>
      <c r="L308" s="166"/>
      <c r="M308" s="171"/>
      <c r="T308" s="172"/>
      <c r="AT308" s="167" t="s">
        <v>144</v>
      </c>
      <c r="AU308" s="167" t="s">
        <v>85</v>
      </c>
      <c r="AV308" s="14" t="s">
        <v>102</v>
      </c>
      <c r="AW308" s="14" t="s">
        <v>32</v>
      </c>
      <c r="AX308" s="14" t="s">
        <v>81</v>
      </c>
      <c r="AY308" s="167" t="s">
        <v>136</v>
      </c>
    </row>
    <row r="309" spans="2:65" s="1" customFormat="1" ht="33" customHeight="1">
      <c r="B309" s="32"/>
      <c r="C309" s="136" t="s">
        <v>382</v>
      </c>
      <c r="D309" s="136" t="s">
        <v>138</v>
      </c>
      <c r="E309" s="137" t="s">
        <v>383</v>
      </c>
      <c r="F309" s="138" t="s">
        <v>384</v>
      </c>
      <c r="G309" s="139" t="s">
        <v>141</v>
      </c>
      <c r="H309" s="140">
        <v>549</v>
      </c>
      <c r="I309" s="141"/>
      <c r="J309" s="142">
        <f>ROUND(I309*H309,2)</f>
        <v>0</v>
      </c>
      <c r="K309" s="138" t="s">
        <v>1</v>
      </c>
      <c r="L309" s="32"/>
      <c r="M309" s="143" t="s">
        <v>1</v>
      </c>
      <c r="N309" s="144" t="s">
        <v>41</v>
      </c>
      <c r="P309" s="145">
        <f>O309*H309</f>
        <v>0</v>
      </c>
      <c r="Q309" s="145">
        <v>0</v>
      </c>
      <c r="R309" s="145">
        <f>Q309*H309</f>
        <v>0</v>
      </c>
      <c r="S309" s="145">
        <v>0</v>
      </c>
      <c r="T309" s="146">
        <f>S309*H309</f>
        <v>0</v>
      </c>
      <c r="AR309" s="147" t="s">
        <v>102</v>
      </c>
      <c r="AT309" s="147" t="s">
        <v>138</v>
      </c>
      <c r="AU309" s="147" t="s">
        <v>85</v>
      </c>
      <c r="AY309" s="17" t="s">
        <v>136</v>
      </c>
      <c r="BE309" s="148">
        <f>IF(N309="základní",J309,0)</f>
        <v>0</v>
      </c>
      <c r="BF309" s="148">
        <f>IF(N309="snížená",J309,0)</f>
        <v>0</v>
      </c>
      <c r="BG309" s="148">
        <f>IF(N309="zákl. přenesená",J309,0)</f>
        <v>0</v>
      </c>
      <c r="BH309" s="148">
        <f>IF(N309="sníž. přenesená",J309,0)</f>
        <v>0</v>
      </c>
      <c r="BI309" s="148">
        <f>IF(N309="nulová",J309,0)</f>
        <v>0</v>
      </c>
      <c r="BJ309" s="17" t="s">
        <v>81</v>
      </c>
      <c r="BK309" s="148">
        <f>ROUND(I309*H309,2)</f>
        <v>0</v>
      </c>
      <c r="BL309" s="17" t="s">
        <v>102</v>
      </c>
      <c r="BM309" s="147" t="s">
        <v>385</v>
      </c>
    </row>
    <row r="310" spans="2:47" s="1" customFormat="1" ht="24">
      <c r="B310" s="32"/>
      <c r="D310" s="149" t="s">
        <v>143</v>
      </c>
      <c r="F310" s="150" t="s">
        <v>384</v>
      </c>
      <c r="I310" s="151"/>
      <c r="L310" s="32"/>
      <c r="M310" s="152"/>
      <c r="T310" s="56"/>
      <c r="AT310" s="17" t="s">
        <v>143</v>
      </c>
      <c r="AU310" s="17" t="s">
        <v>85</v>
      </c>
    </row>
    <row r="311" spans="2:51" s="13" customFormat="1" ht="12">
      <c r="B311" s="159"/>
      <c r="D311" s="149" t="s">
        <v>144</v>
      </c>
      <c r="E311" s="160" t="s">
        <v>1</v>
      </c>
      <c r="F311" s="161" t="s">
        <v>386</v>
      </c>
      <c r="H311" s="162">
        <v>549</v>
      </c>
      <c r="I311" s="163"/>
      <c r="L311" s="159"/>
      <c r="M311" s="164"/>
      <c r="T311" s="165"/>
      <c r="AT311" s="160" t="s">
        <v>144</v>
      </c>
      <c r="AU311" s="160" t="s">
        <v>85</v>
      </c>
      <c r="AV311" s="13" t="s">
        <v>85</v>
      </c>
      <c r="AW311" s="13" t="s">
        <v>32</v>
      </c>
      <c r="AX311" s="13" t="s">
        <v>76</v>
      </c>
      <c r="AY311" s="160" t="s">
        <v>136</v>
      </c>
    </row>
    <row r="312" spans="2:51" s="14" customFormat="1" ht="12">
      <c r="B312" s="166"/>
      <c r="D312" s="149" t="s">
        <v>144</v>
      </c>
      <c r="E312" s="167" t="s">
        <v>1</v>
      </c>
      <c r="F312" s="168" t="s">
        <v>147</v>
      </c>
      <c r="H312" s="169">
        <v>549</v>
      </c>
      <c r="I312" s="170"/>
      <c r="L312" s="166"/>
      <c r="M312" s="171"/>
      <c r="T312" s="172"/>
      <c r="AT312" s="167" t="s">
        <v>144</v>
      </c>
      <c r="AU312" s="167" t="s">
        <v>85</v>
      </c>
      <c r="AV312" s="14" t="s">
        <v>102</v>
      </c>
      <c r="AW312" s="14" t="s">
        <v>32</v>
      </c>
      <c r="AX312" s="14" t="s">
        <v>81</v>
      </c>
      <c r="AY312" s="167" t="s">
        <v>136</v>
      </c>
    </row>
    <row r="313" spans="2:65" s="1" customFormat="1" ht="24.25" customHeight="1">
      <c r="B313" s="32"/>
      <c r="C313" s="136" t="s">
        <v>387</v>
      </c>
      <c r="D313" s="136" t="s">
        <v>138</v>
      </c>
      <c r="E313" s="137" t="s">
        <v>388</v>
      </c>
      <c r="F313" s="138" t="s">
        <v>389</v>
      </c>
      <c r="G313" s="139" t="s">
        <v>141</v>
      </c>
      <c r="H313" s="140">
        <v>815.44</v>
      </c>
      <c r="I313" s="141"/>
      <c r="J313" s="142">
        <f>ROUND(I313*H313,2)</f>
        <v>0</v>
      </c>
      <c r="K313" s="138" t="s">
        <v>1</v>
      </c>
      <c r="L313" s="32"/>
      <c r="M313" s="143" t="s">
        <v>1</v>
      </c>
      <c r="N313" s="144" t="s">
        <v>41</v>
      </c>
      <c r="P313" s="145">
        <f>O313*H313</f>
        <v>0</v>
      </c>
      <c r="Q313" s="145">
        <v>0.08922</v>
      </c>
      <c r="R313" s="145">
        <f>Q313*H313</f>
        <v>72.7535568</v>
      </c>
      <c r="S313" s="145">
        <v>0</v>
      </c>
      <c r="T313" s="146">
        <f>S313*H313</f>
        <v>0</v>
      </c>
      <c r="AR313" s="147" t="s">
        <v>102</v>
      </c>
      <c r="AT313" s="147" t="s">
        <v>138</v>
      </c>
      <c r="AU313" s="147" t="s">
        <v>85</v>
      </c>
      <c r="AY313" s="17" t="s">
        <v>136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7" t="s">
        <v>81</v>
      </c>
      <c r="BK313" s="148">
        <f>ROUND(I313*H313,2)</f>
        <v>0</v>
      </c>
      <c r="BL313" s="17" t="s">
        <v>102</v>
      </c>
      <c r="BM313" s="147" t="s">
        <v>390</v>
      </c>
    </row>
    <row r="314" spans="2:47" s="1" customFormat="1" ht="24">
      <c r="B314" s="32"/>
      <c r="D314" s="149" t="s">
        <v>143</v>
      </c>
      <c r="F314" s="150" t="s">
        <v>389</v>
      </c>
      <c r="I314" s="151"/>
      <c r="L314" s="32"/>
      <c r="M314" s="152"/>
      <c r="T314" s="56"/>
      <c r="AT314" s="17" t="s">
        <v>143</v>
      </c>
      <c r="AU314" s="17" t="s">
        <v>85</v>
      </c>
    </row>
    <row r="315" spans="2:51" s="13" customFormat="1" ht="12">
      <c r="B315" s="159"/>
      <c r="D315" s="149" t="s">
        <v>144</v>
      </c>
      <c r="E315" s="160" t="s">
        <v>1</v>
      </c>
      <c r="F315" s="161" t="s">
        <v>391</v>
      </c>
      <c r="H315" s="162">
        <v>764</v>
      </c>
      <c r="I315" s="163"/>
      <c r="L315" s="159"/>
      <c r="M315" s="164"/>
      <c r="T315" s="165"/>
      <c r="AT315" s="160" t="s">
        <v>144</v>
      </c>
      <c r="AU315" s="160" t="s">
        <v>85</v>
      </c>
      <c r="AV315" s="13" t="s">
        <v>85</v>
      </c>
      <c r="AW315" s="13" t="s">
        <v>32</v>
      </c>
      <c r="AX315" s="13" t="s">
        <v>76</v>
      </c>
      <c r="AY315" s="160" t="s">
        <v>136</v>
      </c>
    </row>
    <row r="316" spans="2:51" s="13" customFormat="1" ht="12">
      <c r="B316" s="159"/>
      <c r="D316" s="149" t="s">
        <v>144</v>
      </c>
      <c r="E316" s="160" t="s">
        <v>1</v>
      </c>
      <c r="F316" s="161" t="s">
        <v>392</v>
      </c>
      <c r="H316" s="162">
        <v>34.5</v>
      </c>
      <c r="I316" s="163"/>
      <c r="L316" s="159"/>
      <c r="M316" s="164"/>
      <c r="T316" s="165"/>
      <c r="AT316" s="160" t="s">
        <v>144</v>
      </c>
      <c r="AU316" s="160" t="s">
        <v>85</v>
      </c>
      <c r="AV316" s="13" t="s">
        <v>85</v>
      </c>
      <c r="AW316" s="13" t="s">
        <v>32</v>
      </c>
      <c r="AX316" s="13" t="s">
        <v>76</v>
      </c>
      <c r="AY316" s="160" t="s">
        <v>136</v>
      </c>
    </row>
    <row r="317" spans="2:51" s="13" customFormat="1" ht="12">
      <c r="B317" s="159"/>
      <c r="D317" s="149" t="s">
        <v>144</v>
      </c>
      <c r="E317" s="160" t="s">
        <v>1</v>
      </c>
      <c r="F317" s="161" t="s">
        <v>393</v>
      </c>
      <c r="H317" s="162">
        <v>8.1</v>
      </c>
      <c r="I317" s="163"/>
      <c r="L317" s="159"/>
      <c r="M317" s="164"/>
      <c r="T317" s="165"/>
      <c r="AT317" s="160" t="s">
        <v>144</v>
      </c>
      <c r="AU317" s="160" t="s">
        <v>85</v>
      </c>
      <c r="AV317" s="13" t="s">
        <v>85</v>
      </c>
      <c r="AW317" s="13" t="s">
        <v>32</v>
      </c>
      <c r="AX317" s="13" t="s">
        <v>76</v>
      </c>
      <c r="AY317" s="160" t="s">
        <v>136</v>
      </c>
    </row>
    <row r="318" spans="2:51" s="13" customFormat="1" ht="12">
      <c r="B318" s="159"/>
      <c r="D318" s="149" t="s">
        <v>144</v>
      </c>
      <c r="E318" s="160" t="s">
        <v>1</v>
      </c>
      <c r="F318" s="161" t="s">
        <v>394</v>
      </c>
      <c r="H318" s="162">
        <v>8.84</v>
      </c>
      <c r="I318" s="163"/>
      <c r="L318" s="159"/>
      <c r="M318" s="164"/>
      <c r="T318" s="165"/>
      <c r="AT318" s="160" t="s">
        <v>144</v>
      </c>
      <c r="AU318" s="160" t="s">
        <v>85</v>
      </c>
      <c r="AV318" s="13" t="s">
        <v>85</v>
      </c>
      <c r="AW318" s="13" t="s">
        <v>32</v>
      </c>
      <c r="AX318" s="13" t="s">
        <v>76</v>
      </c>
      <c r="AY318" s="160" t="s">
        <v>136</v>
      </c>
    </row>
    <row r="319" spans="2:51" s="14" customFormat="1" ht="12">
      <c r="B319" s="166"/>
      <c r="D319" s="149" t="s">
        <v>144</v>
      </c>
      <c r="E319" s="167" t="s">
        <v>1</v>
      </c>
      <c r="F319" s="168" t="s">
        <v>147</v>
      </c>
      <c r="H319" s="169">
        <v>815.44</v>
      </c>
      <c r="I319" s="170"/>
      <c r="L319" s="166"/>
      <c r="M319" s="171"/>
      <c r="T319" s="172"/>
      <c r="AT319" s="167" t="s">
        <v>144</v>
      </c>
      <c r="AU319" s="167" t="s">
        <v>85</v>
      </c>
      <c r="AV319" s="14" t="s">
        <v>102</v>
      </c>
      <c r="AW319" s="14" t="s">
        <v>32</v>
      </c>
      <c r="AX319" s="14" t="s">
        <v>81</v>
      </c>
      <c r="AY319" s="167" t="s">
        <v>136</v>
      </c>
    </row>
    <row r="320" spans="2:65" s="1" customFormat="1" ht="16.5" customHeight="1">
      <c r="B320" s="32"/>
      <c r="C320" s="180" t="s">
        <v>395</v>
      </c>
      <c r="D320" s="180" t="s">
        <v>237</v>
      </c>
      <c r="E320" s="181" t="s">
        <v>396</v>
      </c>
      <c r="F320" s="182" t="s">
        <v>397</v>
      </c>
      <c r="G320" s="183" t="s">
        <v>141</v>
      </c>
      <c r="H320" s="184">
        <v>786.92</v>
      </c>
      <c r="I320" s="185"/>
      <c r="J320" s="186">
        <f>ROUND(I320*H320,2)</f>
        <v>0</v>
      </c>
      <c r="K320" s="182" t="s">
        <v>1</v>
      </c>
      <c r="L320" s="187"/>
      <c r="M320" s="188" t="s">
        <v>1</v>
      </c>
      <c r="N320" s="189" t="s">
        <v>41</v>
      </c>
      <c r="P320" s="145">
        <f>O320*H320</f>
        <v>0</v>
      </c>
      <c r="Q320" s="145">
        <v>0.13</v>
      </c>
      <c r="R320" s="145">
        <f>Q320*H320</f>
        <v>102.2996</v>
      </c>
      <c r="S320" s="145">
        <v>0</v>
      </c>
      <c r="T320" s="146">
        <f>S320*H320</f>
        <v>0</v>
      </c>
      <c r="AR320" s="147" t="s">
        <v>179</v>
      </c>
      <c r="AT320" s="147" t="s">
        <v>237</v>
      </c>
      <c r="AU320" s="147" t="s">
        <v>85</v>
      </c>
      <c r="AY320" s="17" t="s">
        <v>136</v>
      </c>
      <c r="BE320" s="148">
        <f>IF(N320="základní",J320,0)</f>
        <v>0</v>
      </c>
      <c r="BF320" s="148">
        <f>IF(N320="snížená",J320,0)</f>
        <v>0</v>
      </c>
      <c r="BG320" s="148">
        <f>IF(N320="zákl. přenesená",J320,0)</f>
        <v>0</v>
      </c>
      <c r="BH320" s="148">
        <f>IF(N320="sníž. přenesená",J320,0)</f>
        <v>0</v>
      </c>
      <c r="BI320" s="148">
        <f>IF(N320="nulová",J320,0)</f>
        <v>0</v>
      </c>
      <c r="BJ320" s="17" t="s">
        <v>81</v>
      </c>
      <c r="BK320" s="148">
        <f>ROUND(I320*H320,2)</f>
        <v>0</v>
      </c>
      <c r="BL320" s="17" t="s">
        <v>102</v>
      </c>
      <c r="BM320" s="147" t="s">
        <v>398</v>
      </c>
    </row>
    <row r="321" spans="2:47" s="1" customFormat="1" ht="12">
      <c r="B321" s="32"/>
      <c r="D321" s="149" t="s">
        <v>143</v>
      </c>
      <c r="F321" s="150" t="s">
        <v>397</v>
      </c>
      <c r="I321" s="151"/>
      <c r="L321" s="32"/>
      <c r="M321" s="152"/>
      <c r="T321" s="56"/>
      <c r="AT321" s="17" t="s">
        <v>143</v>
      </c>
      <c r="AU321" s="17" t="s">
        <v>85</v>
      </c>
    </row>
    <row r="322" spans="2:51" s="13" customFormat="1" ht="12">
      <c r="B322" s="159"/>
      <c r="D322" s="149" t="s">
        <v>144</v>
      </c>
      <c r="E322" s="160" t="s">
        <v>1</v>
      </c>
      <c r="F322" s="161" t="s">
        <v>399</v>
      </c>
      <c r="H322" s="162">
        <v>764</v>
      </c>
      <c r="I322" s="163"/>
      <c r="L322" s="159"/>
      <c r="M322" s="164"/>
      <c r="T322" s="165"/>
      <c r="AT322" s="160" t="s">
        <v>144</v>
      </c>
      <c r="AU322" s="160" t="s">
        <v>85</v>
      </c>
      <c r="AV322" s="13" t="s">
        <v>85</v>
      </c>
      <c r="AW322" s="13" t="s">
        <v>32</v>
      </c>
      <c r="AX322" s="13" t="s">
        <v>76</v>
      </c>
      <c r="AY322" s="160" t="s">
        <v>136</v>
      </c>
    </row>
    <row r="323" spans="2:51" s="14" customFormat="1" ht="12">
      <c r="B323" s="166"/>
      <c r="D323" s="149" t="s">
        <v>144</v>
      </c>
      <c r="E323" s="167" t="s">
        <v>1</v>
      </c>
      <c r="F323" s="168" t="s">
        <v>147</v>
      </c>
      <c r="H323" s="169">
        <v>764</v>
      </c>
      <c r="I323" s="170"/>
      <c r="L323" s="166"/>
      <c r="M323" s="171"/>
      <c r="T323" s="172"/>
      <c r="AT323" s="167" t="s">
        <v>144</v>
      </c>
      <c r="AU323" s="167" t="s">
        <v>85</v>
      </c>
      <c r="AV323" s="14" t="s">
        <v>102</v>
      </c>
      <c r="AW323" s="14" t="s">
        <v>32</v>
      </c>
      <c r="AX323" s="14" t="s">
        <v>76</v>
      </c>
      <c r="AY323" s="167" t="s">
        <v>136</v>
      </c>
    </row>
    <row r="324" spans="2:51" s="13" customFormat="1" ht="12">
      <c r="B324" s="159"/>
      <c r="D324" s="149" t="s">
        <v>144</v>
      </c>
      <c r="E324" s="160" t="s">
        <v>1</v>
      </c>
      <c r="F324" s="161" t="s">
        <v>400</v>
      </c>
      <c r="H324" s="162">
        <v>786.92</v>
      </c>
      <c r="I324" s="163"/>
      <c r="L324" s="159"/>
      <c r="M324" s="164"/>
      <c r="T324" s="165"/>
      <c r="AT324" s="160" t="s">
        <v>144</v>
      </c>
      <c r="AU324" s="160" t="s">
        <v>85</v>
      </c>
      <c r="AV324" s="13" t="s">
        <v>85</v>
      </c>
      <c r="AW324" s="13" t="s">
        <v>32</v>
      </c>
      <c r="AX324" s="13" t="s">
        <v>81</v>
      </c>
      <c r="AY324" s="160" t="s">
        <v>136</v>
      </c>
    </row>
    <row r="325" spans="2:65" s="1" customFormat="1" ht="24.25" customHeight="1">
      <c r="B325" s="32"/>
      <c r="C325" s="180" t="s">
        <v>401</v>
      </c>
      <c r="D325" s="180" t="s">
        <v>237</v>
      </c>
      <c r="E325" s="181" t="s">
        <v>402</v>
      </c>
      <c r="F325" s="182" t="s">
        <v>403</v>
      </c>
      <c r="G325" s="183" t="s">
        <v>141</v>
      </c>
      <c r="H325" s="184">
        <v>34.1</v>
      </c>
      <c r="I325" s="185"/>
      <c r="J325" s="186">
        <f>ROUND(I325*H325,2)</f>
        <v>0</v>
      </c>
      <c r="K325" s="182" t="s">
        <v>1</v>
      </c>
      <c r="L325" s="187"/>
      <c r="M325" s="188" t="s">
        <v>1</v>
      </c>
      <c r="N325" s="189" t="s">
        <v>41</v>
      </c>
      <c r="P325" s="145">
        <f>O325*H325</f>
        <v>0</v>
      </c>
      <c r="Q325" s="145">
        <v>0.13</v>
      </c>
      <c r="R325" s="145">
        <f>Q325*H325</f>
        <v>4.433000000000001</v>
      </c>
      <c r="S325" s="145">
        <v>0</v>
      </c>
      <c r="T325" s="146">
        <f>S325*H325</f>
        <v>0</v>
      </c>
      <c r="AR325" s="147" t="s">
        <v>179</v>
      </c>
      <c r="AT325" s="147" t="s">
        <v>237</v>
      </c>
      <c r="AU325" s="147" t="s">
        <v>85</v>
      </c>
      <c r="AY325" s="17" t="s">
        <v>136</v>
      </c>
      <c r="BE325" s="148">
        <f>IF(N325="základní",J325,0)</f>
        <v>0</v>
      </c>
      <c r="BF325" s="148">
        <f>IF(N325="snížená",J325,0)</f>
        <v>0</v>
      </c>
      <c r="BG325" s="148">
        <f>IF(N325="zákl. přenesená",J325,0)</f>
        <v>0</v>
      </c>
      <c r="BH325" s="148">
        <f>IF(N325="sníž. přenesená",J325,0)</f>
        <v>0</v>
      </c>
      <c r="BI325" s="148">
        <f>IF(N325="nulová",J325,0)</f>
        <v>0</v>
      </c>
      <c r="BJ325" s="17" t="s">
        <v>81</v>
      </c>
      <c r="BK325" s="148">
        <f>ROUND(I325*H325,2)</f>
        <v>0</v>
      </c>
      <c r="BL325" s="17" t="s">
        <v>102</v>
      </c>
      <c r="BM325" s="147" t="s">
        <v>404</v>
      </c>
    </row>
    <row r="326" spans="2:47" s="1" customFormat="1" ht="24">
      <c r="B326" s="32"/>
      <c r="D326" s="149" t="s">
        <v>143</v>
      </c>
      <c r="F326" s="150" t="s">
        <v>403</v>
      </c>
      <c r="I326" s="151"/>
      <c r="L326" s="32"/>
      <c r="M326" s="152"/>
      <c r="T326" s="56"/>
      <c r="AT326" s="17" t="s">
        <v>143</v>
      </c>
      <c r="AU326" s="17" t="s">
        <v>85</v>
      </c>
    </row>
    <row r="327" spans="2:51" s="13" customFormat="1" ht="12">
      <c r="B327" s="159"/>
      <c r="D327" s="149" t="s">
        <v>144</v>
      </c>
      <c r="E327" s="160" t="s">
        <v>1</v>
      </c>
      <c r="F327" s="161" t="s">
        <v>405</v>
      </c>
      <c r="H327" s="162">
        <v>34.1</v>
      </c>
      <c r="I327" s="163"/>
      <c r="L327" s="159"/>
      <c r="M327" s="164"/>
      <c r="T327" s="165"/>
      <c r="AT327" s="160" t="s">
        <v>144</v>
      </c>
      <c r="AU327" s="160" t="s">
        <v>85</v>
      </c>
      <c r="AV327" s="13" t="s">
        <v>85</v>
      </c>
      <c r="AW327" s="13" t="s">
        <v>32</v>
      </c>
      <c r="AX327" s="13" t="s">
        <v>76</v>
      </c>
      <c r="AY327" s="160" t="s">
        <v>136</v>
      </c>
    </row>
    <row r="328" spans="2:51" s="14" customFormat="1" ht="12">
      <c r="B328" s="166"/>
      <c r="D328" s="149" t="s">
        <v>144</v>
      </c>
      <c r="E328" s="167" t="s">
        <v>1</v>
      </c>
      <c r="F328" s="168" t="s">
        <v>147</v>
      </c>
      <c r="H328" s="169">
        <v>34.1</v>
      </c>
      <c r="I328" s="170"/>
      <c r="L328" s="166"/>
      <c r="M328" s="171"/>
      <c r="T328" s="172"/>
      <c r="AT328" s="167" t="s">
        <v>144</v>
      </c>
      <c r="AU328" s="167" t="s">
        <v>85</v>
      </c>
      <c r="AV328" s="14" t="s">
        <v>102</v>
      </c>
      <c r="AW328" s="14" t="s">
        <v>32</v>
      </c>
      <c r="AX328" s="14" t="s">
        <v>81</v>
      </c>
      <c r="AY328" s="167" t="s">
        <v>136</v>
      </c>
    </row>
    <row r="329" spans="2:65" s="1" customFormat="1" ht="16.5" customHeight="1">
      <c r="B329" s="32"/>
      <c r="C329" s="180" t="s">
        <v>406</v>
      </c>
      <c r="D329" s="180" t="s">
        <v>237</v>
      </c>
      <c r="E329" s="181" t="s">
        <v>407</v>
      </c>
      <c r="F329" s="182" t="s">
        <v>408</v>
      </c>
      <c r="G329" s="183" t="s">
        <v>141</v>
      </c>
      <c r="H329" s="184">
        <v>8.1</v>
      </c>
      <c r="I329" s="185"/>
      <c r="J329" s="186">
        <f>ROUND(I329*H329,2)</f>
        <v>0</v>
      </c>
      <c r="K329" s="182" t="s">
        <v>1</v>
      </c>
      <c r="L329" s="187"/>
      <c r="M329" s="188" t="s">
        <v>1</v>
      </c>
      <c r="N329" s="189" t="s">
        <v>41</v>
      </c>
      <c r="P329" s="145">
        <f>O329*H329</f>
        <v>0</v>
      </c>
      <c r="Q329" s="145">
        <v>0.13</v>
      </c>
      <c r="R329" s="145">
        <f>Q329*H329</f>
        <v>1.053</v>
      </c>
      <c r="S329" s="145">
        <v>0</v>
      </c>
      <c r="T329" s="146">
        <f>S329*H329</f>
        <v>0</v>
      </c>
      <c r="AR329" s="147" t="s">
        <v>179</v>
      </c>
      <c r="AT329" s="147" t="s">
        <v>237</v>
      </c>
      <c r="AU329" s="147" t="s">
        <v>85</v>
      </c>
      <c r="AY329" s="17" t="s">
        <v>136</v>
      </c>
      <c r="BE329" s="148">
        <f>IF(N329="základní",J329,0)</f>
        <v>0</v>
      </c>
      <c r="BF329" s="148">
        <f>IF(N329="snížená",J329,0)</f>
        <v>0</v>
      </c>
      <c r="BG329" s="148">
        <f>IF(N329="zákl. přenesená",J329,0)</f>
        <v>0</v>
      </c>
      <c r="BH329" s="148">
        <f>IF(N329="sníž. přenesená",J329,0)</f>
        <v>0</v>
      </c>
      <c r="BI329" s="148">
        <f>IF(N329="nulová",J329,0)</f>
        <v>0</v>
      </c>
      <c r="BJ329" s="17" t="s">
        <v>81</v>
      </c>
      <c r="BK329" s="148">
        <f>ROUND(I329*H329,2)</f>
        <v>0</v>
      </c>
      <c r="BL329" s="17" t="s">
        <v>102</v>
      </c>
      <c r="BM329" s="147" t="s">
        <v>409</v>
      </c>
    </row>
    <row r="330" spans="2:47" s="1" customFormat="1" ht="12">
      <c r="B330" s="32"/>
      <c r="D330" s="149" t="s">
        <v>143</v>
      </c>
      <c r="F330" s="150" t="s">
        <v>408</v>
      </c>
      <c r="I330" s="151"/>
      <c r="L330" s="32"/>
      <c r="M330" s="152"/>
      <c r="T330" s="56"/>
      <c r="AT330" s="17" t="s">
        <v>143</v>
      </c>
      <c r="AU330" s="17" t="s">
        <v>85</v>
      </c>
    </row>
    <row r="331" spans="2:51" s="13" customFormat="1" ht="12">
      <c r="B331" s="159"/>
      <c r="D331" s="149" t="s">
        <v>144</v>
      </c>
      <c r="E331" s="160" t="s">
        <v>1</v>
      </c>
      <c r="F331" s="161" t="s">
        <v>410</v>
      </c>
      <c r="H331" s="162">
        <v>8.1</v>
      </c>
      <c r="I331" s="163"/>
      <c r="L331" s="159"/>
      <c r="M331" s="164"/>
      <c r="T331" s="165"/>
      <c r="AT331" s="160" t="s">
        <v>144</v>
      </c>
      <c r="AU331" s="160" t="s">
        <v>85</v>
      </c>
      <c r="AV331" s="13" t="s">
        <v>85</v>
      </c>
      <c r="AW331" s="13" t="s">
        <v>32</v>
      </c>
      <c r="AX331" s="13" t="s">
        <v>76</v>
      </c>
      <c r="AY331" s="160" t="s">
        <v>136</v>
      </c>
    </row>
    <row r="332" spans="2:51" s="14" customFormat="1" ht="12">
      <c r="B332" s="166"/>
      <c r="D332" s="149" t="s">
        <v>144</v>
      </c>
      <c r="E332" s="167" t="s">
        <v>1</v>
      </c>
      <c r="F332" s="168" t="s">
        <v>147</v>
      </c>
      <c r="H332" s="169">
        <v>8.1</v>
      </c>
      <c r="I332" s="170"/>
      <c r="L332" s="166"/>
      <c r="M332" s="171"/>
      <c r="T332" s="172"/>
      <c r="AT332" s="167" t="s">
        <v>144</v>
      </c>
      <c r="AU332" s="167" t="s">
        <v>85</v>
      </c>
      <c r="AV332" s="14" t="s">
        <v>102</v>
      </c>
      <c r="AW332" s="14" t="s">
        <v>32</v>
      </c>
      <c r="AX332" s="14" t="s">
        <v>81</v>
      </c>
      <c r="AY332" s="167" t="s">
        <v>136</v>
      </c>
    </row>
    <row r="333" spans="2:65" s="1" customFormat="1" ht="21.75" customHeight="1">
      <c r="B333" s="32"/>
      <c r="C333" s="180" t="s">
        <v>411</v>
      </c>
      <c r="D333" s="180" t="s">
        <v>237</v>
      </c>
      <c r="E333" s="181" t="s">
        <v>412</v>
      </c>
      <c r="F333" s="182" t="s">
        <v>413</v>
      </c>
      <c r="G333" s="183" t="s">
        <v>186</v>
      </c>
      <c r="H333" s="184">
        <v>22.321</v>
      </c>
      <c r="I333" s="185"/>
      <c r="J333" s="186">
        <f>ROUND(I333*H333,2)</f>
        <v>0</v>
      </c>
      <c r="K333" s="182" t="s">
        <v>1</v>
      </c>
      <c r="L333" s="187"/>
      <c r="M333" s="188" t="s">
        <v>1</v>
      </c>
      <c r="N333" s="189" t="s">
        <v>41</v>
      </c>
      <c r="P333" s="145">
        <f>O333*H333</f>
        <v>0</v>
      </c>
      <c r="Q333" s="145">
        <v>0.052</v>
      </c>
      <c r="R333" s="145">
        <f>Q333*H333</f>
        <v>1.160692</v>
      </c>
      <c r="S333" s="145">
        <v>0</v>
      </c>
      <c r="T333" s="146">
        <f>S333*H333</f>
        <v>0</v>
      </c>
      <c r="AR333" s="147" t="s">
        <v>179</v>
      </c>
      <c r="AT333" s="147" t="s">
        <v>237</v>
      </c>
      <c r="AU333" s="147" t="s">
        <v>85</v>
      </c>
      <c r="AY333" s="17" t="s">
        <v>136</v>
      </c>
      <c r="BE333" s="148">
        <f>IF(N333="základní",J333,0)</f>
        <v>0</v>
      </c>
      <c r="BF333" s="148">
        <f>IF(N333="snížená",J333,0)</f>
        <v>0</v>
      </c>
      <c r="BG333" s="148">
        <f>IF(N333="zákl. přenesená",J333,0)</f>
        <v>0</v>
      </c>
      <c r="BH333" s="148">
        <f>IF(N333="sníž. přenesená",J333,0)</f>
        <v>0</v>
      </c>
      <c r="BI333" s="148">
        <f>IF(N333="nulová",J333,0)</f>
        <v>0</v>
      </c>
      <c r="BJ333" s="17" t="s">
        <v>81</v>
      </c>
      <c r="BK333" s="148">
        <f>ROUND(I333*H333,2)</f>
        <v>0</v>
      </c>
      <c r="BL333" s="17" t="s">
        <v>102</v>
      </c>
      <c r="BM333" s="147" t="s">
        <v>414</v>
      </c>
    </row>
    <row r="334" spans="2:47" s="1" customFormat="1" ht="12">
      <c r="B334" s="32"/>
      <c r="D334" s="149" t="s">
        <v>143</v>
      </c>
      <c r="F334" s="150" t="s">
        <v>413</v>
      </c>
      <c r="I334" s="151"/>
      <c r="L334" s="32"/>
      <c r="M334" s="152"/>
      <c r="T334" s="56"/>
      <c r="AT334" s="17" t="s">
        <v>143</v>
      </c>
      <c r="AU334" s="17" t="s">
        <v>85</v>
      </c>
    </row>
    <row r="335" spans="2:51" s="13" customFormat="1" ht="12">
      <c r="B335" s="159"/>
      <c r="D335" s="149" t="s">
        <v>144</v>
      </c>
      <c r="E335" s="160" t="s">
        <v>1</v>
      </c>
      <c r="F335" s="161" t="s">
        <v>415</v>
      </c>
      <c r="H335" s="162">
        <v>22.321</v>
      </c>
      <c r="I335" s="163"/>
      <c r="L335" s="159"/>
      <c r="M335" s="164"/>
      <c r="T335" s="165"/>
      <c r="AT335" s="160" t="s">
        <v>144</v>
      </c>
      <c r="AU335" s="160" t="s">
        <v>85</v>
      </c>
      <c r="AV335" s="13" t="s">
        <v>85</v>
      </c>
      <c r="AW335" s="13" t="s">
        <v>32</v>
      </c>
      <c r="AX335" s="13" t="s">
        <v>76</v>
      </c>
      <c r="AY335" s="160" t="s">
        <v>136</v>
      </c>
    </row>
    <row r="336" spans="2:51" s="14" customFormat="1" ht="12">
      <c r="B336" s="166"/>
      <c r="D336" s="149" t="s">
        <v>144</v>
      </c>
      <c r="E336" s="167" t="s">
        <v>1</v>
      </c>
      <c r="F336" s="168" t="s">
        <v>147</v>
      </c>
      <c r="H336" s="169">
        <v>22.321</v>
      </c>
      <c r="I336" s="170"/>
      <c r="L336" s="166"/>
      <c r="M336" s="171"/>
      <c r="T336" s="172"/>
      <c r="AT336" s="167" t="s">
        <v>144</v>
      </c>
      <c r="AU336" s="167" t="s">
        <v>85</v>
      </c>
      <c r="AV336" s="14" t="s">
        <v>102</v>
      </c>
      <c r="AW336" s="14" t="s">
        <v>32</v>
      </c>
      <c r="AX336" s="14" t="s">
        <v>81</v>
      </c>
      <c r="AY336" s="167" t="s">
        <v>136</v>
      </c>
    </row>
    <row r="337" spans="2:65" s="1" customFormat="1" ht="33" customHeight="1">
      <c r="B337" s="32"/>
      <c r="C337" s="136" t="s">
        <v>416</v>
      </c>
      <c r="D337" s="136" t="s">
        <v>138</v>
      </c>
      <c r="E337" s="137" t="s">
        <v>417</v>
      </c>
      <c r="F337" s="138" t="s">
        <v>418</v>
      </c>
      <c r="G337" s="139" t="s">
        <v>141</v>
      </c>
      <c r="H337" s="140">
        <v>216</v>
      </c>
      <c r="I337" s="141"/>
      <c r="J337" s="142">
        <f>ROUND(I337*H337,2)</f>
        <v>0</v>
      </c>
      <c r="K337" s="138" t="s">
        <v>1</v>
      </c>
      <c r="L337" s="32"/>
      <c r="M337" s="143" t="s">
        <v>1</v>
      </c>
      <c r="N337" s="144" t="s">
        <v>41</v>
      </c>
      <c r="P337" s="145">
        <f>O337*H337</f>
        <v>0</v>
      </c>
      <c r="Q337" s="145">
        <v>0.11162</v>
      </c>
      <c r="R337" s="145">
        <f>Q337*H337</f>
        <v>24.10992</v>
      </c>
      <c r="S337" s="145">
        <v>0</v>
      </c>
      <c r="T337" s="146">
        <f>S337*H337</f>
        <v>0</v>
      </c>
      <c r="AR337" s="147" t="s">
        <v>102</v>
      </c>
      <c r="AT337" s="147" t="s">
        <v>138</v>
      </c>
      <c r="AU337" s="147" t="s">
        <v>85</v>
      </c>
      <c r="AY337" s="17" t="s">
        <v>136</v>
      </c>
      <c r="BE337" s="148">
        <f>IF(N337="základní",J337,0)</f>
        <v>0</v>
      </c>
      <c r="BF337" s="148">
        <f>IF(N337="snížená",J337,0)</f>
        <v>0</v>
      </c>
      <c r="BG337" s="148">
        <f>IF(N337="zákl. přenesená",J337,0)</f>
        <v>0</v>
      </c>
      <c r="BH337" s="148">
        <f>IF(N337="sníž. přenesená",J337,0)</f>
        <v>0</v>
      </c>
      <c r="BI337" s="148">
        <f>IF(N337="nulová",J337,0)</f>
        <v>0</v>
      </c>
      <c r="BJ337" s="17" t="s">
        <v>81</v>
      </c>
      <c r="BK337" s="148">
        <f>ROUND(I337*H337,2)</f>
        <v>0</v>
      </c>
      <c r="BL337" s="17" t="s">
        <v>102</v>
      </c>
      <c r="BM337" s="147" t="s">
        <v>419</v>
      </c>
    </row>
    <row r="338" spans="2:47" s="1" customFormat="1" ht="24">
      <c r="B338" s="32"/>
      <c r="D338" s="149" t="s">
        <v>143</v>
      </c>
      <c r="F338" s="150" t="s">
        <v>418</v>
      </c>
      <c r="I338" s="151"/>
      <c r="L338" s="32"/>
      <c r="M338" s="152"/>
      <c r="T338" s="56"/>
      <c r="AT338" s="17" t="s">
        <v>143</v>
      </c>
      <c r="AU338" s="17" t="s">
        <v>85</v>
      </c>
    </row>
    <row r="339" spans="2:51" s="12" customFormat="1" ht="12">
      <c r="B339" s="153"/>
      <c r="D339" s="149" t="s">
        <v>144</v>
      </c>
      <c r="E339" s="154" t="s">
        <v>1</v>
      </c>
      <c r="F339" s="155" t="s">
        <v>420</v>
      </c>
      <c r="H339" s="154" t="s">
        <v>1</v>
      </c>
      <c r="I339" s="156"/>
      <c r="L339" s="153"/>
      <c r="M339" s="157"/>
      <c r="T339" s="158"/>
      <c r="AT339" s="154" t="s">
        <v>144</v>
      </c>
      <c r="AU339" s="154" t="s">
        <v>85</v>
      </c>
      <c r="AV339" s="12" t="s">
        <v>81</v>
      </c>
      <c r="AW339" s="12" t="s">
        <v>32</v>
      </c>
      <c r="AX339" s="12" t="s">
        <v>76</v>
      </c>
      <c r="AY339" s="154" t="s">
        <v>136</v>
      </c>
    </row>
    <row r="340" spans="2:51" s="13" customFormat="1" ht="12">
      <c r="B340" s="159"/>
      <c r="D340" s="149" t="s">
        <v>144</v>
      </c>
      <c r="E340" s="160" t="s">
        <v>1</v>
      </c>
      <c r="F340" s="161" t="s">
        <v>421</v>
      </c>
      <c r="H340" s="162">
        <v>216</v>
      </c>
      <c r="I340" s="163"/>
      <c r="L340" s="159"/>
      <c r="M340" s="164"/>
      <c r="T340" s="165"/>
      <c r="AT340" s="160" t="s">
        <v>144</v>
      </c>
      <c r="AU340" s="160" t="s">
        <v>85</v>
      </c>
      <c r="AV340" s="13" t="s">
        <v>85</v>
      </c>
      <c r="AW340" s="13" t="s">
        <v>32</v>
      </c>
      <c r="AX340" s="13" t="s">
        <v>76</v>
      </c>
      <c r="AY340" s="160" t="s">
        <v>136</v>
      </c>
    </row>
    <row r="341" spans="2:51" s="14" customFormat="1" ht="12">
      <c r="B341" s="166"/>
      <c r="D341" s="149" t="s">
        <v>144</v>
      </c>
      <c r="E341" s="167" t="s">
        <v>1</v>
      </c>
      <c r="F341" s="168" t="s">
        <v>147</v>
      </c>
      <c r="H341" s="169">
        <v>216</v>
      </c>
      <c r="I341" s="170"/>
      <c r="L341" s="166"/>
      <c r="M341" s="171"/>
      <c r="T341" s="172"/>
      <c r="AT341" s="167" t="s">
        <v>144</v>
      </c>
      <c r="AU341" s="167" t="s">
        <v>85</v>
      </c>
      <c r="AV341" s="14" t="s">
        <v>102</v>
      </c>
      <c r="AW341" s="14" t="s">
        <v>32</v>
      </c>
      <c r="AX341" s="14" t="s">
        <v>81</v>
      </c>
      <c r="AY341" s="167" t="s">
        <v>136</v>
      </c>
    </row>
    <row r="342" spans="2:65" s="1" customFormat="1" ht="16.5" customHeight="1">
      <c r="B342" s="32"/>
      <c r="C342" s="180" t="s">
        <v>422</v>
      </c>
      <c r="D342" s="180" t="s">
        <v>237</v>
      </c>
      <c r="E342" s="181" t="s">
        <v>423</v>
      </c>
      <c r="F342" s="182" t="s">
        <v>424</v>
      </c>
      <c r="G342" s="183" t="s">
        <v>141</v>
      </c>
      <c r="H342" s="184">
        <v>170.877</v>
      </c>
      <c r="I342" s="185"/>
      <c r="J342" s="186">
        <f>ROUND(I342*H342,2)</f>
        <v>0</v>
      </c>
      <c r="K342" s="182" t="s">
        <v>1</v>
      </c>
      <c r="L342" s="187"/>
      <c r="M342" s="188" t="s">
        <v>1</v>
      </c>
      <c r="N342" s="189" t="s">
        <v>41</v>
      </c>
      <c r="P342" s="145">
        <f>O342*H342</f>
        <v>0</v>
      </c>
      <c r="Q342" s="145">
        <v>0.176</v>
      </c>
      <c r="R342" s="145">
        <f>Q342*H342</f>
        <v>30.074352</v>
      </c>
      <c r="S342" s="145">
        <v>0</v>
      </c>
      <c r="T342" s="146">
        <f>S342*H342</f>
        <v>0</v>
      </c>
      <c r="AR342" s="147" t="s">
        <v>179</v>
      </c>
      <c r="AT342" s="147" t="s">
        <v>237</v>
      </c>
      <c r="AU342" s="147" t="s">
        <v>85</v>
      </c>
      <c r="AY342" s="17" t="s">
        <v>136</v>
      </c>
      <c r="BE342" s="148">
        <f>IF(N342="základní",J342,0)</f>
        <v>0</v>
      </c>
      <c r="BF342" s="148">
        <f>IF(N342="snížená",J342,0)</f>
        <v>0</v>
      </c>
      <c r="BG342" s="148">
        <f>IF(N342="zákl. přenesená",J342,0)</f>
        <v>0</v>
      </c>
      <c r="BH342" s="148">
        <f>IF(N342="sníž. přenesená",J342,0)</f>
        <v>0</v>
      </c>
      <c r="BI342" s="148">
        <f>IF(N342="nulová",J342,0)</f>
        <v>0</v>
      </c>
      <c r="BJ342" s="17" t="s">
        <v>81</v>
      </c>
      <c r="BK342" s="148">
        <f>ROUND(I342*H342,2)</f>
        <v>0</v>
      </c>
      <c r="BL342" s="17" t="s">
        <v>102</v>
      </c>
      <c r="BM342" s="147" t="s">
        <v>425</v>
      </c>
    </row>
    <row r="343" spans="2:47" s="1" customFormat="1" ht="12">
      <c r="B343" s="32"/>
      <c r="D343" s="149" t="s">
        <v>143</v>
      </c>
      <c r="F343" s="150" t="s">
        <v>424</v>
      </c>
      <c r="I343" s="151"/>
      <c r="L343" s="32"/>
      <c r="M343" s="152"/>
      <c r="T343" s="56"/>
      <c r="AT343" s="17" t="s">
        <v>143</v>
      </c>
      <c r="AU343" s="17" t="s">
        <v>85</v>
      </c>
    </row>
    <row r="344" spans="2:51" s="13" customFormat="1" ht="12">
      <c r="B344" s="159"/>
      <c r="D344" s="149" t="s">
        <v>144</v>
      </c>
      <c r="E344" s="160" t="s">
        <v>1</v>
      </c>
      <c r="F344" s="161" t="s">
        <v>426</v>
      </c>
      <c r="H344" s="162">
        <v>165.9</v>
      </c>
      <c r="I344" s="163"/>
      <c r="L344" s="159"/>
      <c r="M344" s="164"/>
      <c r="T344" s="165"/>
      <c r="AT344" s="160" t="s">
        <v>144</v>
      </c>
      <c r="AU344" s="160" t="s">
        <v>85</v>
      </c>
      <c r="AV344" s="13" t="s">
        <v>85</v>
      </c>
      <c r="AW344" s="13" t="s">
        <v>32</v>
      </c>
      <c r="AX344" s="13" t="s">
        <v>76</v>
      </c>
      <c r="AY344" s="160" t="s">
        <v>136</v>
      </c>
    </row>
    <row r="345" spans="2:51" s="14" customFormat="1" ht="12">
      <c r="B345" s="166"/>
      <c r="D345" s="149" t="s">
        <v>144</v>
      </c>
      <c r="E345" s="167" t="s">
        <v>1</v>
      </c>
      <c r="F345" s="168" t="s">
        <v>147</v>
      </c>
      <c r="H345" s="169">
        <v>165.9</v>
      </c>
      <c r="I345" s="170"/>
      <c r="L345" s="166"/>
      <c r="M345" s="171"/>
      <c r="T345" s="172"/>
      <c r="AT345" s="167" t="s">
        <v>144</v>
      </c>
      <c r="AU345" s="167" t="s">
        <v>85</v>
      </c>
      <c r="AV345" s="14" t="s">
        <v>102</v>
      </c>
      <c r="AW345" s="14" t="s">
        <v>32</v>
      </c>
      <c r="AX345" s="14" t="s">
        <v>76</v>
      </c>
      <c r="AY345" s="167" t="s">
        <v>136</v>
      </c>
    </row>
    <row r="346" spans="2:51" s="13" customFormat="1" ht="12">
      <c r="B346" s="159"/>
      <c r="D346" s="149" t="s">
        <v>144</v>
      </c>
      <c r="E346" s="160" t="s">
        <v>1</v>
      </c>
      <c r="F346" s="161" t="s">
        <v>427</v>
      </c>
      <c r="H346" s="162">
        <v>170.877</v>
      </c>
      <c r="I346" s="163"/>
      <c r="L346" s="159"/>
      <c r="M346" s="164"/>
      <c r="T346" s="165"/>
      <c r="AT346" s="160" t="s">
        <v>144</v>
      </c>
      <c r="AU346" s="160" t="s">
        <v>85</v>
      </c>
      <c r="AV346" s="13" t="s">
        <v>85</v>
      </c>
      <c r="AW346" s="13" t="s">
        <v>32</v>
      </c>
      <c r="AX346" s="13" t="s">
        <v>81</v>
      </c>
      <c r="AY346" s="160" t="s">
        <v>136</v>
      </c>
    </row>
    <row r="347" spans="2:65" s="1" customFormat="1" ht="24.25" customHeight="1">
      <c r="B347" s="32"/>
      <c r="C347" s="180" t="s">
        <v>428</v>
      </c>
      <c r="D347" s="180" t="s">
        <v>237</v>
      </c>
      <c r="E347" s="181" t="s">
        <v>429</v>
      </c>
      <c r="F347" s="182" t="s">
        <v>430</v>
      </c>
      <c r="G347" s="183" t="s">
        <v>141</v>
      </c>
      <c r="H347" s="184">
        <v>50.1</v>
      </c>
      <c r="I347" s="185"/>
      <c r="J347" s="186">
        <f>ROUND(I347*H347,2)</f>
        <v>0</v>
      </c>
      <c r="K347" s="182" t="s">
        <v>1</v>
      </c>
      <c r="L347" s="187"/>
      <c r="M347" s="188" t="s">
        <v>1</v>
      </c>
      <c r="N347" s="189" t="s">
        <v>41</v>
      </c>
      <c r="P347" s="145">
        <f>O347*H347</f>
        <v>0</v>
      </c>
      <c r="Q347" s="145">
        <v>0.176</v>
      </c>
      <c r="R347" s="145">
        <f>Q347*H347</f>
        <v>8.8176</v>
      </c>
      <c r="S347" s="145">
        <v>0</v>
      </c>
      <c r="T347" s="146">
        <f>S347*H347</f>
        <v>0</v>
      </c>
      <c r="AR347" s="147" t="s">
        <v>179</v>
      </c>
      <c r="AT347" s="147" t="s">
        <v>237</v>
      </c>
      <c r="AU347" s="147" t="s">
        <v>85</v>
      </c>
      <c r="AY347" s="17" t="s">
        <v>136</v>
      </c>
      <c r="BE347" s="148">
        <f>IF(N347="základní",J347,0)</f>
        <v>0</v>
      </c>
      <c r="BF347" s="148">
        <f>IF(N347="snížená",J347,0)</f>
        <v>0</v>
      </c>
      <c r="BG347" s="148">
        <f>IF(N347="zákl. přenesená",J347,0)</f>
        <v>0</v>
      </c>
      <c r="BH347" s="148">
        <f>IF(N347="sníž. přenesená",J347,0)</f>
        <v>0</v>
      </c>
      <c r="BI347" s="148">
        <f>IF(N347="nulová",J347,0)</f>
        <v>0</v>
      </c>
      <c r="BJ347" s="17" t="s">
        <v>81</v>
      </c>
      <c r="BK347" s="148">
        <f>ROUND(I347*H347,2)</f>
        <v>0</v>
      </c>
      <c r="BL347" s="17" t="s">
        <v>102</v>
      </c>
      <c r="BM347" s="147" t="s">
        <v>431</v>
      </c>
    </row>
    <row r="348" spans="2:47" s="1" customFormat="1" ht="24">
      <c r="B348" s="32"/>
      <c r="D348" s="149" t="s">
        <v>143</v>
      </c>
      <c r="F348" s="150" t="s">
        <v>430</v>
      </c>
      <c r="I348" s="151"/>
      <c r="L348" s="32"/>
      <c r="M348" s="152"/>
      <c r="T348" s="56"/>
      <c r="AT348" s="17" t="s">
        <v>143</v>
      </c>
      <c r="AU348" s="17" t="s">
        <v>85</v>
      </c>
    </row>
    <row r="349" spans="2:51" s="13" customFormat="1" ht="12">
      <c r="B349" s="159"/>
      <c r="D349" s="149" t="s">
        <v>144</v>
      </c>
      <c r="E349" s="160" t="s">
        <v>1</v>
      </c>
      <c r="F349" s="161" t="s">
        <v>432</v>
      </c>
      <c r="H349" s="162">
        <v>50.1</v>
      </c>
      <c r="I349" s="163"/>
      <c r="L349" s="159"/>
      <c r="M349" s="164"/>
      <c r="T349" s="165"/>
      <c r="AT349" s="160" t="s">
        <v>144</v>
      </c>
      <c r="AU349" s="160" t="s">
        <v>85</v>
      </c>
      <c r="AV349" s="13" t="s">
        <v>85</v>
      </c>
      <c r="AW349" s="13" t="s">
        <v>32</v>
      </c>
      <c r="AX349" s="13" t="s">
        <v>76</v>
      </c>
      <c r="AY349" s="160" t="s">
        <v>136</v>
      </c>
    </row>
    <row r="350" spans="2:51" s="14" customFormat="1" ht="12">
      <c r="B350" s="166"/>
      <c r="D350" s="149" t="s">
        <v>144</v>
      </c>
      <c r="E350" s="167" t="s">
        <v>1</v>
      </c>
      <c r="F350" s="168" t="s">
        <v>147</v>
      </c>
      <c r="H350" s="169">
        <v>50.1</v>
      </c>
      <c r="I350" s="170"/>
      <c r="L350" s="166"/>
      <c r="M350" s="171"/>
      <c r="T350" s="172"/>
      <c r="AT350" s="167" t="s">
        <v>144</v>
      </c>
      <c r="AU350" s="167" t="s">
        <v>85</v>
      </c>
      <c r="AV350" s="14" t="s">
        <v>102</v>
      </c>
      <c r="AW350" s="14" t="s">
        <v>32</v>
      </c>
      <c r="AX350" s="14" t="s">
        <v>81</v>
      </c>
      <c r="AY350" s="167" t="s">
        <v>136</v>
      </c>
    </row>
    <row r="351" spans="2:63" s="11" customFormat="1" ht="22.75" customHeight="1">
      <c r="B351" s="124"/>
      <c r="D351" s="125" t="s">
        <v>75</v>
      </c>
      <c r="E351" s="134" t="s">
        <v>179</v>
      </c>
      <c r="F351" s="134" t="s">
        <v>433</v>
      </c>
      <c r="I351" s="127"/>
      <c r="J351" s="135">
        <f>BK351</f>
        <v>0</v>
      </c>
      <c r="L351" s="124"/>
      <c r="M351" s="129"/>
      <c r="P351" s="130">
        <f>SUM(P352:P356)</f>
        <v>0</v>
      </c>
      <c r="R351" s="130">
        <f>SUM(R352:R356)</f>
        <v>0</v>
      </c>
      <c r="T351" s="131">
        <f>SUM(T352:T356)</f>
        <v>5.96</v>
      </c>
      <c r="AR351" s="125" t="s">
        <v>81</v>
      </c>
      <c r="AT351" s="132" t="s">
        <v>75</v>
      </c>
      <c r="AU351" s="132" t="s">
        <v>81</v>
      </c>
      <c r="AY351" s="125" t="s">
        <v>136</v>
      </c>
      <c r="BK351" s="133">
        <f>SUM(BK352:BK356)</f>
        <v>0</v>
      </c>
    </row>
    <row r="352" spans="2:65" s="1" customFormat="1" ht="24.25" customHeight="1">
      <c r="B352" s="32"/>
      <c r="C352" s="136" t="s">
        <v>434</v>
      </c>
      <c r="D352" s="136" t="s">
        <v>138</v>
      </c>
      <c r="E352" s="137" t="s">
        <v>435</v>
      </c>
      <c r="F352" s="138" t="s">
        <v>436</v>
      </c>
      <c r="G352" s="139" t="s">
        <v>193</v>
      </c>
      <c r="H352" s="140">
        <v>3</v>
      </c>
      <c r="I352" s="141"/>
      <c r="J352" s="142">
        <f>ROUND(I352*H352,2)</f>
        <v>0</v>
      </c>
      <c r="K352" s="138" t="s">
        <v>1</v>
      </c>
      <c r="L352" s="32"/>
      <c r="M352" s="143" t="s">
        <v>1</v>
      </c>
      <c r="N352" s="144" t="s">
        <v>41</v>
      </c>
      <c r="P352" s="145">
        <f>O352*H352</f>
        <v>0</v>
      </c>
      <c r="Q352" s="145">
        <v>0</v>
      </c>
      <c r="R352" s="145">
        <f>Q352*H352</f>
        <v>0</v>
      </c>
      <c r="S352" s="145">
        <v>1.92</v>
      </c>
      <c r="T352" s="146">
        <f>S352*H352</f>
        <v>5.76</v>
      </c>
      <c r="AR352" s="147" t="s">
        <v>102</v>
      </c>
      <c r="AT352" s="147" t="s">
        <v>138</v>
      </c>
      <c r="AU352" s="147" t="s">
        <v>85</v>
      </c>
      <c r="AY352" s="17" t="s">
        <v>136</v>
      </c>
      <c r="BE352" s="148">
        <f>IF(N352="základní",J352,0)</f>
        <v>0</v>
      </c>
      <c r="BF352" s="148">
        <f>IF(N352="snížená",J352,0)</f>
        <v>0</v>
      </c>
      <c r="BG352" s="148">
        <f>IF(N352="zákl. přenesená",J352,0)</f>
        <v>0</v>
      </c>
      <c r="BH352" s="148">
        <f>IF(N352="sníž. přenesená",J352,0)</f>
        <v>0</v>
      </c>
      <c r="BI352" s="148">
        <f>IF(N352="nulová",J352,0)</f>
        <v>0</v>
      </c>
      <c r="BJ352" s="17" t="s">
        <v>81</v>
      </c>
      <c r="BK352" s="148">
        <f>ROUND(I352*H352,2)</f>
        <v>0</v>
      </c>
      <c r="BL352" s="17" t="s">
        <v>102</v>
      </c>
      <c r="BM352" s="147" t="s">
        <v>437</v>
      </c>
    </row>
    <row r="353" spans="2:47" s="1" customFormat="1" ht="24">
      <c r="B353" s="32"/>
      <c r="D353" s="149" t="s">
        <v>143</v>
      </c>
      <c r="F353" s="150" t="s">
        <v>436</v>
      </c>
      <c r="I353" s="151"/>
      <c r="L353" s="32"/>
      <c r="M353" s="152"/>
      <c r="T353" s="56"/>
      <c r="AT353" s="17" t="s">
        <v>143</v>
      </c>
      <c r="AU353" s="17" t="s">
        <v>85</v>
      </c>
    </row>
    <row r="354" spans="2:51" s="13" customFormat="1" ht="12">
      <c r="B354" s="159"/>
      <c r="D354" s="149" t="s">
        <v>144</v>
      </c>
      <c r="E354" s="160" t="s">
        <v>1</v>
      </c>
      <c r="F354" s="161" t="s">
        <v>438</v>
      </c>
      <c r="H354" s="162">
        <v>3</v>
      </c>
      <c r="I354" s="163"/>
      <c r="L354" s="159"/>
      <c r="M354" s="164"/>
      <c r="T354" s="165"/>
      <c r="AT354" s="160" t="s">
        <v>144</v>
      </c>
      <c r="AU354" s="160" t="s">
        <v>85</v>
      </c>
      <c r="AV354" s="13" t="s">
        <v>85</v>
      </c>
      <c r="AW354" s="13" t="s">
        <v>32</v>
      </c>
      <c r="AX354" s="13" t="s">
        <v>81</v>
      </c>
      <c r="AY354" s="160" t="s">
        <v>136</v>
      </c>
    </row>
    <row r="355" spans="2:65" s="1" customFormat="1" ht="24.25" customHeight="1">
      <c r="B355" s="32"/>
      <c r="C355" s="136" t="s">
        <v>439</v>
      </c>
      <c r="D355" s="136" t="s">
        <v>138</v>
      </c>
      <c r="E355" s="137" t="s">
        <v>440</v>
      </c>
      <c r="F355" s="138" t="s">
        <v>441</v>
      </c>
      <c r="G355" s="139" t="s">
        <v>283</v>
      </c>
      <c r="H355" s="140">
        <v>2</v>
      </c>
      <c r="I355" s="141"/>
      <c r="J355" s="142">
        <f>ROUND(I355*H355,2)</f>
        <v>0</v>
      </c>
      <c r="K355" s="138" t="s">
        <v>1</v>
      </c>
      <c r="L355" s="32"/>
      <c r="M355" s="143" t="s">
        <v>1</v>
      </c>
      <c r="N355" s="144" t="s">
        <v>41</v>
      </c>
      <c r="P355" s="145">
        <f>O355*H355</f>
        <v>0</v>
      </c>
      <c r="Q355" s="145">
        <v>0</v>
      </c>
      <c r="R355" s="145">
        <f>Q355*H355</f>
        <v>0</v>
      </c>
      <c r="S355" s="145">
        <v>0.1</v>
      </c>
      <c r="T355" s="146">
        <f>S355*H355</f>
        <v>0.2</v>
      </c>
      <c r="AR355" s="147" t="s">
        <v>102</v>
      </c>
      <c r="AT355" s="147" t="s">
        <v>138</v>
      </c>
      <c r="AU355" s="147" t="s">
        <v>85</v>
      </c>
      <c r="AY355" s="17" t="s">
        <v>136</v>
      </c>
      <c r="BE355" s="148">
        <f>IF(N355="základní",J355,0)</f>
        <v>0</v>
      </c>
      <c r="BF355" s="148">
        <f>IF(N355="snížená",J355,0)</f>
        <v>0</v>
      </c>
      <c r="BG355" s="148">
        <f>IF(N355="zákl. přenesená",J355,0)</f>
        <v>0</v>
      </c>
      <c r="BH355" s="148">
        <f>IF(N355="sníž. přenesená",J355,0)</f>
        <v>0</v>
      </c>
      <c r="BI355" s="148">
        <f>IF(N355="nulová",J355,0)</f>
        <v>0</v>
      </c>
      <c r="BJ355" s="17" t="s">
        <v>81</v>
      </c>
      <c r="BK355" s="148">
        <f>ROUND(I355*H355,2)</f>
        <v>0</v>
      </c>
      <c r="BL355" s="17" t="s">
        <v>102</v>
      </c>
      <c r="BM355" s="147" t="s">
        <v>442</v>
      </c>
    </row>
    <row r="356" spans="2:47" s="1" customFormat="1" ht="24">
      <c r="B356" s="32"/>
      <c r="D356" s="149" t="s">
        <v>143</v>
      </c>
      <c r="F356" s="150" t="s">
        <v>441</v>
      </c>
      <c r="I356" s="151"/>
      <c r="L356" s="32"/>
      <c r="M356" s="152"/>
      <c r="T356" s="56"/>
      <c r="AT356" s="17" t="s">
        <v>143</v>
      </c>
      <c r="AU356" s="17" t="s">
        <v>85</v>
      </c>
    </row>
    <row r="357" spans="2:63" s="11" customFormat="1" ht="22.75" customHeight="1">
      <c r="B357" s="124"/>
      <c r="D357" s="125" t="s">
        <v>75</v>
      </c>
      <c r="E357" s="134" t="s">
        <v>183</v>
      </c>
      <c r="F357" s="134" t="s">
        <v>443</v>
      </c>
      <c r="I357" s="127"/>
      <c r="J357" s="135">
        <f>BK357</f>
        <v>0</v>
      </c>
      <c r="L357" s="124"/>
      <c r="M357" s="129"/>
      <c r="P357" s="130">
        <f>SUM(P358:P509)</f>
        <v>0</v>
      </c>
      <c r="R357" s="130">
        <f>SUM(R358:R509)</f>
        <v>345.99662609</v>
      </c>
      <c r="T357" s="131">
        <f>SUM(T358:T509)</f>
        <v>115.41695999999999</v>
      </c>
      <c r="AR357" s="125" t="s">
        <v>81</v>
      </c>
      <c r="AT357" s="132" t="s">
        <v>75</v>
      </c>
      <c r="AU357" s="132" t="s">
        <v>81</v>
      </c>
      <c r="AY357" s="125" t="s">
        <v>136</v>
      </c>
      <c r="BK357" s="133">
        <f>SUM(BK358:BK509)</f>
        <v>0</v>
      </c>
    </row>
    <row r="358" spans="2:65" s="1" customFormat="1" ht="24.25" customHeight="1">
      <c r="B358" s="32"/>
      <c r="C358" s="136" t="s">
        <v>444</v>
      </c>
      <c r="D358" s="136" t="s">
        <v>138</v>
      </c>
      <c r="E358" s="137" t="s">
        <v>445</v>
      </c>
      <c r="F358" s="138" t="s">
        <v>446</v>
      </c>
      <c r="G358" s="139" t="s">
        <v>186</v>
      </c>
      <c r="H358" s="140">
        <v>18</v>
      </c>
      <c r="I358" s="141"/>
      <c r="J358" s="142">
        <f>ROUND(I358*H358,2)</f>
        <v>0</v>
      </c>
      <c r="K358" s="138" t="s">
        <v>1</v>
      </c>
      <c r="L358" s="32"/>
      <c r="M358" s="143" t="s">
        <v>1</v>
      </c>
      <c r="N358" s="144" t="s">
        <v>41</v>
      </c>
      <c r="P358" s="145">
        <f>O358*H358</f>
        <v>0</v>
      </c>
      <c r="Q358" s="145">
        <v>0</v>
      </c>
      <c r="R358" s="145">
        <f>Q358*H358</f>
        <v>0</v>
      </c>
      <c r="S358" s="145">
        <v>0</v>
      </c>
      <c r="T358" s="146">
        <f>S358*H358</f>
        <v>0</v>
      </c>
      <c r="AR358" s="147" t="s">
        <v>102</v>
      </c>
      <c r="AT358" s="147" t="s">
        <v>138</v>
      </c>
      <c r="AU358" s="147" t="s">
        <v>85</v>
      </c>
      <c r="AY358" s="17" t="s">
        <v>136</v>
      </c>
      <c r="BE358" s="148">
        <f>IF(N358="základní",J358,0)</f>
        <v>0</v>
      </c>
      <c r="BF358" s="148">
        <f>IF(N358="snížená",J358,0)</f>
        <v>0</v>
      </c>
      <c r="BG358" s="148">
        <f>IF(N358="zákl. přenesená",J358,0)</f>
        <v>0</v>
      </c>
      <c r="BH358" s="148">
        <f>IF(N358="sníž. přenesená",J358,0)</f>
        <v>0</v>
      </c>
      <c r="BI358" s="148">
        <f>IF(N358="nulová",J358,0)</f>
        <v>0</v>
      </c>
      <c r="BJ358" s="17" t="s">
        <v>81</v>
      </c>
      <c r="BK358" s="148">
        <f>ROUND(I358*H358,2)</f>
        <v>0</v>
      </c>
      <c r="BL358" s="17" t="s">
        <v>102</v>
      </c>
      <c r="BM358" s="147" t="s">
        <v>447</v>
      </c>
    </row>
    <row r="359" spans="2:47" s="1" customFormat="1" ht="24">
      <c r="B359" s="32"/>
      <c r="D359" s="149" t="s">
        <v>143</v>
      </c>
      <c r="F359" s="150" t="s">
        <v>446</v>
      </c>
      <c r="I359" s="151"/>
      <c r="L359" s="32"/>
      <c r="M359" s="152"/>
      <c r="T359" s="56"/>
      <c r="AT359" s="17" t="s">
        <v>143</v>
      </c>
      <c r="AU359" s="17" t="s">
        <v>85</v>
      </c>
    </row>
    <row r="360" spans="2:51" s="13" customFormat="1" ht="12">
      <c r="B360" s="159"/>
      <c r="D360" s="149" t="s">
        <v>144</v>
      </c>
      <c r="E360" s="160" t="s">
        <v>1</v>
      </c>
      <c r="F360" s="161" t="s">
        <v>448</v>
      </c>
      <c r="H360" s="162">
        <v>13</v>
      </c>
      <c r="I360" s="163"/>
      <c r="L360" s="159"/>
      <c r="M360" s="164"/>
      <c r="T360" s="165"/>
      <c r="AT360" s="160" t="s">
        <v>144</v>
      </c>
      <c r="AU360" s="160" t="s">
        <v>85</v>
      </c>
      <c r="AV360" s="13" t="s">
        <v>85</v>
      </c>
      <c r="AW360" s="13" t="s">
        <v>32</v>
      </c>
      <c r="AX360" s="13" t="s">
        <v>76</v>
      </c>
      <c r="AY360" s="160" t="s">
        <v>136</v>
      </c>
    </row>
    <row r="361" spans="2:51" s="13" customFormat="1" ht="12">
      <c r="B361" s="159"/>
      <c r="D361" s="149" t="s">
        <v>144</v>
      </c>
      <c r="E361" s="160" t="s">
        <v>1</v>
      </c>
      <c r="F361" s="161" t="s">
        <v>449</v>
      </c>
      <c r="H361" s="162">
        <v>5</v>
      </c>
      <c r="I361" s="163"/>
      <c r="L361" s="159"/>
      <c r="M361" s="164"/>
      <c r="T361" s="165"/>
      <c r="AT361" s="160" t="s">
        <v>144</v>
      </c>
      <c r="AU361" s="160" t="s">
        <v>85</v>
      </c>
      <c r="AV361" s="13" t="s">
        <v>85</v>
      </c>
      <c r="AW361" s="13" t="s">
        <v>32</v>
      </c>
      <c r="AX361" s="13" t="s">
        <v>76</v>
      </c>
      <c r="AY361" s="160" t="s">
        <v>136</v>
      </c>
    </row>
    <row r="362" spans="2:51" s="14" customFormat="1" ht="12">
      <c r="B362" s="166"/>
      <c r="D362" s="149" t="s">
        <v>144</v>
      </c>
      <c r="E362" s="167" t="s">
        <v>1</v>
      </c>
      <c r="F362" s="168" t="s">
        <v>147</v>
      </c>
      <c r="H362" s="169">
        <v>18</v>
      </c>
      <c r="I362" s="170"/>
      <c r="L362" s="166"/>
      <c r="M362" s="171"/>
      <c r="T362" s="172"/>
      <c r="AT362" s="167" t="s">
        <v>144</v>
      </c>
      <c r="AU362" s="167" t="s">
        <v>85</v>
      </c>
      <c r="AV362" s="14" t="s">
        <v>102</v>
      </c>
      <c r="AW362" s="14" t="s">
        <v>32</v>
      </c>
      <c r="AX362" s="14" t="s">
        <v>81</v>
      </c>
      <c r="AY362" s="167" t="s">
        <v>136</v>
      </c>
    </row>
    <row r="363" spans="2:65" s="1" customFormat="1" ht="24.25" customHeight="1">
      <c r="B363" s="32"/>
      <c r="C363" s="136" t="s">
        <v>450</v>
      </c>
      <c r="D363" s="136" t="s">
        <v>138</v>
      </c>
      <c r="E363" s="137" t="s">
        <v>451</v>
      </c>
      <c r="F363" s="138" t="s">
        <v>452</v>
      </c>
      <c r="G363" s="139" t="s">
        <v>283</v>
      </c>
      <c r="H363" s="140">
        <v>8</v>
      </c>
      <c r="I363" s="141"/>
      <c r="J363" s="142">
        <f>ROUND(I363*H363,2)</f>
        <v>0</v>
      </c>
      <c r="K363" s="138" t="s">
        <v>1</v>
      </c>
      <c r="L363" s="32"/>
      <c r="M363" s="143" t="s">
        <v>1</v>
      </c>
      <c r="N363" s="144" t="s">
        <v>41</v>
      </c>
      <c r="P363" s="145">
        <f>O363*H363</f>
        <v>0</v>
      </c>
      <c r="Q363" s="145">
        <v>0.0007</v>
      </c>
      <c r="R363" s="145">
        <f>Q363*H363</f>
        <v>0.0056</v>
      </c>
      <c r="S363" s="145">
        <v>0</v>
      </c>
      <c r="T363" s="146">
        <f>S363*H363</f>
        <v>0</v>
      </c>
      <c r="AR363" s="147" t="s">
        <v>102</v>
      </c>
      <c r="AT363" s="147" t="s">
        <v>138</v>
      </c>
      <c r="AU363" s="147" t="s">
        <v>85</v>
      </c>
      <c r="AY363" s="17" t="s">
        <v>136</v>
      </c>
      <c r="BE363" s="148">
        <f>IF(N363="základní",J363,0)</f>
        <v>0</v>
      </c>
      <c r="BF363" s="148">
        <f>IF(N363="snížená",J363,0)</f>
        <v>0</v>
      </c>
      <c r="BG363" s="148">
        <f>IF(N363="zákl. přenesená",J363,0)</f>
        <v>0</v>
      </c>
      <c r="BH363" s="148">
        <f>IF(N363="sníž. přenesená",J363,0)</f>
        <v>0</v>
      </c>
      <c r="BI363" s="148">
        <f>IF(N363="nulová",J363,0)</f>
        <v>0</v>
      </c>
      <c r="BJ363" s="17" t="s">
        <v>81</v>
      </c>
      <c r="BK363" s="148">
        <f>ROUND(I363*H363,2)</f>
        <v>0</v>
      </c>
      <c r="BL363" s="17" t="s">
        <v>102</v>
      </c>
      <c r="BM363" s="147" t="s">
        <v>453</v>
      </c>
    </row>
    <row r="364" spans="2:47" s="1" customFormat="1" ht="24">
      <c r="B364" s="32"/>
      <c r="D364" s="149" t="s">
        <v>143</v>
      </c>
      <c r="F364" s="150" t="s">
        <v>452</v>
      </c>
      <c r="I364" s="151"/>
      <c r="L364" s="32"/>
      <c r="M364" s="152"/>
      <c r="T364" s="56"/>
      <c r="AT364" s="17" t="s">
        <v>143</v>
      </c>
      <c r="AU364" s="17" t="s">
        <v>85</v>
      </c>
    </row>
    <row r="365" spans="2:51" s="12" customFormat="1" ht="12">
      <c r="B365" s="153"/>
      <c r="D365" s="149" t="s">
        <v>144</v>
      </c>
      <c r="E365" s="154" t="s">
        <v>1</v>
      </c>
      <c r="F365" s="155" t="s">
        <v>454</v>
      </c>
      <c r="H365" s="154" t="s">
        <v>1</v>
      </c>
      <c r="I365" s="156"/>
      <c r="L365" s="153"/>
      <c r="M365" s="157"/>
      <c r="T365" s="158"/>
      <c r="AT365" s="154" t="s">
        <v>144</v>
      </c>
      <c r="AU365" s="154" t="s">
        <v>85</v>
      </c>
      <c r="AV365" s="12" t="s">
        <v>81</v>
      </c>
      <c r="AW365" s="12" t="s">
        <v>32</v>
      </c>
      <c r="AX365" s="12" t="s">
        <v>76</v>
      </c>
      <c r="AY365" s="154" t="s">
        <v>136</v>
      </c>
    </row>
    <row r="366" spans="2:51" s="13" customFormat="1" ht="12">
      <c r="B366" s="159"/>
      <c r="D366" s="149" t="s">
        <v>144</v>
      </c>
      <c r="E366" s="160" t="s">
        <v>1</v>
      </c>
      <c r="F366" s="161" t="s">
        <v>455</v>
      </c>
      <c r="H366" s="162">
        <v>2</v>
      </c>
      <c r="I366" s="163"/>
      <c r="L366" s="159"/>
      <c r="M366" s="164"/>
      <c r="T366" s="165"/>
      <c r="AT366" s="160" t="s">
        <v>144</v>
      </c>
      <c r="AU366" s="160" t="s">
        <v>85</v>
      </c>
      <c r="AV366" s="13" t="s">
        <v>85</v>
      </c>
      <c r="AW366" s="13" t="s">
        <v>32</v>
      </c>
      <c r="AX366" s="13" t="s">
        <v>76</v>
      </c>
      <c r="AY366" s="160" t="s">
        <v>136</v>
      </c>
    </row>
    <row r="367" spans="2:51" s="15" customFormat="1" ht="12">
      <c r="B367" s="173"/>
      <c r="D367" s="149" t="s">
        <v>144</v>
      </c>
      <c r="E367" s="174" t="s">
        <v>1</v>
      </c>
      <c r="F367" s="175" t="s">
        <v>199</v>
      </c>
      <c r="H367" s="176">
        <v>2</v>
      </c>
      <c r="I367" s="177"/>
      <c r="L367" s="173"/>
      <c r="M367" s="178"/>
      <c r="T367" s="179"/>
      <c r="AT367" s="174" t="s">
        <v>144</v>
      </c>
      <c r="AU367" s="174" t="s">
        <v>85</v>
      </c>
      <c r="AV367" s="15" t="s">
        <v>88</v>
      </c>
      <c r="AW367" s="15" t="s">
        <v>32</v>
      </c>
      <c r="AX367" s="15" t="s">
        <v>76</v>
      </c>
      <c r="AY367" s="174" t="s">
        <v>136</v>
      </c>
    </row>
    <row r="368" spans="2:51" s="12" customFormat="1" ht="12">
      <c r="B368" s="153"/>
      <c r="D368" s="149" t="s">
        <v>144</v>
      </c>
      <c r="E368" s="154" t="s">
        <v>1</v>
      </c>
      <c r="F368" s="155" t="s">
        <v>456</v>
      </c>
      <c r="H368" s="154" t="s">
        <v>1</v>
      </c>
      <c r="I368" s="156"/>
      <c r="L368" s="153"/>
      <c r="M368" s="157"/>
      <c r="T368" s="158"/>
      <c r="AT368" s="154" t="s">
        <v>144</v>
      </c>
      <c r="AU368" s="154" t="s">
        <v>85</v>
      </c>
      <c r="AV368" s="12" t="s">
        <v>81</v>
      </c>
      <c r="AW368" s="12" t="s">
        <v>32</v>
      </c>
      <c r="AX368" s="12" t="s">
        <v>76</v>
      </c>
      <c r="AY368" s="154" t="s">
        <v>136</v>
      </c>
    </row>
    <row r="369" spans="2:51" s="13" customFormat="1" ht="12">
      <c r="B369" s="159"/>
      <c r="D369" s="149" t="s">
        <v>144</v>
      </c>
      <c r="E369" s="160" t="s">
        <v>1</v>
      </c>
      <c r="F369" s="161" t="s">
        <v>457</v>
      </c>
      <c r="H369" s="162">
        <v>2</v>
      </c>
      <c r="I369" s="163"/>
      <c r="L369" s="159"/>
      <c r="M369" s="164"/>
      <c r="T369" s="165"/>
      <c r="AT369" s="160" t="s">
        <v>144</v>
      </c>
      <c r="AU369" s="160" t="s">
        <v>85</v>
      </c>
      <c r="AV369" s="13" t="s">
        <v>85</v>
      </c>
      <c r="AW369" s="13" t="s">
        <v>32</v>
      </c>
      <c r="AX369" s="13" t="s">
        <v>76</v>
      </c>
      <c r="AY369" s="160" t="s">
        <v>136</v>
      </c>
    </row>
    <row r="370" spans="2:51" s="13" customFormat="1" ht="12">
      <c r="B370" s="159"/>
      <c r="D370" s="149" t="s">
        <v>144</v>
      </c>
      <c r="E370" s="160" t="s">
        <v>1</v>
      </c>
      <c r="F370" s="161" t="s">
        <v>458</v>
      </c>
      <c r="H370" s="162">
        <v>1</v>
      </c>
      <c r="I370" s="163"/>
      <c r="L370" s="159"/>
      <c r="M370" s="164"/>
      <c r="T370" s="165"/>
      <c r="AT370" s="160" t="s">
        <v>144</v>
      </c>
      <c r="AU370" s="160" t="s">
        <v>85</v>
      </c>
      <c r="AV370" s="13" t="s">
        <v>85</v>
      </c>
      <c r="AW370" s="13" t="s">
        <v>32</v>
      </c>
      <c r="AX370" s="13" t="s">
        <v>76</v>
      </c>
      <c r="AY370" s="160" t="s">
        <v>136</v>
      </c>
    </row>
    <row r="371" spans="2:51" s="13" customFormat="1" ht="12">
      <c r="B371" s="159"/>
      <c r="D371" s="149" t="s">
        <v>144</v>
      </c>
      <c r="E371" s="160" t="s">
        <v>1</v>
      </c>
      <c r="F371" s="161" t="s">
        <v>459</v>
      </c>
      <c r="H371" s="162">
        <v>2</v>
      </c>
      <c r="I371" s="163"/>
      <c r="L371" s="159"/>
      <c r="M371" s="164"/>
      <c r="T371" s="165"/>
      <c r="AT371" s="160" t="s">
        <v>144</v>
      </c>
      <c r="AU371" s="160" t="s">
        <v>85</v>
      </c>
      <c r="AV371" s="13" t="s">
        <v>85</v>
      </c>
      <c r="AW371" s="13" t="s">
        <v>32</v>
      </c>
      <c r="AX371" s="13" t="s">
        <v>76</v>
      </c>
      <c r="AY371" s="160" t="s">
        <v>136</v>
      </c>
    </row>
    <row r="372" spans="2:51" s="13" customFormat="1" ht="12">
      <c r="B372" s="159"/>
      <c r="D372" s="149" t="s">
        <v>144</v>
      </c>
      <c r="E372" s="160" t="s">
        <v>1</v>
      </c>
      <c r="F372" s="161" t="s">
        <v>460</v>
      </c>
      <c r="H372" s="162">
        <v>1</v>
      </c>
      <c r="I372" s="163"/>
      <c r="L372" s="159"/>
      <c r="M372" s="164"/>
      <c r="T372" s="165"/>
      <c r="AT372" s="160" t="s">
        <v>144</v>
      </c>
      <c r="AU372" s="160" t="s">
        <v>85</v>
      </c>
      <c r="AV372" s="13" t="s">
        <v>85</v>
      </c>
      <c r="AW372" s="13" t="s">
        <v>32</v>
      </c>
      <c r="AX372" s="13" t="s">
        <v>76</v>
      </c>
      <c r="AY372" s="160" t="s">
        <v>136</v>
      </c>
    </row>
    <row r="373" spans="2:51" s="15" customFormat="1" ht="12">
      <c r="B373" s="173"/>
      <c r="D373" s="149" t="s">
        <v>144</v>
      </c>
      <c r="E373" s="174" t="s">
        <v>1</v>
      </c>
      <c r="F373" s="175" t="s">
        <v>199</v>
      </c>
      <c r="H373" s="176">
        <v>6</v>
      </c>
      <c r="I373" s="177"/>
      <c r="L373" s="173"/>
      <c r="M373" s="178"/>
      <c r="T373" s="179"/>
      <c r="AT373" s="174" t="s">
        <v>144</v>
      </c>
      <c r="AU373" s="174" t="s">
        <v>85</v>
      </c>
      <c r="AV373" s="15" t="s">
        <v>88</v>
      </c>
      <c r="AW373" s="15" t="s">
        <v>32</v>
      </c>
      <c r="AX373" s="15" t="s">
        <v>76</v>
      </c>
      <c r="AY373" s="174" t="s">
        <v>136</v>
      </c>
    </row>
    <row r="374" spans="2:51" s="14" customFormat="1" ht="12">
      <c r="B374" s="166"/>
      <c r="D374" s="149" t="s">
        <v>144</v>
      </c>
      <c r="E374" s="167" t="s">
        <v>1</v>
      </c>
      <c r="F374" s="168" t="s">
        <v>147</v>
      </c>
      <c r="H374" s="169">
        <v>8</v>
      </c>
      <c r="I374" s="170"/>
      <c r="L374" s="166"/>
      <c r="M374" s="171"/>
      <c r="T374" s="172"/>
      <c r="AT374" s="167" t="s">
        <v>144</v>
      </c>
      <c r="AU374" s="167" t="s">
        <v>85</v>
      </c>
      <c r="AV374" s="14" t="s">
        <v>102</v>
      </c>
      <c r="AW374" s="14" t="s">
        <v>32</v>
      </c>
      <c r="AX374" s="14" t="s">
        <v>81</v>
      </c>
      <c r="AY374" s="167" t="s">
        <v>136</v>
      </c>
    </row>
    <row r="375" spans="2:65" s="1" customFormat="1" ht="16.5" customHeight="1">
      <c r="B375" s="32"/>
      <c r="C375" s="180" t="s">
        <v>461</v>
      </c>
      <c r="D375" s="180" t="s">
        <v>237</v>
      </c>
      <c r="E375" s="181" t="s">
        <v>462</v>
      </c>
      <c r="F375" s="182" t="s">
        <v>463</v>
      </c>
      <c r="G375" s="183" t="s">
        <v>283</v>
      </c>
      <c r="H375" s="184">
        <v>2</v>
      </c>
      <c r="I375" s="185"/>
      <c r="J375" s="186">
        <f>ROUND(I375*H375,2)</f>
        <v>0</v>
      </c>
      <c r="K375" s="182" t="s">
        <v>1</v>
      </c>
      <c r="L375" s="187"/>
      <c r="M375" s="188" t="s">
        <v>1</v>
      </c>
      <c r="N375" s="189" t="s">
        <v>41</v>
      </c>
      <c r="P375" s="145">
        <f>O375*H375</f>
        <v>0</v>
      </c>
      <c r="Q375" s="145">
        <v>0.005</v>
      </c>
      <c r="R375" s="145">
        <f>Q375*H375</f>
        <v>0.01</v>
      </c>
      <c r="S375" s="145">
        <v>0</v>
      </c>
      <c r="T375" s="146">
        <f>S375*H375</f>
        <v>0</v>
      </c>
      <c r="AR375" s="147" t="s">
        <v>179</v>
      </c>
      <c r="AT375" s="147" t="s">
        <v>237</v>
      </c>
      <c r="AU375" s="147" t="s">
        <v>85</v>
      </c>
      <c r="AY375" s="17" t="s">
        <v>136</v>
      </c>
      <c r="BE375" s="148">
        <f>IF(N375="základní",J375,0)</f>
        <v>0</v>
      </c>
      <c r="BF375" s="148">
        <f>IF(N375="snížená",J375,0)</f>
        <v>0</v>
      </c>
      <c r="BG375" s="148">
        <f>IF(N375="zákl. přenesená",J375,0)</f>
        <v>0</v>
      </c>
      <c r="BH375" s="148">
        <f>IF(N375="sníž. přenesená",J375,0)</f>
        <v>0</v>
      </c>
      <c r="BI375" s="148">
        <f>IF(N375="nulová",J375,0)</f>
        <v>0</v>
      </c>
      <c r="BJ375" s="17" t="s">
        <v>81</v>
      </c>
      <c r="BK375" s="148">
        <f>ROUND(I375*H375,2)</f>
        <v>0</v>
      </c>
      <c r="BL375" s="17" t="s">
        <v>102</v>
      </c>
      <c r="BM375" s="147" t="s">
        <v>464</v>
      </c>
    </row>
    <row r="376" spans="2:47" s="1" customFormat="1" ht="12">
      <c r="B376" s="32"/>
      <c r="D376" s="149" t="s">
        <v>143</v>
      </c>
      <c r="F376" s="150" t="s">
        <v>463</v>
      </c>
      <c r="I376" s="151"/>
      <c r="L376" s="32"/>
      <c r="M376" s="152"/>
      <c r="T376" s="56"/>
      <c r="AT376" s="17" t="s">
        <v>143</v>
      </c>
      <c r="AU376" s="17" t="s">
        <v>85</v>
      </c>
    </row>
    <row r="377" spans="2:51" s="12" customFormat="1" ht="12">
      <c r="B377" s="153"/>
      <c r="D377" s="149" t="s">
        <v>144</v>
      </c>
      <c r="E377" s="154" t="s">
        <v>1</v>
      </c>
      <c r="F377" s="155" t="s">
        <v>454</v>
      </c>
      <c r="H377" s="154" t="s">
        <v>1</v>
      </c>
      <c r="I377" s="156"/>
      <c r="L377" s="153"/>
      <c r="M377" s="157"/>
      <c r="T377" s="158"/>
      <c r="AT377" s="154" t="s">
        <v>144</v>
      </c>
      <c r="AU377" s="154" t="s">
        <v>85</v>
      </c>
      <c r="AV377" s="12" t="s">
        <v>81</v>
      </c>
      <c r="AW377" s="12" t="s">
        <v>32</v>
      </c>
      <c r="AX377" s="12" t="s">
        <v>76</v>
      </c>
      <c r="AY377" s="154" t="s">
        <v>136</v>
      </c>
    </row>
    <row r="378" spans="2:51" s="13" customFormat="1" ht="12">
      <c r="B378" s="159"/>
      <c r="D378" s="149" t="s">
        <v>144</v>
      </c>
      <c r="E378" s="160" t="s">
        <v>1</v>
      </c>
      <c r="F378" s="161" t="s">
        <v>455</v>
      </c>
      <c r="H378" s="162">
        <v>2</v>
      </c>
      <c r="I378" s="163"/>
      <c r="L378" s="159"/>
      <c r="M378" s="164"/>
      <c r="T378" s="165"/>
      <c r="AT378" s="160" t="s">
        <v>144</v>
      </c>
      <c r="AU378" s="160" t="s">
        <v>85</v>
      </c>
      <c r="AV378" s="13" t="s">
        <v>85</v>
      </c>
      <c r="AW378" s="13" t="s">
        <v>32</v>
      </c>
      <c r="AX378" s="13" t="s">
        <v>76</v>
      </c>
      <c r="AY378" s="160" t="s">
        <v>136</v>
      </c>
    </row>
    <row r="379" spans="2:51" s="14" customFormat="1" ht="12">
      <c r="B379" s="166"/>
      <c r="D379" s="149" t="s">
        <v>144</v>
      </c>
      <c r="E379" s="167" t="s">
        <v>1</v>
      </c>
      <c r="F379" s="168" t="s">
        <v>147</v>
      </c>
      <c r="H379" s="169">
        <v>2</v>
      </c>
      <c r="I379" s="170"/>
      <c r="L379" s="166"/>
      <c r="M379" s="171"/>
      <c r="T379" s="172"/>
      <c r="AT379" s="167" t="s">
        <v>144</v>
      </c>
      <c r="AU379" s="167" t="s">
        <v>85</v>
      </c>
      <c r="AV379" s="14" t="s">
        <v>102</v>
      </c>
      <c r="AW379" s="14" t="s">
        <v>32</v>
      </c>
      <c r="AX379" s="14" t="s">
        <v>81</v>
      </c>
      <c r="AY379" s="167" t="s">
        <v>136</v>
      </c>
    </row>
    <row r="380" spans="2:65" s="1" customFormat="1" ht="16.5" customHeight="1">
      <c r="B380" s="32"/>
      <c r="C380" s="180" t="s">
        <v>465</v>
      </c>
      <c r="D380" s="180" t="s">
        <v>237</v>
      </c>
      <c r="E380" s="181" t="s">
        <v>466</v>
      </c>
      <c r="F380" s="182" t="s">
        <v>467</v>
      </c>
      <c r="G380" s="183" t="s">
        <v>283</v>
      </c>
      <c r="H380" s="184">
        <v>6</v>
      </c>
      <c r="I380" s="185"/>
      <c r="J380" s="186">
        <f>ROUND(I380*H380,2)</f>
        <v>0</v>
      </c>
      <c r="K380" s="182" t="s">
        <v>1</v>
      </c>
      <c r="L380" s="187"/>
      <c r="M380" s="188" t="s">
        <v>1</v>
      </c>
      <c r="N380" s="189" t="s">
        <v>41</v>
      </c>
      <c r="P380" s="145">
        <f>O380*H380</f>
        <v>0</v>
      </c>
      <c r="Q380" s="145">
        <v>0.005</v>
      </c>
      <c r="R380" s="145">
        <f>Q380*H380</f>
        <v>0.03</v>
      </c>
      <c r="S380" s="145">
        <v>0</v>
      </c>
      <c r="T380" s="146">
        <f>S380*H380</f>
        <v>0</v>
      </c>
      <c r="AR380" s="147" t="s">
        <v>179</v>
      </c>
      <c r="AT380" s="147" t="s">
        <v>237</v>
      </c>
      <c r="AU380" s="147" t="s">
        <v>85</v>
      </c>
      <c r="AY380" s="17" t="s">
        <v>136</v>
      </c>
      <c r="BE380" s="148">
        <f>IF(N380="základní",J380,0)</f>
        <v>0</v>
      </c>
      <c r="BF380" s="148">
        <f>IF(N380="snížená",J380,0)</f>
        <v>0</v>
      </c>
      <c r="BG380" s="148">
        <f>IF(N380="zákl. přenesená",J380,0)</f>
        <v>0</v>
      </c>
      <c r="BH380" s="148">
        <f>IF(N380="sníž. přenesená",J380,0)</f>
        <v>0</v>
      </c>
      <c r="BI380" s="148">
        <f>IF(N380="nulová",J380,0)</f>
        <v>0</v>
      </c>
      <c r="BJ380" s="17" t="s">
        <v>81</v>
      </c>
      <c r="BK380" s="148">
        <f>ROUND(I380*H380,2)</f>
        <v>0</v>
      </c>
      <c r="BL380" s="17" t="s">
        <v>102</v>
      </c>
      <c r="BM380" s="147" t="s">
        <v>468</v>
      </c>
    </row>
    <row r="381" spans="2:47" s="1" customFormat="1" ht="12">
      <c r="B381" s="32"/>
      <c r="D381" s="149" t="s">
        <v>143</v>
      </c>
      <c r="F381" s="150" t="s">
        <v>467</v>
      </c>
      <c r="I381" s="151"/>
      <c r="L381" s="32"/>
      <c r="M381" s="152"/>
      <c r="T381" s="56"/>
      <c r="AT381" s="17" t="s">
        <v>143</v>
      </c>
      <c r="AU381" s="17" t="s">
        <v>85</v>
      </c>
    </row>
    <row r="382" spans="2:51" s="12" customFormat="1" ht="12">
      <c r="B382" s="153"/>
      <c r="D382" s="149" t="s">
        <v>144</v>
      </c>
      <c r="E382" s="154" t="s">
        <v>1</v>
      </c>
      <c r="F382" s="155" t="s">
        <v>469</v>
      </c>
      <c r="H382" s="154" t="s">
        <v>1</v>
      </c>
      <c r="I382" s="156"/>
      <c r="L382" s="153"/>
      <c r="M382" s="157"/>
      <c r="T382" s="158"/>
      <c r="AT382" s="154" t="s">
        <v>144</v>
      </c>
      <c r="AU382" s="154" t="s">
        <v>85</v>
      </c>
      <c r="AV382" s="12" t="s">
        <v>81</v>
      </c>
      <c r="AW382" s="12" t="s">
        <v>32</v>
      </c>
      <c r="AX382" s="12" t="s">
        <v>76</v>
      </c>
      <c r="AY382" s="154" t="s">
        <v>136</v>
      </c>
    </row>
    <row r="383" spans="2:51" s="13" customFormat="1" ht="12">
      <c r="B383" s="159"/>
      <c r="D383" s="149" t="s">
        <v>144</v>
      </c>
      <c r="E383" s="160" t="s">
        <v>1</v>
      </c>
      <c r="F383" s="161" t="s">
        <v>470</v>
      </c>
      <c r="H383" s="162">
        <v>6</v>
      </c>
      <c r="I383" s="163"/>
      <c r="L383" s="159"/>
      <c r="M383" s="164"/>
      <c r="T383" s="165"/>
      <c r="AT383" s="160" t="s">
        <v>144</v>
      </c>
      <c r="AU383" s="160" t="s">
        <v>85</v>
      </c>
      <c r="AV383" s="13" t="s">
        <v>85</v>
      </c>
      <c r="AW383" s="13" t="s">
        <v>32</v>
      </c>
      <c r="AX383" s="13" t="s">
        <v>76</v>
      </c>
      <c r="AY383" s="160" t="s">
        <v>136</v>
      </c>
    </row>
    <row r="384" spans="2:51" s="14" customFormat="1" ht="12">
      <c r="B384" s="166"/>
      <c r="D384" s="149" t="s">
        <v>144</v>
      </c>
      <c r="E384" s="167" t="s">
        <v>1</v>
      </c>
      <c r="F384" s="168" t="s">
        <v>147</v>
      </c>
      <c r="H384" s="169">
        <v>6</v>
      </c>
      <c r="I384" s="170"/>
      <c r="L384" s="166"/>
      <c r="M384" s="171"/>
      <c r="T384" s="172"/>
      <c r="AT384" s="167" t="s">
        <v>144</v>
      </c>
      <c r="AU384" s="167" t="s">
        <v>85</v>
      </c>
      <c r="AV384" s="14" t="s">
        <v>102</v>
      </c>
      <c r="AW384" s="14" t="s">
        <v>32</v>
      </c>
      <c r="AX384" s="14" t="s">
        <v>81</v>
      </c>
      <c r="AY384" s="167" t="s">
        <v>136</v>
      </c>
    </row>
    <row r="385" spans="2:65" s="1" customFormat="1" ht="24.25" customHeight="1">
      <c r="B385" s="32"/>
      <c r="C385" s="136" t="s">
        <v>471</v>
      </c>
      <c r="D385" s="136" t="s">
        <v>138</v>
      </c>
      <c r="E385" s="137" t="s">
        <v>472</v>
      </c>
      <c r="F385" s="138" t="s">
        <v>473</v>
      </c>
      <c r="G385" s="139" t="s">
        <v>283</v>
      </c>
      <c r="H385" s="140">
        <v>1</v>
      </c>
      <c r="I385" s="141"/>
      <c r="J385" s="142">
        <f>ROUND(I385*H385,2)</f>
        <v>0</v>
      </c>
      <c r="K385" s="138" t="s">
        <v>1</v>
      </c>
      <c r="L385" s="32"/>
      <c r="M385" s="143" t="s">
        <v>1</v>
      </c>
      <c r="N385" s="144" t="s">
        <v>41</v>
      </c>
      <c r="P385" s="145">
        <f>O385*H385</f>
        <v>0</v>
      </c>
      <c r="Q385" s="145">
        <v>0</v>
      </c>
      <c r="R385" s="145">
        <f>Q385*H385</f>
        <v>0</v>
      </c>
      <c r="S385" s="145">
        <v>0</v>
      </c>
      <c r="T385" s="146">
        <f>S385*H385</f>
        <v>0</v>
      </c>
      <c r="AR385" s="147" t="s">
        <v>102</v>
      </c>
      <c r="AT385" s="147" t="s">
        <v>138</v>
      </c>
      <c r="AU385" s="147" t="s">
        <v>85</v>
      </c>
      <c r="AY385" s="17" t="s">
        <v>136</v>
      </c>
      <c r="BE385" s="148">
        <f>IF(N385="základní",J385,0)</f>
        <v>0</v>
      </c>
      <c r="BF385" s="148">
        <f>IF(N385="snížená",J385,0)</f>
        <v>0</v>
      </c>
      <c r="BG385" s="148">
        <f>IF(N385="zákl. přenesená",J385,0)</f>
        <v>0</v>
      </c>
      <c r="BH385" s="148">
        <f>IF(N385="sníž. přenesená",J385,0)</f>
        <v>0</v>
      </c>
      <c r="BI385" s="148">
        <f>IF(N385="nulová",J385,0)</f>
        <v>0</v>
      </c>
      <c r="BJ385" s="17" t="s">
        <v>81</v>
      </c>
      <c r="BK385" s="148">
        <f>ROUND(I385*H385,2)</f>
        <v>0</v>
      </c>
      <c r="BL385" s="17" t="s">
        <v>102</v>
      </c>
      <c r="BM385" s="147" t="s">
        <v>474</v>
      </c>
    </row>
    <row r="386" spans="2:47" s="1" customFormat="1" ht="24">
      <c r="B386" s="32"/>
      <c r="D386" s="149" t="s">
        <v>143</v>
      </c>
      <c r="F386" s="150" t="s">
        <v>473</v>
      </c>
      <c r="I386" s="151"/>
      <c r="L386" s="32"/>
      <c r="M386" s="152"/>
      <c r="T386" s="56"/>
      <c r="AT386" s="17" t="s">
        <v>143</v>
      </c>
      <c r="AU386" s="17" t="s">
        <v>85</v>
      </c>
    </row>
    <row r="387" spans="2:65" s="1" customFormat="1" ht="16.5" customHeight="1">
      <c r="B387" s="32"/>
      <c r="C387" s="180" t="s">
        <v>475</v>
      </c>
      <c r="D387" s="180" t="s">
        <v>237</v>
      </c>
      <c r="E387" s="181" t="s">
        <v>476</v>
      </c>
      <c r="F387" s="182" t="s">
        <v>477</v>
      </c>
      <c r="G387" s="183" t="s">
        <v>283</v>
      </c>
      <c r="H387" s="184">
        <v>1</v>
      </c>
      <c r="I387" s="185"/>
      <c r="J387" s="186">
        <f>ROUND(I387*H387,2)</f>
        <v>0</v>
      </c>
      <c r="K387" s="182" t="s">
        <v>1</v>
      </c>
      <c r="L387" s="187"/>
      <c r="M387" s="188" t="s">
        <v>1</v>
      </c>
      <c r="N387" s="189" t="s">
        <v>41</v>
      </c>
      <c r="P387" s="145">
        <f>O387*H387</f>
        <v>0</v>
      </c>
      <c r="Q387" s="145">
        <v>0.009</v>
      </c>
      <c r="R387" s="145">
        <f>Q387*H387</f>
        <v>0.009</v>
      </c>
      <c r="S387" s="145">
        <v>0</v>
      </c>
      <c r="T387" s="146">
        <f>S387*H387</f>
        <v>0</v>
      </c>
      <c r="AR387" s="147" t="s">
        <v>179</v>
      </c>
      <c r="AT387" s="147" t="s">
        <v>237</v>
      </c>
      <c r="AU387" s="147" t="s">
        <v>85</v>
      </c>
      <c r="AY387" s="17" t="s">
        <v>136</v>
      </c>
      <c r="BE387" s="148">
        <f>IF(N387="základní",J387,0)</f>
        <v>0</v>
      </c>
      <c r="BF387" s="148">
        <f>IF(N387="snížená",J387,0)</f>
        <v>0</v>
      </c>
      <c r="BG387" s="148">
        <f>IF(N387="zákl. přenesená",J387,0)</f>
        <v>0</v>
      </c>
      <c r="BH387" s="148">
        <f>IF(N387="sníž. přenesená",J387,0)</f>
        <v>0</v>
      </c>
      <c r="BI387" s="148">
        <f>IF(N387="nulová",J387,0)</f>
        <v>0</v>
      </c>
      <c r="BJ387" s="17" t="s">
        <v>81</v>
      </c>
      <c r="BK387" s="148">
        <f>ROUND(I387*H387,2)</f>
        <v>0</v>
      </c>
      <c r="BL387" s="17" t="s">
        <v>102</v>
      </c>
      <c r="BM387" s="147" t="s">
        <v>478</v>
      </c>
    </row>
    <row r="388" spans="2:47" s="1" customFormat="1" ht="12">
      <c r="B388" s="32"/>
      <c r="D388" s="149" t="s">
        <v>143</v>
      </c>
      <c r="F388" s="150" t="s">
        <v>477</v>
      </c>
      <c r="I388" s="151"/>
      <c r="L388" s="32"/>
      <c r="M388" s="152"/>
      <c r="T388" s="56"/>
      <c r="AT388" s="17" t="s">
        <v>143</v>
      </c>
      <c r="AU388" s="17" t="s">
        <v>85</v>
      </c>
    </row>
    <row r="389" spans="2:65" s="1" customFormat="1" ht="24.25" customHeight="1">
      <c r="B389" s="32"/>
      <c r="C389" s="136" t="s">
        <v>479</v>
      </c>
      <c r="D389" s="136" t="s">
        <v>138</v>
      </c>
      <c r="E389" s="137" t="s">
        <v>480</v>
      </c>
      <c r="F389" s="138" t="s">
        <v>481</v>
      </c>
      <c r="G389" s="139" t="s">
        <v>283</v>
      </c>
      <c r="H389" s="140">
        <v>8</v>
      </c>
      <c r="I389" s="141"/>
      <c r="J389" s="142">
        <f>ROUND(I389*H389,2)</f>
        <v>0</v>
      </c>
      <c r="K389" s="138" t="s">
        <v>1</v>
      </c>
      <c r="L389" s="32"/>
      <c r="M389" s="143" t="s">
        <v>1</v>
      </c>
      <c r="N389" s="144" t="s">
        <v>41</v>
      </c>
      <c r="P389" s="145">
        <f>O389*H389</f>
        <v>0</v>
      </c>
      <c r="Q389" s="145">
        <v>0.10941</v>
      </c>
      <c r="R389" s="145">
        <f>Q389*H389</f>
        <v>0.87528</v>
      </c>
      <c r="S389" s="145">
        <v>0</v>
      </c>
      <c r="T389" s="146">
        <f>S389*H389</f>
        <v>0</v>
      </c>
      <c r="AR389" s="147" t="s">
        <v>102</v>
      </c>
      <c r="AT389" s="147" t="s">
        <v>138</v>
      </c>
      <c r="AU389" s="147" t="s">
        <v>85</v>
      </c>
      <c r="AY389" s="17" t="s">
        <v>136</v>
      </c>
      <c r="BE389" s="148">
        <f>IF(N389="základní",J389,0)</f>
        <v>0</v>
      </c>
      <c r="BF389" s="148">
        <f>IF(N389="snížená",J389,0)</f>
        <v>0</v>
      </c>
      <c r="BG389" s="148">
        <f>IF(N389="zákl. přenesená",J389,0)</f>
        <v>0</v>
      </c>
      <c r="BH389" s="148">
        <f>IF(N389="sníž. přenesená",J389,0)</f>
        <v>0</v>
      </c>
      <c r="BI389" s="148">
        <f>IF(N389="nulová",J389,0)</f>
        <v>0</v>
      </c>
      <c r="BJ389" s="17" t="s">
        <v>81</v>
      </c>
      <c r="BK389" s="148">
        <f>ROUND(I389*H389,2)</f>
        <v>0</v>
      </c>
      <c r="BL389" s="17" t="s">
        <v>102</v>
      </c>
      <c r="BM389" s="147" t="s">
        <v>482</v>
      </c>
    </row>
    <row r="390" spans="2:47" s="1" customFormat="1" ht="24">
      <c r="B390" s="32"/>
      <c r="D390" s="149" t="s">
        <v>143</v>
      </c>
      <c r="F390" s="150" t="s">
        <v>481</v>
      </c>
      <c r="I390" s="151"/>
      <c r="L390" s="32"/>
      <c r="M390" s="152"/>
      <c r="T390" s="56"/>
      <c r="AT390" s="17" t="s">
        <v>143</v>
      </c>
      <c r="AU390" s="17" t="s">
        <v>85</v>
      </c>
    </row>
    <row r="391" spans="2:51" s="13" customFormat="1" ht="12">
      <c r="B391" s="159"/>
      <c r="D391" s="149" t="s">
        <v>144</v>
      </c>
      <c r="E391" s="160" t="s">
        <v>1</v>
      </c>
      <c r="F391" s="161" t="s">
        <v>483</v>
      </c>
      <c r="H391" s="162">
        <v>2</v>
      </c>
      <c r="I391" s="163"/>
      <c r="L391" s="159"/>
      <c r="M391" s="164"/>
      <c r="T391" s="165"/>
      <c r="AT391" s="160" t="s">
        <v>144</v>
      </c>
      <c r="AU391" s="160" t="s">
        <v>85</v>
      </c>
      <c r="AV391" s="13" t="s">
        <v>85</v>
      </c>
      <c r="AW391" s="13" t="s">
        <v>32</v>
      </c>
      <c r="AX391" s="13" t="s">
        <v>76</v>
      </c>
      <c r="AY391" s="160" t="s">
        <v>136</v>
      </c>
    </row>
    <row r="392" spans="2:51" s="13" customFormat="1" ht="12">
      <c r="B392" s="159"/>
      <c r="D392" s="149" t="s">
        <v>144</v>
      </c>
      <c r="E392" s="160" t="s">
        <v>1</v>
      </c>
      <c r="F392" s="161" t="s">
        <v>484</v>
      </c>
      <c r="H392" s="162">
        <v>5</v>
      </c>
      <c r="I392" s="163"/>
      <c r="L392" s="159"/>
      <c r="M392" s="164"/>
      <c r="T392" s="165"/>
      <c r="AT392" s="160" t="s">
        <v>144</v>
      </c>
      <c r="AU392" s="160" t="s">
        <v>85</v>
      </c>
      <c r="AV392" s="13" t="s">
        <v>85</v>
      </c>
      <c r="AW392" s="13" t="s">
        <v>32</v>
      </c>
      <c r="AX392" s="13" t="s">
        <v>76</v>
      </c>
      <c r="AY392" s="160" t="s">
        <v>136</v>
      </c>
    </row>
    <row r="393" spans="2:51" s="13" customFormat="1" ht="12">
      <c r="B393" s="159"/>
      <c r="D393" s="149" t="s">
        <v>144</v>
      </c>
      <c r="E393" s="160" t="s">
        <v>1</v>
      </c>
      <c r="F393" s="161" t="s">
        <v>485</v>
      </c>
      <c r="H393" s="162">
        <v>1</v>
      </c>
      <c r="I393" s="163"/>
      <c r="L393" s="159"/>
      <c r="M393" s="164"/>
      <c r="T393" s="165"/>
      <c r="AT393" s="160" t="s">
        <v>144</v>
      </c>
      <c r="AU393" s="160" t="s">
        <v>85</v>
      </c>
      <c r="AV393" s="13" t="s">
        <v>85</v>
      </c>
      <c r="AW393" s="13" t="s">
        <v>32</v>
      </c>
      <c r="AX393" s="13" t="s">
        <v>76</v>
      </c>
      <c r="AY393" s="160" t="s">
        <v>136</v>
      </c>
    </row>
    <row r="394" spans="2:51" s="14" customFormat="1" ht="12">
      <c r="B394" s="166"/>
      <c r="D394" s="149" t="s">
        <v>144</v>
      </c>
      <c r="E394" s="167" t="s">
        <v>1</v>
      </c>
      <c r="F394" s="168" t="s">
        <v>147</v>
      </c>
      <c r="H394" s="169">
        <v>8</v>
      </c>
      <c r="I394" s="170"/>
      <c r="L394" s="166"/>
      <c r="M394" s="171"/>
      <c r="T394" s="172"/>
      <c r="AT394" s="167" t="s">
        <v>144</v>
      </c>
      <c r="AU394" s="167" t="s">
        <v>85</v>
      </c>
      <c r="AV394" s="14" t="s">
        <v>102</v>
      </c>
      <c r="AW394" s="14" t="s">
        <v>32</v>
      </c>
      <c r="AX394" s="14" t="s">
        <v>81</v>
      </c>
      <c r="AY394" s="167" t="s">
        <v>136</v>
      </c>
    </row>
    <row r="395" spans="2:65" s="1" customFormat="1" ht="21.75" customHeight="1">
      <c r="B395" s="32"/>
      <c r="C395" s="180" t="s">
        <v>486</v>
      </c>
      <c r="D395" s="180" t="s">
        <v>237</v>
      </c>
      <c r="E395" s="181" t="s">
        <v>487</v>
      </c>
      <c r="F395" s="182" t="s">
        <v>488</v>
      </c>
      <c r="G395" s="183" t="s">
        <v>283</v>
      </c>
      <c r="H395" s="184">
        <v>3</v>
      </c>
      <c r="I395" s="185"/>
      <c r="J395" s="186">
        <f>ROUND(I395*H395,2)</f>
        <v>0</v>
      </c>
      <c r="K395" s="182" t="s">
        <v>1</v>
      </c>
      <c r="L395" s="187"/>
      <c r="M395" s="188" t="s">
        <v>1</v>
      </c>
      <c r="N395" s="189" t="s">
        <v>41</v>
      </c>
      <c r="P395" s="145">
        <f>O395*H395</f>
        <v>0</v>
      </c>
      <c r="Q395" s="145">
        <v>0.0065</v>
      </c>
      <c r="R395" s="145">
        <f>Q395*H395</f>
        <v>0.0195</v>
      </c>
      <c r="S395" s="145">
        <v>0</v>
      </c>
      <c r="T395" s="146">
        <f>S395*H395</f>
        <v>0</v>
      </c>
      <c r="AR395" s="147" t="s">
        <v>179</v>
      </c>
      <c r="AT395" s="147" t="s">
        <v>237</v>
      </c>
      <c r="AU395" s="147" t="s">
        <v>85</v>
      </c>
      <c r="AY395" s="17" t="s">
        <v>136</v>
      </c>
      <c r="BE395" s="148">
        <f>IF(N395="základní",J395,0)</f>
        <v>0</v>
      </c>
      <c r="BF395" s="148">
        <f>IF(N395="snížená",J395,0)</f>
        <v>0</v>
      </c>
      <c r="BG395" s="148">
        <f>IF(N395="zákl. přenesená",J395,0)</f>
        <v>0</v>
      </c>
      <c r="BH395" s="148">
        <f>IF(N395="sníž. přenesená",J395,0)</f>
        <v>0</v>
      </c>
      <c r="BI395" s="148">
        <f>IF(N395="nulová",J395,0)</f>
        <v>0</v>
      </c>
      <c r="BJ395" s="17" t="s">
        <v>81</v>
      </c>
      <c r="BK395" s="148">
        <f>ROUND(I395*H395,2)</f>
        <v>0</v>
      </c>
      <c r="BL395" s="17" t="s">
        <v>102</v>
      </c>
      <c r="BM395" s="147" t="s">
        <v>489</v>
      </c>
    </row>
    <row r="396" spans="2:47" s="1" customFormat="1" ht="12">
      <c r="B396" s="32"/>
      <c r="D396" s="149" t="s">
        <v>143</v>
      </c>
      <c r="F396" s="150" t="s">
        <v>488</v>
      </c>
      <c r="I396" s="151"/>
      <c r="L396" s="32"/>
      <c r="M396" s="152"/>
      <c r="T396" s="56"/>
      <c r="AT396" s="17" t="s">
        <v>143</v>
      </c>
      <c r="AU396" s="17" t="s">
        <v>85</v>
      </c>
    </row>
    <row r="397" spans="2:65" s="1" customFormat="1" ht="16.5" customHeight="1">
      <c r="B397" s="32"/>
      <c r="C397" s="180" t="s">
        <v>490</v>
      </c>
      <c r="D397" s="180" t="s">
        <v>237</v>
      </c>
      <c r="E397" s="181" t="s">
        <v>491</v>
      </c>
      <c r="F397" s="182" t="s">
        <v>492</v>
      </c>
      <c r="G397" s="183" t="s">
        <v>283</v>
      </c>
      <c r="H397" s="184">
        <v>5</v>
      </c>
      <c r="I397" s="185"/>
      <c r="J397" s="186">
        <f>ROUND(I397*H397,2)</f>
        <v>0</v>
      </c>
      <c r="K397" s="182" t="s">
        <v>1</v>
      </c>
      <c r="L397" s="187"/>
      <c r="M397" s="188" t="s">
        <v>1</v>
      </c>
      <c r="N397" s="189" t="s">
        <v>41</v>
      </c>
      <c r="P397" s="145">
        <f>O397*H397</f>
        <v>0</v>
      </c>
      <c r="Q397" s="145">
        <v>0.0065</v>
      </c>
      <c r="R397" s="145">
        <f>Q397*H397</f>
        <v>0.0325</v>
      </c>
      <c r="S397" s="145">
        <v>0</v>
      </c>
      <c r="T397" s="146">
        <f>S397*H397</f>
        <v>0</v>
      </c>
      <c r="AR397" s="147" t="s">
        <v>179</v>
      </c>
      <c r="AT397" s="147" t="s">
        <v>237</v>
      </c>
      <c r="AU397" s="147" t="s">
        <v>85</v>
      </c>
      <c r="AY397" s="17" t="s">
        <v>136</v>
      </c>
      <c r="BE397" s="148">
        <f>IF(N397="základní",J397,0)</f>
        <v>0</v>
      </c>
      <c r="BF397" s="148">
        <f>IF(N397="snížená",J397,0)</f>
        <v>0</v>
      </c>
      <c r="BG397" s="148">
        <f>IF(N397="zákl. přenesená",J397,0)</f>
        <v>0</v>
      </c>
      <c r="BH397" s="148">
        <f>IF(N397="sníž. přenesená",J397,0)</f>
        <v>0</v>
      </c>
      <c r="BI397" s="148">
        <f>IF(N397="nulová",J397,0)</f>
        <v>0</v>
      </c>
      <c r="BJ397" s="17" t="s">
        <v>81</v>
      </c>
      <c r="BK397" s="148">
        <f>ROUND(I397*H397,2)</f>
        <v>0</v>
      </c>
      <c r="BL397" s="17" t="s">
        <v>102</v>
      </c>
      <c r="BM397" s="147" t="s">
        <v>493</v>
      </c>
    </row>
    <row r="398" spans="2:47" s="1" customFormat="1" ht="12">
      <c r="B398" s="32"/>
      <c r="D398" s="149" t="s">
        <v>143</v>
      </c>
      <c r="F398" s="150" t="s">
        <v>492</v>
      </c>
      <c r="I398" s="151"/>
      <c r="L398" s="32"/>
      <c r="M398" s="152"/>
      <c r="T398" s="56"/>
      <c r="AT398" s="17" t="s">
        <v>143</v>
      </c>
      <c r="AU398" s="17" t="s">
        <v>85</v>
      </c>
    </row>
    <row r="399" spans="2:51" s="12" customFormat="1" ht="12">
      <c r="B399" s="153"/>
      <c r="D399" s="149" t="s">
        <v>144</v>
      </c>
      <c r="E399" s="154" t="s">
        <v>1</v>
      </c>
      <c r="F399" s="155" t="s">
        <v>494</v>
      </c>
      <c r="H399" s="154" t="s">
        <v>1</v>
      </c>
      <c r="I399" s="156"/>
      <c r="L399" s="153"/>
      <c r="M399" s="157"/>
      <c r="T399" s="158"/>
      <c r="AT399" s="154" t="s">
        <v>144</v>
      </c>
      <c r="AU399" s="154" t="s">
        <v>85</v>
      </c>
      <c r="AV399" s="12" t="s">
        <v>81</v>
      </c>
      <c r="AW399" s="12" t="s">
        <v>32</v>
      </c>
      <c r="AX399" s="12" t="s">
        <v>76</v>
      </c>
      <c r="AY399" s="154" t="s">
        <v>136</v>
      </c>
    </row>
    <row r="400" spans="2:51" s="13" customFormat="1" ht="12">
      <c r="B400" s="159"/>
      <c r="D400" s="149" t="s">
        <v>144</v>
      </c>
      <c r="E400" s="160" t="s">
        <v>1</v>
      </c>
      <c r="F400" s="161" t="s">
        <v>162</v>
      </c>
      <c r="H400" s="162">
        <v>5</v>
      </c>
      <c r="I400" s="163"/>
      <c r="L400" s="159"/>
      <c r="M400" s="164"/>
      <c r="T400" s="165"/>
      <c r="AT400" s="160" t="s">
        <v>144</v>
      </c>
      <c r="AU400" s="160" t="s">
        <v>85</v>
      </c>
      <c r="AV400" s="13" t="s">
        <v>85</v>
      </c>
      <c r="AW400" s="13" t="s">
        <v>32</v>
      </c>
      <c r="AX400" s="13" t="s">
        <v>76</v>
      </c>
      <c r="AY400" s="160" t="s">
        <v>136</v>
      </c>
    </row>
    <row r="401" spans="2:51" s="14" customFormat="1" ht="12">
      <c r="B401" s="166"/>
      <c r="D401" s="149" t="s">
        <v>144</v>
      </c>
      <c r="E401" s="167" t="s">
        <v>1</v>
      </c>
      <c r="F401" s="168" t="s">
        <v>147</v>
      </c>
      <c r="H401" s="169">
        <v>5</v>
      </c>
      <c r="I401" s="170"/>
      <c r="L401" s="166"/>
      <c r="M401" s="171"/>
      <c r="T401" s="172"/>
      <c r="AT401" s="167" t="s">
        <v>144</v>
      </c>
      <c r="AU401" s="167" t="s">
        <v>85</v>
      </c>
      <c r="AV401" s="14" t="s">
        <v>102</v>
      </c>
      <c r="AW401" s="14" t="s">
        <v>32</v>
      </c>
      <c r="AX401" s="14" t="s">
        <v>81</v>
      </c>
      <c r="AY401" s="167" t="s">
        <v>136</v>
      </c>
    </row>
    <row r="402" spans="2:65" s="1" customFormat="1" ht="24.25" customHeight="1">
      <c r="B402" s="32"/>
      <c r="C402" s="136" t="s">
        <v>495</v>
      </c>
      <c r="D402" s="136" t="s">
        <v>138</v>
      </c>
      <c r="E402" s="137" t="s">
        <v>496</v>
      </c>
      <c r="F402" s="138" t="s">
        <v>497</v>
      </c>
      <c r="G402" s="139" t="s">
        <v>186</v>
      </c>
      <c r="H402" s="140">
        <v>71.2</v>
      </c>
      <c r="I402" s="141"/>
      <c r="J402" s="142">
        <f>ROUND(I402*H402,2)</f>
        <v>0</v>
      </c>
      <c r="K402" s="138" t="s">
        <v>1</v>
      </c>
      <c r="L402" s="32"/>
      <c r="M402" s="143" t="s">
        <v>1</v>
      </c>
      <c r="N402" s="144" t="s">
        <v>41</v>
      </c>
      <c r="P402" s="145">
        <f>O402*H402</f>
        <v>0</v>
      </c>
      <c r="Q402" s="145">
        <v>0.0001</v>
      </c>
      <c r="R402" s="145">
        <f>Q402*H402</f>
        <v>0.0071200000000000005</v>
      </c>
      <c r="S402" s="145">
        <v>0</v>
      </c>
      <c r="T402" s="146">
        <f>S402*H402</f>
        <v>0</v>
      </c>
      <c r="AR402" s="147" t="s">
        <v>102</v>
      </c>
      <c r="AT402" s="147" t="s">
        <v>138</v>
      </c>
      <c r="AU402" s="147" t="s">
        <v>85</v>
      </c>
      <c r="AY402" s="17" t="s">
        <v>136</v>
      </c>
      <c r="BE402" s="148">
        <f>IF(N402="základní",J402,0)</f>
        <v>0</v>
      </c>
      <c r="BF402" s="148">
        <f>IF(N402="snížená",J402,0)</f>
        <v>0</v>
      </c>
      <c r="BG402" s="148">
        <f>IF(N402="zákl. přenesená",J402,0)</f>
        <v>0</v>
      </c>
      <c r="BH402" s="148">
        <f>IF(N402="sníž. přenesená",J402,0)</f>
        <v>0</v>
      </c>
      <c r="BI402" s="148">
        <f>IF(N402="nulová",J402,0)</f>
        <v>0</v>
      </c>
      <c r="BJ402" s="17" t="s">
        <v>81</v>
      </c>
      <c r="BK402" s="148">
        <f>ROUND(I402*H402,2)</f>
        <v>0</v>
      </c>
      <c r="BL402" s="17" t="s">
        <v>102</v>
      </c>
      <c r="BM402" s="147" t="s">
        <v>498</v>
      </c>
    </row>
    <row r="403" spans="2:47" s="1" customFormat="1" ht="24">
      <c r="B403" s="32"/>
      <c r="D403" s="149" t="s">
        <v>143</v>
      </c>
      <c r="F403" s="150" t="s">
        <v>497</v>
      </c>
      <c r="I403" s="151"/>
      <c r="L403" s="32"/>
      <c r="M403" s="152"/>
      <c r="T403" s="56"/>
      <c r="AT403" s="17" t="s">
        <v>143</v>
      </c>
      <c r="AU403" s="17" t="s">
        <v>85</v>
      </c>
    </row>
    <row r="404" spans="2:51" s="12" customFormat="1" ht="12">
      <c r="B404" s="153"/>
      <c r="D404" s="149" t="s">
        <v>144</v>
      </c>
      <c r="E404" s="154" t="s">
        <v>1</v>
      </c>
      <c r="F404" s="155" t="s">
        <v>499</v>
      </c>
      <c r="H404" s="154" t="s">
        <v>1</v>
      </c>
      <c r="I404" s="156"/>
      <c r="L404" s="153"/>
      <c r="M404" s="157"/>
      <c r="T404" s="158"/>
      <c r="AT404" s="154" t="s">
        <v>144</v>
      </c>
      <c r="AU404" s="154" t="s">
        <v>85</v>
      </c>
      <c r="AV404" s="12" t="s">
        <v>81</v>
      </c>
      <c r="AW404" s="12" t="s">
        <v>32</v>
      </c>
      <c r="AX404" s="12" t="s">
        <v>76</v>
      </c>
      <c r="AY404" s="154" t="s">
        <v>136</v>
      </c>
    </row>
    <row r="405" spans="2:51" s="13" customFormat="1" ht="12">
      <c r="B405" s="159"/>
      <c r="D405" s="149" t="s">
        <v>144</v>
      </c>
      <c r="E405" s="160" t="s">
        <v>1</v>
      </c>
      <c r="F405" s="161" t="s">
        <v>500</v>
      </c>
      <c r="H405" s="162">
        <v>35.6</v>
      </c>
      <c r="I405" s="163"/>
      <c r="L405" s="159"/>
      <c r="M405" s="164"/>
      <c r="T405" s="165"/>
      <c r="AT405" s="160" t="s">
        <v>144</v>
      </c>
      <c r="AU405" s="160" t="s">
        <v>85</v>
      </c>
      <c r="AV405" s="13" t="s">
        <v>85</v>
      </c>
      <c r="AW405" s="13" t="s">
        <v>32</v>
      </c>
      <c r="AX405" s="13" t="s">
        <v>76</v>
      </c>
      <c r="AY405" s="160" t="s">
        <v>136</v>
      </c>
    </row>
    <row r="406" spans="2:51" s="13" customFormat="1" ht="12">
      <c r="B406" s="159"/>
      <c r="D406" s="149" t="s">
        <v>144</v>
      </c>
      <c r="E406" s="160" t="s">
        <v>1</v>
      </c>
      <c r="F406" s="161" t="s">
        <v>500</v>
      </c>
      <c r="H406" s="162">
        <v>35.6</v>
      </c>
      <c r="I406" s="163"/>
      <c r="L406" s="159"/>
      <c r="M406" s="164"/>
      <c r="T406" s="165"/>
      <c r="AT406" s="160" t="s">
        <v>144</v>
      </c>
      <c r="AU406" s="160" t="s">
        <v>85</v>
      </c>
      <c r="AV406" s="13" t="s">
        <v>85</v>
      </c>
      <c r="AW406" s="13" t="s">
        <v>32</v>
      </c>
      <c r="AX406" s="13" t="s">
        <v>76</v>
      </c>
      <c r="AY406" s="160" t="s">
        <v>136</v>
      </c>
    </row>
    <row r="407" spans="2:51" s="14" customFormat="1" ht="12">
      <c r="B407" s="166"/>
      <c r="D407" s="149" t="s">
        <v>144</v>
      </c>
      <c r="E407" s="167" t="s">
        <v>1</v>
      </c>
      <c r="F407" s="168" t="s">
        <v>147</v>
      </c>
      <c r="H407" s="169">
        <v>71.2</v>
      </c>
      <c r="I407" s="170"/>
      <c r="L407" s="166"/>
      <c r="M407" s="171"/>
      <c r="T407" s="172"/>
      <c r="AT407" s="167" t="s">
        <v>144</v>
      </c>
      <c r="AU407" s="167" t="s">
        <v>85</v>
      </c>
      <c r="AV407" s="14" t="s">
        <v>102</v>
      </c>
      <c r="AW407" s="14" t="s">
        <v>32</v>
      </c>
      <c r="AX407" s="14" t="s">
        <v>81</v>
      </c>
      <c r="AY407" s="167" t="s">
        <v>136</v>
      </c>
    </row>
    <row r="408" spans="2:65" s="1" customFormat="1" ht="24.25" customHeight="1">
      <c r="B408" s="32"/>
      <c r="C408" s="136" t="s">
        <v>501</v>
      </c>
      <c r="D408" s="136" t="s">
        <v>138</v>
      </c>
      <c r="E408" s="137" t="s">
        <v>502</v>
      </c>
      <c r="F408" s="138" t="s">
        <v>503</v>
      </c>
      <c r="G408" s="139" t="s">
        <v>141</v>
      </c>
      <c r="H408" s="140">
        <v>10</v>
      </c>
      <c r="I408" s="141"/>
      <c r="J408" s="142">
        <f>ROUND(I408*H408,2)</f>
        <v>0</v>
      </c>
      <c r="K408" s="138" t="s">
        <v>1</v>
      </c>
      <c r="L408" s="32"/>
      <c r="M408" s="143" t="s">
        <v>1</v>
      </c>
      <c r="N408" s="144" t="s">
        <v>41</v>
      </c>
      <c r="P408" s="145">
        <f>O408*H408</f>
        <v>0</v>
      </c>
      <c r="Q408" s="145">
        <v>0.0012</v>
      </c>
      <c r="R408" s="145">
        <f>Q408*H408</f>
        <v>0.011999999999999999</v>
      </c>
      <c r="S408" s="145">
        <v>0</v>
      </c>
      <c r="T408" s="146">
        <f>S408*H408</f>
        <v>0</v>
      </c>
      <c r="AR408" s="147" t="s">
        <v>102</v>
      </c>
      <c r="AT408" s="147" t="s">
        <v>138</v>
      </c>
      <c r="AU408" s="147" t="s">
        <v>85</v>
      </c>
      <c r="AY408" s="17" t="s">
        <v>136</v>
      </c>
      <c r="BE408" s="148">
        <f>IF(N408="základní",J408,0)</f>
        <v>0</v>
      </c>
      <c r="BF408" s="148">
        <f>IF(N408="snížená",J408,0)</f>
        <v>0</v>
      </c>
      <c r="BG408" s="148">
        <f>IF(N408="zákl. přenesená",J408,0)</f>
        <v>0</v>
      </c>
      <c r="BH408" s="148">
        <f>IF(N408="sníž. přenesená",J408,0)</f>
        <v>0</v>
      </c>
      <c r="BI408" s="148">
        <f>IF(N408="nulová",J408,0)</f>
        <v>0</v>
      </c>
      <c r="BJ408" s="17" t="s">
        <v>81</v>
      </c>
      <c r="BK408" s="148">
        <f>ROUND(I408*H408,2)</f>
        <v>0</v>
      </c>
      <c r="BL408" s="17" t="s">
        <v>102</v>
      </c>
      <c r="BM408" s="147" t="s">
        <v>504</v>
      </c>
    </row>
    <row r="409" spans="2:47" s="1" customFormat="1" ht="24">
      <c r="B409" s="32"/>
      <c r="D409" s="149" t="s">
        <v>143</v>
      </c>
      <c r="F409" s="150" t="s">
        <v>503</v>
      </c>
      <c r="I409" s="151"/>
      <c r="L409" s="32"/>
      <c r="M409" s="152"/>
      <c r="T409" s="56"/>
      <c r="AT409" s="17" t="s">
        <v>143</v>
      </c>
      <c r="AU409" s="17" t="s">
        <v>85</v>
      </c>
    </row>
    <row r="410" spans="2:51" s="13" customFormat="1" ht="12">
      <c r="B410" s="159"/>
      <c r="D410" s="149" t="s">
        <v>144</v>
      </c>
      <c r="E410" s="160" t="s">
        <v>1</v>
      </c>
      <c r="F410" s="161" t="s">
        <v>505</v>
      </c>
      <c r="H410" s="162">
        <v>10</v>
      </c>
      <c r="I410" s="163"/>
      <c r="L410" s="159"/>
      <c r="M410" s="164"/>
      <c r="T410" s="165"/>
      <c r="AT410" s="160" t="s">
        <v>144</v>
      </c>
      <c r="AU410" s="160" t="s">
        <v>85</v>
      </c>
      <c r="AV410" s="13" t="s">
        <v>85</v>
      </c>
      <c r="AW410" s="13" t="s">
        <v>32</v>
      </c>
      <c r="AX410" s="13" t="s">
        <v>76</v>
      </c>
      <c r="AY410" s="160" t="s">
        <v>136</v>
      </c>
    </row>
    <row r="411" spans="2:51" s="14" customFormat="1" ht="12">
      <c r="B411" s="166"/>
      <c r="D411" s="149" t="s">
        <v>144</v>
      </c>
      <c r="E411" s="167" t="s">
        <v>1</v>
      </c>
      <c r="F411" s="168" t="s">
        <v>147</v>
      </c>
      <c r="H411" s="169">
        <v>10</v>
      </c>
      <c r="I411" s="170"/>
      <c r="L411" s="166"/>
      <c r="M411" s="171"/>
      <c r="T411" s="172"/>
      <c r="AT411" s="167" t="s">
        <v>144</v>
      </c>
      <c r="AU411" s="167" t="s">
        <v>85</v>
      </c>
      <c r="AV411" s="14" t="s">
        <v>102</v>
      </c>
      <c r="AW411" s="14" t="s">
        <v>32</v>
      </c>
      <c r="AX411" s="14" t="s">
        <v>81</v>
      </c>
      <c r="AY411" s="167" t="s">
        <v>136</v>
      </c>
    </row>
    <row r="412" spans="2:65" s="1" customFormat="1" ht="16.5" customHeight="1">
      <c r="B412" s="32"/>
      <c r="C412" s="136" t="s">
        <v>506</v>
      </c>
      <c r="D412" s="136" t="s">
        <v>138</v>
      </c>
      <c r="E412" s="137" t="s">
        <v>507</v>
      </c>
      <c r="F412" s="138" t="s">
        <v>508</v>
      </c>
      <c r="G412" s="139" t="s">
        <v>186</v>
      </c>
      <c r="H412" s="140">
        <v>71.2</v>
      </c>
      <c r="I412" s="141"/>
      <c r="J412" s="142">
        <f>ROUND(I412*H412,2)</f>
        <v>0</v>
      </c>
      <c r="K412" s="138" t="s">
        <v>1</v>
      </c>
      <c r="L412" s="32"/>
      <c r="M412" s="143" t="s">
        <v>1</v>
      </c>
      <c r="N412" s="144" t="s">
        <v>41</v>
      </c>
      <c r="P412" s="145">
        <f>O412*H412</f>
        <v>0</v>
      </c>
      <c r="Q412" s="145">
        <v>0</v>
      </c>
      <c r="R412" s="145">
        <f>Q412*H412</f>
        <v>0</v>
      </c>
      <c r="S412" s="145">
        <v>0</v>
      </c>
      <c r="T412" s="146">
        <f>S412*H412</f>
        <v>0</v>
      </c>
      <c r="AR412" s="147" t="s">
        <v>102</v>
      </c>
      <c r="AT412" s="147" t="s">
        <v>138</v>
      </c>
      <c r="AU412" s="147" t="s">
        <v>85</v>
      </c>
      <c r="AY412" s="17" t="s">
        <v>136</v>
      </c>
      <c r="BE412" s="148">
        <f>IF(N412="základní",J412,0)</f>
        <v>0</v>
      </c>
      <c r="BF412" s="148">
        <f>IF(N412="snížená",J412,0)</f>
        <v>0</v>
      </c>
      <c r="BG412" s="148">
        <f>IF(N412="zákl. přenesená",J412,0)</f>
        <v>0</v>
      </c>
      <c r="BH412" s="148">
        <f>IF(N412="sníž. přenesená",J412,0)</f>
        <v>0</v>
      </c>
      <c r="BI412" s="148">
        <f>IF(N412="nulová",J412,0)</f>
        <v>0</v>
      </c>
      <c r="BJ412" s="17" t="s">
        <v>81</v>
      </c>
      <c r="BK412" s="148">
        <f>ROUND(I412*H412,2)</f>
        <v>0</v>
      </c>
      <c r="BL412" s="17" t="s">
        <v>102</v>
      </c>
      <c r="BM412" s="147" t="s">
        <v>509</v>
      </c>
    </row>
    <row r="413" spans="2:47" s="1" customFormat="1" ht="12">
      <c r="B413" s="32"/>
      <c r="D413" s="149" t="s">
        <v>143</v>
      </c>
      <c r="F413" s="150" t="s">
        <v>508</v>
      </c>
      <c r="I413" s="151"/>
      <c r="L413" s="32"/>
      <c r="M413" s="152"/>
      <c r="T413" s="56"/>
      <c r="AT413" s="17" t="s">
        <v>143</v>
      </c>
      <c r="AU413" s="17" t="s">
        <v>85</v>
      </c>
    </row>
    <row r="414" spans="2:51" s="13" customFormat="1" ht="12">
      <c r="B414" s="159"/>
      <c r="D414" s="149" t="s">
        <v>144</v>
      </c>
      <c r="E414" s="160" t="s">
        <v>1</v>
      </c>
      <c r="F414" s="161" t="s">
        <v>510</v>
      </c>
      <c r="H414" s="162">
        <v>71.2</v>
      </c>
      <c r="I414" s="163"/>
      <c r="L414" s="159"/>
      <c r="M414" s="164"/>
      <c r="T414" s="165"/>
      <c r="AT414" s="160" t="s">
        <v>144</v>
      </c>
      <c r="AU414" s="160" t="s">
        <v>85</v>
      </c>
      <c r="AV414" s="13" t="s">
        <v>85</v>
      </c>
      <c r="AW414" s="13" t="s">
        <v>32</v>
      </c>
      <c r="AX414" s="13" t="s">
        <v>76</v>
      </c>
      <c r="AY414" s="160" t="s">
        <v>136</v>
      </c>
    </row>
    <row r="415" spans="2:51" s="14" customFormat="1" ht="12">
      <c r="B415" s="166"/>
      <c r="D415" s="149" t="s">
        <v>144</v>
      </c>
      <c r="E415" s="167" t="s">
        <v>1</v>
      </c>
      <c r="F415" s="168" t="s">
        <v>147</v>
      </c>
      <c r="H415" s="169">
        <v>71.2</v>
      </c>
      <c r="I415" s="170"/>
      <c r="L415" s="166"/>
      <c r="M415" s="171"/>
      <c r="T415" s="172"/>
      <c r="AT415" s="167" t="s">
        <v>144</v>
      </c>
      <c r="AU415" s="167" t="s">
        <v>85</v>
      </c>
      <c r="AV415" s="14" t="s">
        <v>102</v>
      </c>
      <c r="AW415" s="14" t="s">
        <v>32</v>
      </c>
      <c r="AX415" s="14" t="s">
        <v>81</v>
      </c>
      <c r="AY415" s="167" t="s">
        <v>136</v>
      </c>
    </row>
    <row r="416" spans="2:65" s="1" customFormat="1" ht="16.5" customHeight="1">
      <c r="B416" s="32"/>
      <c r="C416" s="136" t="s">
        <v>511</v>
      </c>
      <c r="D416" s="136" t="s">
        <v>138</v>
      </c>
      <c r="E416" s="137" t="s">
        <v>512</v>
      </c>
      <c r="F416" s="138" t="s">
        <v>513</v>
      </c>
      <c r="G416" s="139" t="s">
        <v>141</v>
      </c>
      <c r="H416" s="140">
        <v>10</v>
      </c>
      <c r="I416" s="141"/>
      <c r="J416" s="142">
        <f>ROUND(I416*H416,2)</f>
        <v>0</v>
      </c>
      <c r="K416" s="138" t="s">
        <v>1</v>
      </c>
      <c r="L416" s="32"/>
      <c r="M416" s="143" t="s">
        <v>1</v>
      </c>
      <c r="N416" s="144" t="s">
        <v>41</v>
      </c>
      <c r="P416" s="145">
        <f>O416*H416</f>
        <v>0</v>
      </c>
      <c r="Q416" s="145">
        <v>1E-05</v>
      </c>
      <c r="R416" s="145">
        <f>Q416*H416</f>
        <v>0.0001</v>
      </c>
      <c r="S416" s="145">
        <v>0</v>
      </c>
      <c r="T416" s="146">
        <f>S416*H416</f>
        <v>0</v>
      </c>
      <c r="AR416" s="147" t="s">
        <v>102</v>
      </c>
      <c r="AT416" s="147" t="s">
        <v>138</v>
      </c>
      <c r="AU416" s="147" t="s">
        <v>85</v>
      </c>
      <c r="AY416" s="17" t="s">
        <v>136</v>
      </c>
      <c r="BE416" s="148">
        <f>IF(N416="základní",J416,0)</f>
        <v>0</v>
      </c>
      <c r="BF416" s="148">
        <f>IF(N416="snížená",J416,0)</f>
        <v>0</v>
      </c>
      <c r="BG416" s="148">
        <f>IF(N416="zákl. přenesená",J416,0)</f>
        <v>0</v>
      </c>
      <c r="BH416" s="148">
        <f>IF(N416="sníž. přenesená",J416,0)</f>
        <v>0</v>
      </c>
      <c r="BI416" s="148">
        <f>IF(N416="nulová",J416,0)</f>
        <v>0</v>
      </c>
      <c r="BJ416" s="17" t="s">
        <v>81</v>
      </c>
      <c r="BK416" s="148">
        <f>ROUND(I416*H416,2)</f>
        <v>0</v>
      </c>
      <c r="BL416" s="17" t="s">
        <v>102</v>
      </c>
      <c r="BM416" s="147" t="s">
        <v>514</v>
      </c>
    </row>
    <row r="417" spans="2:47" s="1" customFormat="1" ht="12">
      <c r="B417" s="32"/>
      <c r="D417" s="149" t="s">
        <v>143</v>
      </c>
      <c r="F417" s="150" t="s">
        <v>513</v>
      </c>
      <c r="I417" s="151"/>
      <c r="L417" s="32"/>
      <c r="M417" s="152"/>
      <c r="T417" s="56"/>
      <c r="AT417" s="17" t="s">
        <v>143</v>
      </c>
      <c r="AU417" s="17" t="s">
        <v>85</v>
      </c>
    </row>
    <row r="418" spans="2:65" s="1" customFormat="1" ht="33" customHeight="1">
      <c r="B418" s="32"/>
      <c r="C418" s="136" t="s">
        <v>515</v>
      </c>
      <c r="D418" s="136" t="s">
        <v>138</v>
      </c>
      <c r="E418" s="137" t="s">
        <v>516</v>
      </c>
      <c r="F418" s="138" t="s">
        <v>517</v>
      </c>
      <c r="G418" s="139" t="s">
        <v>186</v>
      </c>
      <c r="H418" s="140">
        <v>725.6</v>
      </c>
      <c r="I418" s="141"/>
      <c r="J418" s="142">
        <f>ROUND(I418*H418,2)</f>
        <v>0</v>
      </c>
      <c r="K418" s="138" t="s">
        <v>1</v>
      </c>
      <c r="L418" s="32"/>
      <c r="M418" s="143" t="s">
        <v>1</v>
      </c>
      <c r="N418" s="144" t="s">
        <v>41</v>
      </c>
      <c r="P418" s="145">
        <f>O418*H418</f>
        <v>0</v>
      </c>
      <c r="Q418" s="145">
        <v>0.1554</v>
      </c>
      <c r="R418" s="145">
        <f>Q418*H418</f>
        <v>112.75824000000001</v>
      </c>
      <c r="S418" s="145">
        <v>0</v>
      </c>
      <c r="T418" s="146">
        <f>S418*H418</f>
        <v>0</v>
      </c>
      <c r="AR418" s="147" t="s">
        <v>102</v>
      </c>
      <c r="AT418" s="147" t="s">
        <v>138</v>
      </c>
      <c r="AU418" s="147" t="s">
        <v>85</v>
      </c>
      <c r="AY418" s="17" t="s">
        <v>136</v>
      </c>
      <c r="BE418" s="148">
        <f>IF(N418="základní",J418,0)</f>
        <v>0</v>
      </c>
      <c r="BF418" s="148">
        <f>IF(N418="snížená",J418,0)</f>
        <v>0</v>
      </c>
      <c r="BG418" s="148">
        <f>IF(N418="zákl. přenesená",J418,0)</f>
        <v>0</v>
      </c>
      <c r="BH418" s="148">
        <f>IF(N418="sníž. přenesená",J418,0)</f>
        <v>0</v>
      </c>
      <c r="BI418" s="148">
        <f>IF(N418="nulová",J418,0)</f>
        <v>0</v>
      </c>
      <c r="BJ418" s="17" t="s">
        <v>81</v>
      </c>
      <c r="BK418" s="148">
        <f>ROUND(I418*H418,2)</f>
        <v>0</v>
      </c>
      <c r="BL418" s="17" t="s">
        <v>102</v>
      </c>
      <c r="BM418" s="147" t="s">
        <v>518</v>
      </c>
    </row>
    <row r="419" spans="2:47" s="1" customFormat="1" ht="24">
      <c r="B419" s="32"/>
      <c r="D419" s="149" t="s">
        <v>143</v>
      </c>
      <c r="F419" s="150" t="s">
        <v>517</v>
      </c>
      <c r="I419" s="151"/>
      <c r="L419" s="32"/>
      <c r="M419" s="152"/>
      <c r="T419" s="56"/>
      <c r="AT419" s="17" t="s">
        <v>143</v>
      </c>
      <c r="AU419" s="17" t="s">
        <v>85</v>
      </c>
    </row>
    <row r="420" spans="2:51" s="12" customFormat="1" ht="12">
      <c r="B420" s="153"/>
      <c r="D420" s="149" t="s">
        <v>144</v>
      </c>
      <c r="E420" s="154" t="s">
        <v>1</v>
      </c>
      <c r="F420" s="155" t="s">
        <v>519</v>
      </c>
      <c r="H420" s="154" t="s">
        <v>1</v>
      </c>
      <c r="I420" s="156"/>
      <c r="L420" s="153"/>
      <c r="M420" s="157"/>
      <c r="T420" s="158"/>
      <c r="AT420" s="154" t="s">
        <v>144</v>
      </c>
      <c r="AU420" s="154" t="s">
        <v>85</v>
      </c>
      <c r="AV420" s="12" t="s">
        <v>81</v>
      </c>
      <c r="AW420" s="12" t="s">
        <v>32</v>
      </c>
      <c r="AX420" s="12" t="s">
        <v>76</v>
      </c>
      <c r="AY420" s="154" t="s">
        <v>136</v>
      </c>
    </row>
    <row r="421" spans="2:51" s="13" customFormat="1" ht="12">
      <c r="B421" s="159"/>
      <c r="D421" s="149" t="s">
        <v>144</v>
      </c>
      <c r="E421" s="160" t="s">
        <v>1</v>
      </c>
      <c r="F421" s="161" t="s">
        <v>520</v>
      </c>
      <c r="H421" s="162">
        <v>530.9</v>
      </c>
      <c r="I421" s="163"/>
      <c r="L421" s="159"/>
      <c r="M421" s="164"/>
      <c r="T421" s="165"/>
      <c r="AT421" s="160" t="s">
        <v>144</v>
      </c>
      <c r="AU421" s="160" t="s">
        <v>85</v>
      </c>
      <c r="AV421" s="13" t="s">
        <v>85</v>
      </c>
      <c r="AW421" s="13" t="s">
        <v>32</v>
      </c>
      <c r="AX421" s="13" t="s">
        <v>76</v>
      </c>
      <c r="AY421" s="160" t="s">
        <v>136</v>
      </c>
    </row>
    <row r="422" spans="2:51" s="12" customFormat="1" ht="12">
      <c r="B422" s="153"/>
      <c r="D422" s="149" t="s">
        <v>144</v>
      </c>
      <c r="E422" s="154" t="s">
        <v>1</v>
      </c>
      <c r="F422" s="155" t="s">
        <v>521</v>
      </c>
      <c r="H422" s="154" t="s">
        <v>1</v>
      </c>
      <c r="I422" s="156"/>
      <c r="L422" s="153"/>
      <c r="M422" s="157"/>
      <c r="T422" s="158"/>
      <c r="AT422" s="154" t="s">
        <v>144</v>
      </c>
      <c r="AU422" s="154" t="s">
        <v>85</v>
      </c>
      <c r="AV422" s="12" t="s">
        <v>81</v>
      </c>
      <c r="AW422" s="12" t="s">
        <v>32</v>
      </c>
      <c r="AX422" s="12" t="s">
        <v>76</v>
      </c>
      <c r="AY422" s="154" t="s">
        <v>136</v>
      </c>
    </row>
    <row r="423" spans="2:51" s="13" customFormat="1" ht="12">
      <c r="B423" s="159"/>
      <c r="D423" s="149" t="s">
        <v>144</v>
      </c>
      <c r="E423" s="160" t="s">
        <v>1</v>
      </c>
      <c r="F423" s="161" t="s">
        <v>522</v>
      </c>
      <c r="H423" s="162">
        <v>155.7</v>
      </c>
      <c r="I423" s="163"/>
      <c r="L423" s="159"/>
      <c r="M423" s="164"/>
      <c r="T423" s="165"/>
      <c r="AT423" s="160" t="s">
        <v>144</v>
      </c>
      <c r="AU423" s="160" t="s">
        <v>85</v>
      </c>
      <c r="AV423" s="13" t="s">
        <v>85</v>
      </c>
      <c r="AW423" s="13" t="s">
        <v>32</v>
      </c>
      <c r="AX423" s="13" t="s">
        <v>76</v>
      </c>
      <c r="AY423" s="160" t="s">
        <v>136</v>
      </c>
    </row>
    <row r="424" spans="2:51" s="12" customFormat="1" ht="12">
      <c r="B424" s="153"/>
      <c r="D424" s="149" t="s">
        <v>144</v>
      </c>
      <c r="E424" s="154" t="s">
        <v>1</v>
      </c>
      <c r="F424" s="155" t="s">
        <v>523</v>
      </c>
      <c r="H424" s="154" t="s">
        <v>1</v>
      </c>
      <c r="I424" s="156"/>
      <c r="L424" s="153"/>
      <c r="M424" s="157"/>
      <c r="T424" s="158"/>
      <c r="AT424" s="154" t="s">
        <v>144</v>
      </c>
      <c r="AU424" s="154" t="s">
        <v>85</v>
      </c>
      <c r="AV424" s="12" t="s">
        <v>81</v>
      </c>
      <c r="AW424" s="12" t="s">
        <v>32</v>
      </c>
      <c r="AX424" s="12" t="s">
        <v>76</v>
      </c>
      <c r="AY424" s="154" t="s">
        <v>136</v>
      </c>
    </row>
    <row r="425" spans="2:51" s="13" customFormat="1" ht="12">
      <c r="B425" s="159"/>
      <c r="D425" s="149" t="s">
        <v>144</v>
      </c>
      <c r="E425" s="160" t="s">
        <v>1</v>
      </c>
      <c r="F425" s="161" t="s">
        <v>343</v>
      </c>
      <c r="H425" s="162">
        <v>39</v>
      </c>
      <c r="I425" s="163"/>
      <c r="L425" s="159"/>
      <c r="M425" s="164"/>
      <c r="T425" s="165"/>
      <c r="AT425" s="160" t="s">
        <v>144</v>
      </c>
      <c r="AU425" s="160" t="s">
        <v>85</v>
      </c>
      <c r="AV425" s="13" t="s">
        <v>85</v>
      </c>
      <c r="AW425" s="13" t="s">
        <v>32</v>
      </c>
      <c r="AX425" s="13" t="s">
        <v>76</v>
      </c>
      <c r="AY425" s="160" t="s">
        <v>136</v>
      </c>
    </row>
    <row r="426" spans="2:51" s="14" customFormat="1" ht="12">
      <c r="B426" s="166"/>
      <c r="D426" s="149" t="s">
        <v>144</v>
      </c>
      <c r="E426" s="167" t="s">
        <v>1</v>
      </c>
      <c r="F426" s="168" t="s">
        <v>147</v>
      </c>
      <c r="H426" s="169">
        <v>725.5999999999999</v>
      </c>
      <c r="I426" s="170"/>
      <c r="L426" s="166"/>
      <c r="M426" s="171"/>
      <c r="T426" s="172"/>
      <c r="AT426" s="167" t="s">
        <v>144</v>
      </c>
      <c r="AU426" s="167" t="s">
        <v>85</v>
      </c>
      <c r="AV426" s="14" t="s">
        <v>102</v>
      </c>
      <c r="AW426" s="14" t="s">
        <v>32</v>
      </c>
      <c r="AX426" s="14" t="s">
        <v>81</v>
      </c>
      <c r="AY426" s="167" t="s">
        <v>136</v>
      </c>
    </row>
    <row r="427" spans="2:65" s="1" customFormat="1" ht="16.5" customHeight="1">
      <c r="B427" s="32"/>
      <c r="C427" s="180" t="s">
        <v>524</v>
      </c>
      <c r="D427" s="180" t="s">
        <v>237</v>
      </c>
      <c r="E427" s="181" t="s">
        <v>525</v>
      </c>
      <c r="F427" s="182" t="s">
        <v>526</v>
      </c>
      <c r="G427" s="183" t="s">
        <v>186</v>
      </c>
      <c r="H427" s="184">
        <v>541.518</v>
      </c>
      <c r="I427" s="185"/>
      <c r="J427" s="186">
        <f>ROUND(I427*H427,2)</f>
        <v>0</v>
      </c>
      <c r="K427" s="182" t="s">
        <v>1</v>
      </c>
      <c r="L427" s="187"/>
      <c r="M427" s="188" t="s">
        <v>1</v>
      </c>
      <c r="N427" s="189" t="s">
        <v>41</v>
      </c>
      <c r="P427" s="145">
        <f>O427*H427</f>
        <v>0</v>
      </c>
      <c r="Q427" s="145">
        <v>0.08</v>
      </c>
      <c r="R427" s="145">
        <f>Q427*H427</f>
        <v>43.32144</v>
      </c>
      <c r="S427" s="145">
        <v>0</v>
      </c>
      <c r="T427" s="146">
        <f>S427*H427</f>
        <v>0</v>
      </c>
      <c r="AR427" s="147" t="s">
        <v>179</v>
      </c>
      <c r="AT427" s="147" t="s">
        <v>237</v>
      </c>
      <c r="AU427" s="147" t="s">
        <v>85</v>
      </c>
      <c r="AY427" s="17" t="s">
        <v>136</v>
      </c>
      <c r="BE427" s="148">
        <f>IF(N427="základní",J427,0)</f>
        <v>0</v>
      </c>
      <c r="BF427" s="148">
        <f>IF(N427="snížená",J427,0)</f>
        <v>0</v>
      </c>
      <c r="BG427" s="148">
        <f>IF(N427="zákl. přenesená",J427,0)</f>
        <v>0</v>
      </c>
      <c r="BH427" s="148">
        <f>IF(N427="sníž. přenesená",J427,0)</f>
        <v>0</v>
      </c>
      <c r="BI427" s="148">
        <f>IF(N427="nulová",J427,0)</f>
        <v>0</v>
      </c>
      <c r="BJ427" s="17" t="s">
        <v>81</v>
      </c>
      <c r="BK427" s="148">
        <f>ROUND(I427*H427,2)</f>
        <v>0</v>
      </c>
      <c r="BL427" s="17" t="s">
        <v>102</v>
      </c>
      <c r="BM427" s="147" t="s">
        <v>527</v>
      </c>
    </row>
    <row r="428" spans="2:47" s="1" customFormat="1" ht="12">
      <c r="B428" s="32"/>
      <c r="D428" s="149" t="s">
        <v>143</v>
      </c>
      <c r="F428" s="150" t="s">
        <v>526</v>
      </c>
      <c r="I428" s="151"/>
      <c r="L428" s="32"/>
      <c r="M428" s="152"/>
      <c r="T428" s="56"/>
      <c r="AT428" s="17" t="s">
        <v>143</v>
      </c>
      <c r="AU428" s="17" t="s">
        <v>85</v>
      </c>
    </row>
    <row r="429" spans="2:51" s="13" customFormat="1" ht="12">
      <c r="B429" s="159"/>
      <c r="D429" s="149" t="s">
        <v>144</v>
      </c>
      <c r="E429" s="160" t="s">
        <v>1</v>
      </c>
      <c r="F429" s="161" t="s">
        <v>528</v>
      </c>
      <c r="H429" s="162">
        <v>541.518</v>
      </c>
      <c r="I429" s="163"/>
      <c r="L429" s="159"/>
      <c r="M429" s="164"/>
      <c r="T429" s="165"/>
      <c r="AT429" s="160" t="s">
        <v>144</v>
      </c>
      <c r="AU429" s="160" t="s">
        <v>85</v>
      </c>
      <c r="AV429" s="13" t="s">
        <v>85</v>
      </c>
      <c r="AW429" s="13" t="s">
        <v>32</v>
      </c>
      <c r="AX429" s="13" t="s">
        <v>76</v>
      </c>
      <c r="AY429" s="160" t="s">
        <v>136</v>
      </c>
    </row>
    <row r="430" spans="2:51" s="14" customFormat="1" ht="12">
      <c r="B430" s="166"/>
      <c r="D430" s="149" t="s">
        <v>144</v>
      </c>
      <c r="E430" s="167" t="s">
        <v>1</v>
      </c>
      <c r="F430" s="168" t="s">
        <v>147</v>
      </c>
      <c r="H430" s="169">
        <v>541.518</v>
      </c>
      <c r="I430" s="170"/>
      <c r="L430" s="166"/>
      <c r="M430" s="171"/>
      <c r="T430" s="172"/>
      <c r="AT430" s="167" t="s">
        <v>144</v>
      </c>
      <c r="AU430" s="167" t="s">
        <v>85</v>
      </c>
      <c r="AV430" s="14" t="s">
        <v>102</v>
      </c>
      <c r="AW430" s="14" t="s">
        <v>32</v>
      </c>
      <c r="AX430" s="14" t="s">
        <v>81</v>
      </c>
      <c r="AY430" s="167" t="s">
        <v>136</v>
      </c>
    </row>
    <row r="431" spans="2:65" s="1" customFormat="1" ht="16.5" customHeight="1">
      <c r="B431" s="32"/>
      <c r="C431" s="180" t="s">
        <v>529</v>
      </c>
      <c r="D431" s="180" t="s">
        <v>237</v>
      </c>
      <c r="E431" s="181" t="s">
        <v>530</v>
      </c>
      <c r="F431" s="182" t="s">
        <v>531</v>
      </c>
      <c r="G431" s="183" t="s">
        <v>186</v>
      </c>
      <c r="H431" s="184">
        <v>158.814</v>
      </c>
      <c r="I431" s="185"/>
      <c r="J431" s="186">
        <f>ROUND(I431*H431,2)</f>
        <v>0</v>
      </c>
      <c r="K431" s="182" t="s">
        <v>1</v>
      </c>
      <c r="L431" s="187"/>
      <c r="M431" s="188" t="s">
        <v>1</v>
      </c>
      <c r="N431" s="189" t="s">
        <v>41</v>
      </c>
      <c r="P431" s="145">
        <f>O431*H431</f>
        <v>0</v>
      </c>
      <c r="Q431" s="145">
        <v>0.055</v>
      </c>
      <c r="R431" s="145">
        <f>Q431*H431</f>
        <v>8.73477</v>
      </c>
      <c r="S431" s="145">
        <v>0</v>
      </c>
      <c r="T431" s="146">
        <f>S431*H431</f>
        <v>0</v>
      </c>
      <c r="AR431" s="147" t="s">
        <v>179</v>
      </c>
      <c r="AT431" s="147" t="s">
        <v>237</v>
      </c>
      <c r="AU431" s="147" t="s">
        <v>85</v>
      </c>
      <c r="AY431" s="17" t="s">
        <v>136</v>
      </c>
      <c r="BE431" s="148">
        <f>IF(N431="základní",J431,0)</f>
        <v>0</v>
      </c>
      <c r="BF431" s="148">
        <f>IF(N431="snížená",J431,0)</f>
        <v>0</v>
      </c>
      <c r="BG431" s="148">
        <f>IF(N431="zákl. přenesená",J431,0)</f>
        <v>0</v>
      </c>
      <c r="BH431" s="148">
        <f>IF(N431="sníž. přenesená",J431,0)</f>
        <v>0</v>
      </c>
      <c r="BI431" s="148">
        <f>IF(N431="nulová",J431,0)</f>
        <v>0</v>
      </c>
      <c r="BJ431" s="17" t="s">
        <v>81</v>
      </c>
      <c r="BK431" s="148">
        <f>ROUND(I431*H431,2)</f>
        <v>0</v>
      </c>
      <c r="BL431" s="17" t="s">
        <v>102</v>
      </c>
      <c r="BM431" s="147" t="s">
        <v>532</v>
      </c>
    </row>
    <row r="432" spans="2:47" s="1" customFormat="1" ht="12">
      <c r="B432" s="32"/>
      <c r="D432" s="149" t="s">
        <v>143</v>
      </c>
      <c r="F432" s="150" t="s">
        <v>531</v>
      </c>
      <c r="I432" s="151"/>
      <c r="L432" s="32"/>
      <c r="M432" s="152"/>
      <c r="T432" s="56"/>
      <c r="AT432" s="17" t="s">
        <v>143</v>
      </c>
      <c r="AU432" s="17" t="s">
        <v>85</v>
      </c>
    </row>
    <row r="433" spans="2:51" s="13" customFormat="1" ht="12">
      <c r="B433" s="159"/>
      <c r="D433" s="149" t="s">
        <v>144</v>
      </c>
      <c r="E433" s="160" t="s">
        <v>1</v>
      </c>
      <c r="F433" s="161" t="s">
        <v>533</v>
      </c>
      <c r="H433" s="162">
        <v>158.814</v>
      </c>
      <c r="I433" s="163"/>
      <c r="L433" s="159"/>
      <c r="M433" s="164"/>
      <c r="T433" s="165"/>
      <c r="AT433" s="160" t="s">
        <v>144</v>
      </c>
      <c r="AU433" s="160" t="s">
        <v>85</v>
      </c>
      <c r="AV433" s="13" t="s">
        <v>85</v>
      </c>
      <c r="AW433" s="13" t="s">
        <v>32</v>
      </c>
      <c r="AX433" s="13" t="s">
        <v>76</v>
      </c>
      <c r="AY433" s="160" t="s">
        <v>136</v>
      </c>
    </row>
    <row r="434" spans="2:51" s="14" customFormat="1" ht="12">
      <c r="B434" s="166"/>
      <c r="D434" s="149" t="s">
        <v>144</v>
      </c>
      <c r="E434" s="167" t="s">
        <v>1</v>
      </c>
      <c r="F434" s="168" t="s">
        <v>147</v>
      </c>
      <c r="H434" s="169">
        <v>158.814</v>
      </c>
      <c r="I434" s="170"/>
      <c r="L434" s="166"/>
      <c r="M434" s="171"/>
      <c r="T434" s="172"/>
      <c r="AT434" s="167" t="s">
        <v>144</v>
      </c>
      <c r="AU434" s="167" t="s">
        <v>85</v>
      </c>
      <c r="AV434" s="14" t="s">
        <v>102</v>
      </c>
      <c r="AW434" s="14" t="s">
        <v>32</v>
      </c>
      <c r="AX434" s="14" t="s">
        <v>81</v>
      </c>
      <c r="AY434" s="167" t="s">
        <v>136</v>
      </c>
    </row>
    <row r="435" spans="2:65" s="1" customFormat="1" ht="24.25" customHeight="1">
      <c r="B435" s="32"/>
      <c r="C435" s="180" t="s">
        <v>534</v>
      </c>
      <c r="D435" s="180" t="s">
        <v>237</v>
      </c>
      <c r="E435" s="181" t="s">
        <v>535</v>
      </c>
      <c r="F435" s="182" t="s">
        <v>536</v>
      </c>
      <c r="G435" s="183" t="s">
        <v>186</v>
      </c>
      <c r="H435" s="184">
        <v>39.78</v>
      </c>
      <c r="I435" s="185"/>
      <c r="J435" s="186">
        <f>ROUND(I435*H435,2)</f>
        <v>0</v>
      </c>
      <c r="K435" s="182" t="s">
        <v>1</v>
      </c>
      <c r="L435" s="187"/>
      <c r="M435" s="188" t="s">
        <v>1</v>
      </c>
      <c r="N435" s="189" t="s">
        <v>41</v>
      </c>
      <c r="P435" s="145">
        <f>O435*H435</f>
        <v>0</v>
      </c>
      <c r="Q435" s="145">
        <v>0.06567</v>
      </c>
      <c r="R435" s="145">
        <f>Q435*H435</f>
        <v>2.6123526000000004</v>
      </c>
      <c r="S435" s="145">
        <v>0</v>
      </c>
      <c r="T435" s="146">
        <f>S435*H435</f>
        <v>0</v>
      </c>
      <c r="AR435" s="147" t="s">
        <v>179</v>
      </c>
      <c r="AT435" s="147" t="s">
        <v>237</v>
      </c>
      <c r="AU435" s="147" t="s">
        <v>85</v>
      </c>
      <c r="AY435" s="17" t="s">
        <v>136</v>
      </c>
      <c r="BE435" s="148">
        <f>IF(N435="základní",J435,0)</f>
        <v>0</v>
      </c>
      <c r="BF435" s="148">
        <f>IF(N435="snížená",J435,0)</f>
        <v>0</v>
      </c>
      <c r="BG435" s="148">
        <f>IF(N435="zákl. přenesená",J435,0)</f>
        <v>0</v>
      </c>
      <c r="BH435" s="148">
        <f>IF(N435="sníž. přenesená",J435,0)</f>
        <v>0</v>
      </c>
      <c r="BI435" s="148">
        <f>IF(N435="nulová",J435,0)</f>
        <v>0</v>
      </c>
      <c r="BJ435" s="17" t="s">
        <v>81</v>
      </c>
      <c r="BK435" s="148">
        <f>ROUND(I435*H435,2)</f>
        <v>0</v>
      </c>
      <c r="BL435" s="17" t="s">
        <v>102</v>
      </c>
      <c r="BM435" s="147" t="s">
        <v>537</v>
      </c>
    </row>
    <row r="436" spans="2:47" s="1" customFormat="1" ht="24">
      <c r="B436" s="32"/>
      <c r="D436" s="149" t="s">
        <v>143</v>
      </c>
      <c r="F436" s="150" t="s">
        <v>536</v>
      </c>
      <c r="I436" s="151"/>
      <c r="L436" s="32"/>
      <c r="M436" s="152"/>
      <c r="T436" s="56"/>
      <c r="AT436" s="17" t="s">
        <v>143</v>
      </c>
      <c r="AU436" s="17" t="s">
        <v>85</v>
      </c>
    </row>
    <row r="437" spans="2:51" s="13" customFormat="1" ht="12">
      <c r="B437" s="159"/>
      <c r="D437" s="149" t="s">
        <v>144</v>
      </c>
      <c r="E437" s="160" t="s">
        <v>1</v>
      </c>
      <c r="F437" s="161" t="s">
        <v>538</v>
      </c>
      <c r="H437" s="162">
        <v>39.78</v>
      </c>
      <c r="I437" s="163"/>
      <c r="L437" s="159"/>
      <c r="M437" s="164"/>
      <c r="T437" s="165"/>
      <c r="AT437" s="160" t="s">
        <v>144</v>
      </c>
      <c r="AU437" s="160" t="s">
        <v>85</v>
      </c>
      <c r="AV437" s="13" t="s">
        <v>85</v>
      </c>
      <c r="AW437" s="13" t="s">
        <v>32</v>
      </c>
      <c r="AX437" s="13" t="s">
        <v>76</v>
      </c>
      <c r="AY437" s="160" t="s">
        <v>136</v>
      </c>
    </row>
    <row r="438" spans="2:51" s="14" customFormat="1" ht="12">
      <c r="B438" s="166"/>
      <c r="D438" s="149" t="s">
        <v>144</v>
      </c>
      <c r="E438" s="167" t="s">
        <v>1</v>
      </c>
      <c r="F438" s="168" t="s">
        <v>147</v>
      </c>
      <c r="H438" s="169">
        <v>39.78</v>
      </c>
      <c r="I438" s="170"/>
      <c r="L438" s="166"/>
      <c r="M438" s="171"/>
      <c r="T438" s="172"/>
      <c r="AT438" s="167" t="s">
        <v>144</v>
      </c>
      <c r="AU438" s="167" t="s">
        <v>85</v>
      </c>
      <c r="AV438" s="14" t="s">
        <v>102</v>
      </c>
      <c r="AW438" s="14" t="s">
        <v>32</v>
      </c>
      <c r="AX438" s="14" t="s">
        <v>81</v>
      </c>
      <c r="AY438" s="167" t="s">
        <v>136</v>
      </c>
    </row>
    <row r="439" spans="2:65" s="1" customFormat="1" ht="33" customHeight="1">
      <c r="B439" s="32"/>
      <c r="C439" s="136" t="s">
        <v>539</v>
      </c>
      <c r="D439" s="136" t="s">
        <v>138</v>
      </c>
      <c r="E439" s="137" t="s">
        <v>540</v>
      </c>
      <c r="F439" s="138" t="s">
        <v>541</v>
      </c>
      <c r="G439" s="139" t="s">
        <v>186</v>
      </c>
      <c r="H439" s="140">
        <v>57.5</v>
      </c>
      <c r="I439" s="141"/>
      <c r="J439" s="142">
        <f>ROUND(I439*H439,2)</f>
        <v>0</v>
      </c>
      <c r="K439" s="138" t="s">
        <v>1</v>
      </c>
      <c r="L439" s="32"/>
      <c r="M439" s="143" t="s">
        <v>1</v>
      </c>
      <c r="N439" s="144" t="s">
        <v>41</v>
      </c>
      <c r="P439" s="145">
        <f>O439*H439</f>
        <v>0</v>
      </c>
      <c r="Q439" s="145">
        <v>0.1295</v>
      </c>
      <c r="R439" s="145">
        <f>Q439*H439</f>
        <v>7.44625</v>
      </c>
      <c r="S439" s="145">
        <v>0</v>
      </c>
      <c r="T439" s="146">
        <f>S439*H439</f>
        <v>0</v>
      </c>
      <c r="AR439" s="147" t="s">
        <v>102</v>
      </c>
      <c r="AT439" s="147" t="s">
        <v>138</v>
      </c>
      <c r="AU439" s="147" t="s">
        <v>85</v>
      </c>
      <c r="AY439" s="17" t="s">
        <v>136</v>
      </c>
      <c r="BE439" s="148">
        <f>IF(N439="základní",J439,0)</f>
        <v>0</v>
      </c>
      <c r="BF439" s="148">
        <f>IF(N439="snížená",J439,0)</f>
        <v>0</v>
      </c>
      <c r="BG439" s="148">
        <f>IF(N439="zákl. přenesená",J439,0)</f>
        <v>0</v>
      </c>
      <c r="BH439" s="148">
        <f>IF(N439="sníž. přenesená",J439,0)</f>
        <v>0</v>
      </c>
      <c r="BI439" s="148">
        <f>IF(N439="nulová",J439,0)</f>
        <v>0</v>
      </c>
      <c r="BJ439" s="17" t="s">
        <v>81</v>
      </c>
      <c r="BK439" s="148">
        <f>ROUND(I439*H439,2)</f>
        <v>0</v>
      </c>
      <c r="BL439" s="17" t="s">
        <v>102</v>
      </c>
      <c r="BM439" s="147" t="s">
        <v>542</v>
      </c>
    </row>
    <row r="440" spans="2:47" s="1" customFormat="1" ht="24">
      <c r="B440" s="32"/>
      <c r="D440" s="149" t="s">
        <v>143</v>
      </c>
      <c r="F440" s="150" t="s">
        <v>541</v>
      </c>
      <c r="I440" s="151"/>
      <c r="L440" s="32"/>
      <c r="M440" s="152"/>
      <c r="T440" s="56"/>
      <c r="AT440" s="17" t="s">
        <v>143</v>
      </c>
      <c r="AU440" s="17" t="s">
        <v>85</v>
      </c>
    </row>
    <row r="441" spans="2:51" s="12" customFormat="1" ht="12">
      <c r="B441" s="153"/>
      <c r="D441" s="149" t="s">
        <v>144</v>
      </c>
      <c r="E441" s="154" t="s">
        <v>1</v>
      </c>
      <c r="F441" s="155" t="s">
        <v>543</v>
      </c>
      <c r="H441" s="154" t="s">
        <v>1</v>
      </c>
      <c r="I441" s="156"/>
      <c r="L441" s="153"/>
      <c r="M441" s="157"/>
      <c r="T441" s="158"/>
      <c r="AT441" s="154" t="s">
        <v>144</v>
      </c>
      <c r="AU441" s="154" t="s">
        <v>85</v>
      </c>
      <c r="AV441" s="12" t="s">
        <v>81</v>
      </c>
      <c r="AW441" s="12" t="s">
        <v>32</v>
      </c>
      <c r="AX441" s="12" t="s">
        <v>76</v>
      </c>
      <c r="AY441" s="154" t="s">
        <v>136</v>
      </c>
    </row>
    <row r="442" spans="2:51" s="13" customFormat="1" ht="12">
      <c r="B442" s="159"/>
      <c r="D442" s="149" t="s">
        <v>144</v>
      </c>
      <c r="E442" s="160" t="s">
        <v>1</v>
      </c>
      <c r="F442" s="161" t="s">
        <v>544</v>
      </c>
      <c r="H442" s="162">
        <v>57.5</v>
      </c>
      <c r="I442" s="163"/>
      <c r="L442" s="159"/>
      <c r="M442" s="164"/>
      <c r="T442" s="165"/>
      <c r="AT442" s="160" t="s">
        <v>144</v>
      </c>
      <c r="AU442" s="160" t="s">
        <v>85</v>
      </c>
      <c r="AV442" s="13" t="s">
        <v>85</v>
      </c>
      <c r="AW442" s="13" t="s">
        <v>32</v>
      </c>
      <c r="AX442" s="13" t="s">
        <v>76</v>
      </c>
      <c r="AY442" s="160" t="s">
        <v>136</v>
      </c>
    </row>
    <row r="443" spans="2:51" s="14" customFormat="1" ht="12">
      <c r="B443" s="166"/>
      <c r="D443" s="149" t="s">
        <v>144</v>
      </c>
      <c r="E443" s="167" t="s">
        <v>1</v>
      </c>
      <c r="F443" s="168" t="s">
        <v>147</v>
      </c>
      <c r="H443" s="169">
        <v>57.5</v>
      </c>
      <c r="I443" s="170"/>
      <c r="L443" s="166"/>
      <c r="M443" s="171"/>
      <c r="T443" s="172"/>
      <c r="AT443" s="167" t="s">
        <v>144</v>
      </c>
      <c r="AU443" s="167" t="s">
        <v>85</v>
      </c>
      <c r="AV443" s="14" t="s">
        <v>102</v>
      </c>
      <c r="AW443" s="14" t="s">
        <v>32</v>
      </c>
      <c r="AX443" s="14" t="s">
        <v>81</v>
      </c>
      <c r="AY443" s="167" t="s">
        <v>136</v>
      </c>
    </row>
    <row r="444" spans="2:65" s="1" customFormat="1" ht="16.5" customHeight="1">
      <c r="B444" s="32"/>
      <c r="C444" s="180" t="s">
        <v>545</v>
      </c>
      <c r="D444" s="180" t="s">
        <v>237</v>
      </c>
      <c r="E444" s="181" t="s">
        <v>546</v>
      </c>
      <c r="F444" s="182" t="s">
        <v>547</v>
      </c>
      <c r="G444" s="183" t="s">
        <v>186</v>
      </c>
      <c r="H444" s="184">
        <v>58.65</v>
      </c>
      <c r="I444" s="185"/>
      <c r="J444" s="186">
        <f>ROUND(I444*H444,2)</f>
        <v>0</v>
      </c>
      <c r="K444" s="182" t="s">
        <v>1</v>
      </c>
      <c r="L444" s="187"/>
      <c r="M444" s="188" t="s">
        <v>1</v>
      </c>
      <c r="N444" s="189" t="s">
        <v>41</v>
      </c>
      <c r="P444" s="145">
        <f>O444*H444</f>
        <v>0</v>
      </c>
      <c r="Q444" s="145">
        <v>0.05612</v>
      </c>
      <c r="R444" s="145">
        <f>Q444*H444</f>
        <v>3.2914380000000003</v>
      </c>
      <c r="S444" s="145">
        <v>0</v>
      </c>
      <c r="T444" s="146">
        <f>S444*H444</f>
        <v>0</v>
      </c>
      <c r="AR444" s="147" t="s">
        <v>179</v>
      </c>
      <c r="AT444" s="147" t="s">
        <v>237</v>
      </c>
      <c r="AU444" s="147" t="s">
        <v>85</v>
      </c>
      <c r="AY444" s="17" t="s">
        <v>136</v>
      </c>
      <c r="BE444" s="148">
        <f>IF(N444="základní",J444,0)</f>
        <v>0</v>
      </c>
      <c r="BF444" s="148">
        <f>IF(N444="snížená",J444,0)</f>
        <v>0</v>
      </c>
      <c r="BG444" s="148">
        <f>IF(N444="zákl. přenesená",J444,0)</f>
        <v>0</v>
      </c>
      <c r="BH444" s="148">
        <f>IF(N444="sníž. přenesená",J444,0)</f>
        <v>0</v>
      </c>
      <c r="BI444" s="148">
        <f>IF(N444="nulová",J444,0)</f>
        <v>0</v>
      </c>
      <c r="BJ444" s="17" t="s">
        <v>81</v>
      </c>
      <c r="BK444" s="148">
        <f>ROUND(I444*H444,2)</f>
        <v>0</v>
      </c>
      <c r="BL444" s="17" t="s">
        <v>102</v>
      </c>
      <c r="BM444" s="147" t="s">
        <v>548</v>
      </c>
    </row>
    <row r="445" spans="2:47" s="1" customFormat="1" ht="12">
      <c r="B445" s="32"/>
      <c r="D445" s="149" t="s">
        <v>143</v>
      </c>
      <c r="F445" s="150" t="s">
        <v>547</v>
      </c>
      <c r="I445" s="151"/>
      <c r="L445" s="32"/>
      <c r="M445" s="152"/>
      <c r="T445" s="56"/>
      <c r="AT445" s="17" t="s">
        <v>143</v>
      </c>
      <c r="AU445" s="17" t="s">
        <v>85</v>
      </c>
    </row>
    <row r="446" spans="2:51" s="13" customFormat="1" ht="12">
      <c r="B446" s="159"/>
      <c r="D446" s="149" t="s">
        <v>144</v>
      </c>
      <c r="E446" s="160" t="s">
        <v>1</v>
      </c>
      <c r="F446" s="161" t="s">
        <v>549</v>
      </c>
      <c r="H446" s="162">
        <v>58.65</v>
      </c>
      <c r="I446" s="163"/>
      <c r="L446" s="159"/>
      <c r="M446" s="164"/>
      <c r="T446" s="165"/>
      <c r="AT446" s="160" t="s">
        <v>144</v>
      </c>
      <c r="AU446" s="160" t="s">
        <v>85</v>
      </c>
      <c r="AV446" s="13" t="s">
        <v>85</v>
      </c>
      <c r="AW446" s="13" t="s">
        <v>32</v>
      </c>
      <c r="AX446" s="13" t="s">
        <v>76</v>
      </c>
      <c r="AY446" s="160" t="s">
        <v>136</v>
      </c>
    </row>
    <row r="447" spans="2:51" s="14" customFormat="1" ht="12">
      <c r="B447" s="166"/>
      <c r="D447" s="149" t="s">
        <v>144</v>
      </c>
      <c r="E447" s="167" t="s">
        <v>1</v>
      </c>
      <c r="F447" s="168" t="s">
        <v>147</v>
      </c>
      <c r="H447" s="169">
        <v>58.65</v>
      </c>
      <c r="I447" s="170"/>
      <c r="L447" s="166"/>
      <c r="M447" s="171"/>
      <c r="T447" s="172"/>
      <c r="AT447" s="167" t="s">
        <v>144</v>
      </c>
      <c r="AU447" s="167" t="s">
        <v>85</v>
      </c>
      <c r="AV447" s="14" t="s">
        <v>102</v>
      </c>
      <c r="AW447" s="14" t="s">
        <v>32</v>
      </c>
      <c r="AX447" s="14" t="s">
        <v>81</v>
      </c>
      <c r="AY447" s="167" t="s">
        <v>136</v>
      </c>
    </row>
    <row r="448" spans="2:65" s="1" customFormat="1" ht="24.25" customHeight="1">
      <c r="B448" s="32"/>
      <c r="C448" s="136" t="s">
        <v>550</v>
      </c>
      <c r="D448" s="136" t="s">
        <v>138</v>
      </c>
      <c r="E448" s="137" t="s">
        <v>551</v>
      </c>
      <c r="F448" s="138" t="s">
        <v>552</v>
      </c>
      <c r="G448" s="139" t="s">
        <v>186</v>
      </c>
      <c r="H448" s="140">
        <v>583.2</v>
      </c>
      <c r="I448" s="141"/>
      <c r="J448" s="142">
        <f>ROUND(I448*H448,2)</f>
        <v>0</v>
      </c>
      <c r="K448" s="138" t="s">
        <v>1</v>
      </c>
      <c r="L448" s="32"/>
      <c r="M448" s="143" t="s">
        <v>1</v>
      </c>
      <c r="N448" s="144" t="s">
        <v>41</v>
      </c>
      <c r="P448" s="145">
        <f>O448*H448</f>
        <v>0</v>
      </c>
      <c r="Q448" s="145">
        <v>0.10095</v>
      </c>
      <c r="R448" s="145">
        <f>Q448*H448</f>
        <v>58.87404</v>
      </c>
      <c r="S448" s="145">
        <v>0</v>
      </c>
      <c r="T448" s="146">
        <f>S448*H448</f>
        <v>0</v>
      </c>
      <c r="AR448" s="147" t="s">
        <v>102</v>
      </c>
      <c r="AT448" s="147" t="s">
        <v>138</v>
      </c>
      <c r="AU448" s="147" t="s">
        <v>85</v>
      </c>
      <c r="AY448" s="17" t="s">
        <v>136</v>
      </c>
      <c r="BE448" s="148">
        <f>IF(N448="základní",J448,0)</f>
        <v>0</v>
      </c>
      <c r="BF448" s="148">
        <f>IF(N448="snížená",J448,0)</f>
        <v>0</v>
      </c>
      <c r="BG448" s="148">
        <f>IF(N448="zákl. přenesená",J448,0)</f>
        <v>0</v>
      </c>
      <c r="BH448" s="148">
        <f>IF(N448="sníž. přenesená",J448,0)</f>
        <v>0</v>
      </c>
      <c r="BI448" s="148">
        <f>IF(N448="nulová",J448,0)</f>
        <v>0</v>
      </c>
      <c r="BJ448" s="17" t="s">
        <v>81</v>
      </c>
      <c r="BK448" s="148">
        <f>ROUND(I448*H448,2)</f>
        <v>0</v>
      </c>
      <c r="BL448" s="17" t="s">
        <v>102</v>
      </c>
      <c r="BM448" s="147" t="s">
        <v>553</v>
      </c>
    </row>
    <row r="449" spans="2:47" s="1" customFormat="1" ht="24">
      <c r="B449" s="32"/>
      <c r="D449" s="149" t="s">
        <v>143</v>
      </c>
      <c r="F449" s="150" t="s">
        <v>552</v>
      </c>
      <c r="I449" s="151"/>
      <c r="L449" s="32"/>
      <c r="M449" s="152"/>
      <c r="T449" s="56"/>
      <c r="AT449" s="17" t="s">
        <v>143</v>
      </c>
      <c r="AU449" s="17" t="s">
        <v>85</v>
      </c>
    </row>
    <row r="450" spans="2:51" s="13" customFormat="1" ht="12">
      <c r="B450" s="159"/>
      <c r="D450" s="149" t="s">
        <v>144</v>
      </c>
      <c r="E450" s="160" t="s">
        <v>1</v>
      </c>
      <c r="F450" s="161" t="s">
        <v>554</v>
      </c>
      <c r="H450" s="162">
        <v>583.2</v>
      </c>
      <c r="I450" s="163"/>
      <c r="L450" s="159"/>
      <c r="M450" s="164"/>
      <c r="T450" s="165"/>
      <c r="AT450" s="160" t="s">
        <v>144</v>
      </c>
      <c r="AU450" s="160" t="s">
        <v>85</v>
      </c>
      <c r="AV450" s="13" t="s">
        <v>85</v>
      </c>
      <c r="AW450" s="13" t="s">
        <v>32</v>
      </c>
      <c r="AX450" s="13" t="s">
        <v>76</v>
      </c>
      <c r="AY450" s="160" t="s">
        <v>136</v>
      </c>
    </row>
    <row r="451" spans="2:51" s="14" customFormat="1" ht="12">
      <c r="B451" s="166"/>
      <c r="D451" s="149" t="s">
        <v>144</v>
      </c>
      <c r="E451" s="167" t="s">
        <v>1</v>
      </c>
      <c r="F451" s="168" t="s">
        <v>147</v>
      </c>
      <c r="H451" s="169">
        <v>583.2</v>
      </c>
      <c r="I451" s="170"/>
      <c r="L451" s="166"/>
      <c r="M451" s="171"/>
      <c r="T451" s="172"/>
      <c r="AT451" s="167" t="s">
        <v>144</v>
      </c>
      <c r="AU451" s="167" t="s">
        <v>85</v>
      </c>
      <c r="AV451" s="14" t="s">
        <v>102</v>
      </c>
      <c r="AW451" s="14" t="s">
        <v>32</v>
      </c>
      <c r="AX451" s="14" t="s">
        <v>81</v>
      </c>
      <c r="AY451" s="167" t="s">
        <v>136</v>
      </c>
    </row>
    <row r="452" spans="2:65" s="1" customFormat="1" ht="21.75" customHeight="1">
      <c r="B452" s="32"/>
      <c r="C452" s="180" t="s">
        <v>555</v>
      </c>
      <c r="D452" s="180" t="s">
        <v>237</v>
      </c>
      <c r="E452" s="181" t="s">
        <v>556</v>
      </c>
      <c r="F452" s="182" t="s">
        <v>557</v>
      </c>
      <c r="G452" s="183" t="s">
        <v>186</v>
      </c>
      <c r="H452" s="184">
        <v>594.864</v>
      </c>
      <c r="I452" s="185"/>
      <c r="J452" s="186">
        <f>ROUND(I452*H452,2)</f>
        <v>0</v>
      </c>
      <c r="K452" s="182" t="s">
        <v>1</v>
      </c>
      <c r="L452" s="187"/>
      <c r="M452" s="188" t="s">
        <v>1</v>
      </c>
      <c r="N452" s="189" t="s">
        <v>41</v>
      </c>
      <c r="P452" s="145">
        <f>O452*H452</f>
        <v>0</v>
      </c>
      <c r="Q452" s="145">
        <v>0.048</v>
      </c>
      <c r="R452" s="145">
        <f>Q452*H452</f>
        <v>28.553472000000003</v>
      </c>
      <c r="S452" s="145">
        <v>0</v>
      </c>
      <c r="T452" s="146">
        <f>S452*H452</f>
        <v>0</v>
      </c>
      <c r="AR452" s="147" t="s">
        <v>179</v>
      </c>
      <c r="AT452" s="147" t="s">
        <v>237</v>
      </c>
      <c r="AU452" s="147" t="s">
        <v>85</v>
      </c>
      <c r="AY452" s="17" t="s">
        <v>136</v>
      </c>
      <c r="BE452" s="148">
        <f>IF(N452="základní",J452,0)</f>
        <v>0</v>
      </c>
      <c r="BF452" s="148">
        <f>IF(N452="snížená",J452,0)</f>
        <v>0</v>
      </c>
      <c r="BG452" s="148">
        <f>IF(N452="zákl. přenesená",J452,0)</f>
        <v>0</v>
      </c>
      <c r="BH452" s="148">
        <f>IF(N452="sníž. přenesená",J452,0)</f>
        <v>0</v>
      </c>
      <c r="BI452" s="148">
        <f>IF(N452="nulová",J452,0)</f>
        <v>0</v>
      </c>
      <c r="BJ452" s="17" t="s">
        <v>81</v>
      </c>
      <c r="BK452" s="148">
        <f>ROUND(I452*H452,2)</f>
        <v>0</v>
      </c>
      <c r="BL452" s="17" t="s">
        <v>102</v>
      </c>
      <c r="BM452" s="147" t="s">
        <v>558</v>
      </c>
    </row>
    <row r="453" spans="2:47" s="1" customFormat="1" ht="12">
      <c r="B453" s="32"/>
      <c r="D453" s="149" t="s">
        <v>143</v>
      </c>
      <c r="F453" s="150" t="s">
        <v>557</v>
      </c>
      <c r="I453" s="151"/>
      <c r="L453" s="32"/>
      <c r="M453" s="152"/>
      <c r="T453" s="56"/>
      <c r="AT453" s="17" t="s">
        <v>143</v>
      </c>
      <c r="AU453" s="17" t="s">
        <v>85</v>
      </c>
    </row>
    <row r="454" spans="2:51" s="13" customFormat="1" ht="12">
      <c r="B454" s="159"/>
      <c r="D454" s="149" t="s">
        <v>144</v>
      </c>
      <c r="E454" s="160" t="s">
        <v>1</v>
      </c>
      <c r="F454" s="161" t="s">
        <v>559</v>
      </c>
      <c r="H454" s="162">
        <v>594.864</v>
      </c>
      <c r="I454" s="163"/>
      <c r="L454" s="159"/>
      <c r="M454" s="164"/>
      <c r="T454" s="165"/>
      <c r="AT454" s="160" t="s">
        <v>144</v>
      </c>
      <c r="AU454" s="160" t="s">
        <v>85</v>
      </c>
      <c r="AV454" s="13" t="s">
        <v>85</v>
      </c>
      <c r="AW454" s="13" t="s">
        <v>32</v>
      </c>
      <c r="AX454" s="13" t="s">
        <v>76</v>
      </c>
      <c r="AY454" s="160" t="s">
        <v>136</v>
      </c>
    </row>
    <row r="455" spans="2:51" s="14" customFormat="1" ht="12">
      <c r="B455" s="166"/>
      <c r="D455" s="149" t="s">
        <v>144</v>
      </c>
      <c r="E455" s="167" t="s">
        <v>1</v>
      </c>
      <c r="F455" s="168" t="s">
        <v>147</v>
      </c>
      <c r="H455" s="169">
        <v>594.864</v>
      </c>
      <c r="I455" s="170"/>
      <c r="L455" s="166"/>
      <c r="M455" s="171"/>
      <c r="T455" s="172"/>
      <c r="AT455" s="167" t="s">
        <v>144</v>
      </c>
      <c r="AU455" s="167" t="s">
        <v>85</v>
      </c>
      <c r="AV455" s="14" t="s">
        <v>102</v>
      </c>
      <c r="AW455" s="14" t="s">
        <v>32</v>
      </c>
      <c r="AX455" s="14" t="s">
        <v>81</v>
      </c>
      <c r="AY455" s="167" t="s">
        <v>136</v>
      </c>
    </row>
    <row r="456" spans="2:65" s="1" customFormat="1" ht="24.25" customHeight="1">
      <c r="B456" s="32"/>
      <c r="C456" s="136" t="s">
        <v>560</v>
      </c>
      <c r="D456" s="136" t="s">
        <v>138</v>
      </c>
      <c r="E456" s="137" t="s">
        <v>561</v>
      </c>
      <c r="F456" s="138" t="s">
        <v>562</v>
      </c>
      <c r="G456" s="139" t="s">
        <v>193</v>
      </c>
      <c r="H456" s="140">
        <v>31.837</v>
      </c>
      <c r="I456" s="141"/>
      <c r="J456" s="142">
        <f>ROUND(I456*H456,2)</f>
        <v>0</v>
      </c>
      <c r="K456" s="138" t="s">
        <v>1</v>
      </c>
      <c r="L456" s="32"/>
      <c r="M456" s="143" t="s">
        <v>1</v>
      </c>
      <c r="N456" s="144" t="s">
        <v>41</v>
      </c>
      <c r="P456" s="145">
        <f>O456*H456</f>
        <v>0</v>
      </c>
      <c r="Q456" s="145">
        <v>2.25634</v>
      </c>
      <c r="R456" s="145">
        <f>Q456*H456</f>
        <v>71.83509658</v>
      </c>
      <c r="S456" s="145">
        <v>0</v>
      </c>
      <c r="T456" s="146">
        <f>S456*H456</f>
        <v>0</v>
      </c>
      <c r="AR456" s="147" t="s">
        <v>102</v>
      </c>
      <c r="AT456" s="147" t="s">
        <v>138</v>
      </c>
      <c r="AU456" s="147" t="s">
        <v>85</v>
      </c>
      <c r="AY456" s="17" t="s">
        <v>136</v>
      </c>
      <c r="BE456" s="148">
        <f>IF(N456="základní",J456,0)</f>
        <v>0</v>
      </c>
      <c r="BF456" s="148">
        <f>IF(N456="snížená",J456,0)</f>
        <v>0</v>
      </c>
      <c r="BG456" s="148">
        <f>IF(N456="zákl. přenesená",J456,0)</f>
        <v>0</v>
      </c>
      <c r="BH456" s="148">
        <f>IF(N456="sníž. přenesená",J456,0)</f>
        <v>0</v>
      </c>
      <c r="BI456" s="148">
        <f>IF(N456="nulová",J456,0)</f>
        <v>0</v>
      </c>
      <c r="BJ456" s="17" t="s">
        <v>81</v>
      </c>
      <c r="BK456" s="148">
        <f>ROUND(I456*H456,2)</f>
        <v>0</v>
      </c>
      <c r="BL456" s="17" t="s">
        <v>102</v>
      </c>
      <c r="BM456" s="147" t="s">
        <v>563</v>
      </c>
    </row>
    <row r="457" spans="2:47" s="1" customFormat="1" ht="24">
      <c r="B457" s="32"/>
      <c r="D457" s="149" t="s">
        <v>143</v>
      </c>
      <c r="F457" s="150" t="s">
        <v>562</v>
      </c>
      <c r="I457" s="151"/>
      <c r="L457" s="32"/>
      <c r="M457" s="152"/>
      <c r="T457" s="56"/>
      <c r="AT457" s="17" t="s">
        <v>143</v>
      </c>
      <c r="AU457" s="17" t="s">
        <v>85</v>
      </c>
    </row>
    <row r="458" spans="2:51" s="13" customFormat="1" ht="12">
      <c r="B458" s="159"/>
      <c r="D458" s="149" t="s">
        <v>144</v>
      </c>
      <c r="E458" s="160" t="s">
        <v>1</v>
      </c>
      <c r="F458" s="161" t="s">
        <v>564</v>
      </c>
      <c r="H458" s="162">
        <v>20.173</v>
      </c>
      <c r="I458" s="163"/>
      <c r="L458" s="159"/>
      <c r="M458" s="164"/>
      <c r="T458" s="165"/>
      <c r="AT458" s="160" t="s">
        <v>144</v>
      </c>
      <c r="AU458" s="160" t="s">
        <v>85</v>
      </c>
      <c r="AV458" s="13" t="s">
        <v>85</v>
      </c>
      <c r="AW458" s="13" t="s">
        <v>32</v>
      </c>
      <c r="AX458" s="13" t="s">
        <v>76</v>
      </c>
      <c r="AY458" s="160" t="s">
        <v>136</v>
      </c>
    </row>
    <row r="459" spans="2:51" s="13" customFormat="1" ht="12">
      <c r="B459" s="159"/>
      <c r="D459" s="149" t="s">
        <v>144</v>
      </c>
      <c r="E459" s="160" t="s">
        <v>1</v>
      </c>
      <c r="F459" s="161" t="s">
        <v>565</v>
      </c>
      <c r="H459" s="162">
        <v>11.664</v>
      </c>
      <c r="I459" s="163"/>
      <c r="L459" s="159"/>
      <c r="M459" s="164"/>
      <c r="T459" s="165"/>
      <c r="AT459" s="160" t="s">
        <v>144</v>
      </c>
      <c r="AU459" s="160" t="s">
        <v>85</v>
      </c>
      <c r="AV459" s="13" t="s">
        <v>85</v>
      </c>
      <c r="AW459" s="13" t="s">
        <v>32</v>
      </c>
      <c r="AX459" s="13" t="s">
        <v>76</v>
      </c>
      <c r="AY459" s="160" t="s">
        <v>136</v>
      </c>
    </row>
    <row r="460" spans="2:51" s="14" customFormat="1" ht="12">
      <c r="B460" s="166"/>
      <c r="D460" s="149" t="s">
        <v>144</v>
      </c>
      <c r="E460" s="167" t="s">
        <v>1</v>
      </c>
      <c r="F460" s="168" t="s">
        <v>147</v>
      </c>
      <c r="H460" s="169">
        <v>31.836999999999996</v>
      </c>
      <c r="I460" s="170"/>
      <c r="L460" s="166"/>
      <c r="M460" s="171"/>
      <c r="T460" s="172"/>
      <c r="AT460" s="167" t="s">
        <v>144</v>
      </c>
      <c r="AU460" s="167" t="s">
        <v>85</v>
      </c>
      <c r="AV460" s="14" t="s">
        <v>102</v>
      </c>
      <c r="AW460" s="14" t="s">
        <v>32</v>
      </c>
      <c r="AX460" s="14" t="s">
        <v>81</v>
      </c>
      <c r="AY460" s="167" t="s">
        <v>136</v>
      </c>
    </row>
    <row r="461" spans="2:65" s="1" customFormat="1" ht="16.5" customHeight="1">
      <c r="B461" s="32"/>
      <c r="C461" s="136" t="s">
        <v>566</v>
      </c>
      <c r="D461" s="136" t="s">
        <v>138</v>
      </c>
      <c r="E461" s="137" t="s">
        <v>567</v>
      </c>
      <c r="F461" s="138" t="s">
        <v>568</v>
      </c>
      <c r="G461" s="139" t="s">
        <v>186</v>
      </c>
      <c r="H461" s="140">
        <v>705</v>
      </c>
      <c r="I461" s="141"/>
      <c r="J461" s="142">
        <f>ROUND(I461*H461,2)</f>
        <v>0</v>
      </c>
      <c r="K461" s="138" t="s">
        <v>1</v>
      </c>
      <c r="L461" s="32"/>
      <c r="M461" s="143" t="s">
        <v>1</v>
      </c>
      <c r="N461" s="144" t="s">
        <v>41</v>
      </c>
      <c r="P461" s="145">
        <f>O461*H461</f>
        <v>0</v>
      </c>
      <c r="Q461" s="145">
        <v>0.00034</v>
      </c>
      <c r="R461" s="145">
        <f>Q461*H461</f>
        <v>0.23970000000000002</v>
      </c>
      <c r="S461" s="145">
        <v>0</v>
      </c>
      <c r="T461" s="146">
        <f>S461*H461</f>
        <v>0</v>
      </c>
      <c r="AR461" s="147" t="s">
        <v>102</v>
      </c>
      <c r="AT461" s="147" t="s">
        <v>138</v>
      </c>
      <c r="AU461" s="147" t="s">
        <v>85</v>
      </c>
      <c r="AY461" s="17" t="s">
        <v>136</v>
      </c>
      <c r="BE461" s="148">
        <f>IF(N461="základní",J461,0)</f>
        <v>0</v>
      </c>
      <c r="BF461" s="148">
        <f>IF(N461="snížená",J461,0)</f>
        <v>0</v>
      </c>
      <c r="BG461" s="148">
        <f>IF(N461="zákl. přenesená",J461,0)</f>
        <v>0</v>
      </c>
      <c r="BH461" s="148">
        <f>IF(N461="sníž. přenesená",J461,0)</f>
        <v>0</v>
      </c>
      <c r="BI461" s="148">
        <f>IF(N461="nulová",J461,0)</f>
        <v>0</v>
      </c>
      <c r="BJ461" s="17" t="s">
        <v>81</v>
      </c>
      <c r="BK461" s="148">
        <f>ROUND(I461*H461,2)</f>
        <v>0</v>
      </c>
      <c r="BL461" s="17" t="s">
        <v>102</v>
      </c>
      <c r="BM461" s="147" t="s">
        <v>569</v>
      </c>
    </row>
    <row r="462" spans="2:47" s="1" customFormat="1" ht="12">
      <c r="B462" s="32"/>
      <c r="D462" s="149" t="s">
        <v>143</v>
      </c>
      <c r="F462" s="150" t="s">
        <v>568</v>
      </c>
      <c r="I462" s="151"/>
      <c r="L462" s="32"/>
      <c r="M462" s="152"/>
      <c r="T462" s="56"/>
      <c r="AT462" s="17" t="s">
        <v>143</v>
      </c>
      <c r="AU462" s="17" t="s">
        <v>85</v>
      </c>
    </row>
    <row r="463" spans="2:65" s="1" customFormat="1" ht="24.25" customHeight="1">
      <c r="B463" s="32"/>
      <c r="C463" s="136" t="s">
        <v>570</v>
      </c>
      <c r="D463" s="136" t="s">
        <v>138</v>
      </c>
      <c r="E463" s="137" t="s">
        <v>571</v>
      </c>
      <c r="F463" s="138" t="s">
        <v>572</v>
      </c>
      <c r="G463" s="139" t="s">
        <v>141</v>
      </c>
      <c r="H463" s="140">
        <v>17.25</v>
      </c>
      <c r="I463" s="141"/>
      <c r="J463" s="142">
        <f>ROUND(I463*H463,2)</f>
        <v>0</v>
      </c>
      <c r="K463" s="138" t="s">
        <v>1</v>
      </c>
      <c r="L463" s="32"/>
      <c r="M463" s="143" t="s">
        <v>1</v>
      </c>
      <c r="N463" s="144" t="s">
        <v>41</v>
      </c>
      <c r="P463" s="145">
        <f>O463*H463</f>
        <v>0</v>
      </c>
      <c r="Q463" s="145">
        <v>0.00047</v>
      </c>
      <c r="R463" s="145">
        <f>Q463*H463</f>
        <v>0.0081075</v>
      </c>
      <c r="S463" s="145">
        <v>0</v>
      </c>
      <c r="T463" s="146">
        <f>S463*H463</f>
        <v>0</v>
      </c>
      <c r="AR463" s="147" t="s">
        <v>102</v>
      </c>
      <c r="AT463" s="147" t="s">
        <v>138</v>
      </c>
      <c r="AU463" s="147" t="s">
        <v>85</v>
      </c>
      <c r="AY463" s="17" t="s">
        <v>136</v>
      </c>
      <c r="BE463" s="148">
        <f>IF(N463="základní",J463,0)</f>
        <v>0</v>
      </c>
      <c r="BF463" s="148">
        <f>IF(N463="snížená",J463,0)</f>
        <v>0</v>
      </c>
      <c r="BG463" s="148">
        <f>IF(N463="zákl. přenesená",J463,0)</f>
        <v>0</v>
      </c>
      <c r="BH463" s="148">
        <f>IF(N463="sníž. přenesená",J463,0)</f>
        <v>0</v>
      </c>
      <c r="BI463" s="148">
        <f>IF(N463="nulová",J463,0)</f>
        <v>0</v>
      </c>
      <c r="BJ463" s="17" t="s">
        <v>81</v>
      </c>
      <c r="BK463" s="148">
        <f>ROUND(I463*H463,2)</f>
        <v>0</v>
      </c>
      <c r="BL463" s="17" t="s">
        <v>102</v>
      </c>
      <c r="BM463" s="147" t="s">
        <v>573</v>
      </c>
    </row>
    <row r="464" spans="2:47" s="1" customFormat="1" ht="24">
      <c r="B464" s="32"/>
      <c r="D464" s="149" t="s">
        <v>143</v>
      </c>
      <c r="F464" s="150" t="s">
        <v>572</v>
      </c>
      <c r="I464" s="151"/>
      <c r="L464" s="32"/>
      <c r="M464" s="152"/>
      <c r="T464" s="56"/>
      <c r="AT464" s="17" t="s">
        <v>143</v>
      </c>
      <c r="AU464" s="17" t="s">
        <v>85</v>
      </c>
    </row>
    <row r="465" spans="2:51" s="12" customFormat="1" ht="12">
      <c r="B465" s="153"/>
      <c r="D465" s="149" t="s">
        <v>144</v>
      </c>
      <c r="E465" s="154" t="s">
        <v>1</v>
      </c>
      <c r="F465" s="155" t="s">
        <v>574</v>
      </c>
      <c r="H465" s="154" t="s">
        <v>1</v>
      </c>
      <c r="I465" s="156"/>
      <c r="L465" s="153"/>
      <c r="M465" s="157"/>
      <c r="T465" s="158"/>
      <c r="AT465" s="154" t="s">
        <v>144</v>
      </c>
      <c r="AU465" s="154" t="s">
        <v>85</v>
      </c>
      <c r="AV465" s="12" t="s">
        <v>81</v>
      </c>
      <c r="AW465" s="12" t="s">
        <v>32</v>
      </c>
      <c r="AX465" s="12" t="s">
        <v>76</v>
      </c>
      <c r="AY465" s="154" t="s">
        <v>136</v>
      </c>
    </row>
    <row r="466" spans="2:51" s="13" customFormat="1" ht="12">
      <c r="B466" s="159"/>
      <c r="D466" s="149" t="s">
        <v>144</v>
      </c>
      <c r="E466" s="160" t="s">
        <v>1</v>
      </c>
      <c r="F466" s="161" t="s">
        <v>575</v>
      </c>
      <c r="H466" s="162">
        <v>17.25</v>
      </c>
      <c r="I466" s="163"/>
      <c r="L466" s="159"/>
      <c r="M466" s="164"/>
      <c r="T466" s="165"/>
      <c r="AT466" s="160" t="s">
        <v>144</v>
      </c>
      <c r="AU466" s="160" t="s">
        <v>85</v>
      </c>
      <c r="AV466" s="13" t="s">
        <v>85</v>
      </c>
      <c r="AW466" s="13" t="s">
        <v>32</v>
      </c>
      <c r="AX466" s="13" t="s">
        <v>76</v>
      </c>
      <c r="AY466" s="160" t="s">
        <v>136</v>
      </c>
    </row>
    <row r="467" spans="2:51" s="14" customFormat="1" ht="12">
      <c r="B467" s="166"/>
      <c r="D467" s="149" t="s">
        <v>144</v>
      </c>
      <c r="E467" s="167" t="s">
        <v>1</v>
      </c>
      <c r="F467" s="168" t="s">
        <v>147</v>
      </c>
      <c r="H467" s="169">
        <v>17.25</v>
      </c>
      <c r="I467" s="170"/>
      <c r="L467" s="166"/>
      <c r="M467" s="171"/>
      <c r="T467" s="172"/>
      <c r="AT467" s="167" t="s">
        <v>144</v>
      </c>
      <c r="AU467" s="167" t="s">
        <v>85</v>
      </c>
      <c r="AV467" s="14" t="s">
        <v>102</v>
      </c>
      <c r="AW467" s="14" t="s">
        <v>32</v>
      </c>
      <c r="AX467" s="14" t="s">
        <v>81</v>
      </c>
      <c r="AY467" s="167" t="s">
        <v>136</v>
      </c>
    </row>
    <row r="468" spans="2:65" s="1" customFormat="1" ht="24.25" customHeight="1">
      <c r="B468" s="32"/>
      <c r="C468" s="136" t="s">
        <v>576</v>
      </c>
      <c r="D468" s="136" t="s">
        <v>138</v>
      </c>
      <c r="E468" s="137" t="s">
        <v>577</v>
      </c>
      <c r="F468" s="138" t="s">
        <v>578</v>
      </c>
      <c r="G468" s="139" t="s">
        <v>141</v>
      </c>
      <c r="H468" s="140">
        <v>894.289</v>
      </c>
      <c r="I468" s="141"/>
      <c r="J468" s="142">
        <f>ROUND(I468*H468,2)</f>
        <v>0</v>
      </c>
      <c r="K468" s="138" t="s">
        <v>1</v>
      </c>
      <c r="L468" s="32"/>
      <c r="M468" s="143" t="s">
        <v>1</v>
      </c>
      <c r="N468" s="144" t="s">
        <v>41</v>
      </c>
      <c r="P468" s="145">
        <f>O468*H468</f>
        <v>0</v>
      </c>
      <c r="Q468" s="145">
        <v>0.00069</v>
      </c>
      <c r="R468" s="145">
        <f>Q468*H468</f>
        <v>0.61705941</v>
      </c>
      <c r="S468" s="145">
        <v>0</v>
      </c>
      <c r="T468" s="146">
        <f>S468*H468</f>
        <v>0</v>
      </c>
      <c r="AR468" s="147" t="s">
        <v>102</v>
      </c>
      <c r="AT468" s="147" t="s">
        <v>138</v>
      </c>
      <c r="AU468" s="147" t="s">
        <v>85</v>
      </c>
      <c r="AY468" s="17" t="s">
        <v>136</v>
      </c>
      <c r="BE468" s="148">
        <f>IF(N468="základní",J468,0)</f>
        <v>0</v>
      </c>
      <c r="BF468" s="148">
        <f>IF(N468="snížená",J468,0)</f>
        <v>0</v>
      </c>
      <c r="BG468" s="148">
        <f>IF(N468="zákl. přenesená",J468,0)</f>
        <v>0</v>
      </c>
      <c r="BH468" s="148">
        <f>IF(N468="sníž. přenesená",J468,0)</f>
        <v>0</v>
      </c>
      <c r="BI468" s="148">
        <f>IF(N468="nulová",J468,0)</f>
        <v>0</v>
      </c>
      <c r="BJ468" s="17" t="s">
        <v>81</v>
      </c>
      <c r="BK468" s="148">
        <f>ROUND(I468*H468,2)</f>
        <v>0</v>
      </c>
      <c r="BL468" s="17" t="s">
        <v>102</v>
      </c>
      <c r="BM468" s="147" t="s">
        <v>579</v>
      </c>
    </row>
    <row r="469" spans="2:47" s="1" customFormat="1" ht="24">
      <c r="B469" s="32"/>
      <c r="D469" s="149" t="s">
        <v>143</v>
      </c>
      <c r="F469" s="150" t="s">
        <v>578</v>
      </c>
      <c r="I469" s="151"/>
      <c r="L469" s="32"/>
      <c r="M469" s="152"/>
      <c r="T469" s="56"/>
      <c r="AT469" s="17" t="s">
        <v>143</v>
      </c>
      <c r="AU469" s="17" t="s">
        <v>85</v>
      </c>
    </row>
    <row r="470" spans="2:51" s="13" customFormat="1" ht="24">
      <c r="B470" s="159"/>
      <c r="D470" s="149" t="s">
        <v>144</v>
      </c>
      <c r="E470" s="160" t="s">
        <v>1</v>
      </c>
      <c r="F470" s="161" t="s">
        <v>580</v>
      </c>
      <c r="H470" s="162">
        <v>894.289</v>
      </c>
      <c r="I470" s="163"/>
      <c r="L470" s="159"/>
      <c r="M470" s="164"/>
      <c r="T470" s="165"/>
      <c r="AT470" s="160" t="s">
        <v>144</v>
      </c>
      <c r="AU470" s="160" t="s">
        <v>85</v>
      </c>
      <c r="AV470" s="13" t="s">
        <v>85</v>
      </c>
      <c r="AW470" s="13" t="s">
        <v>32</v>
      </c>
      <c r="AX470" s="13" t="s">
        <v>76</v>
      </c>
      <c r="AY470" s="160" t="s">
        <v>136</v>
      </c>
    </row>
    <row r="471" spans="2:51" s="14" customFormat="1" ht="12">
      <c r="B471" s="166"/>
      <c r="D471" s="149" t="s">
        <v>144</v>
      </c>
      <c r="E471" s="167" t="s">
        <v>1</v>
      </c>
      <c r="F471" s="168" t="s">
        <v>147</v>
      </c>
      <c r="H471" s="169">
        <v>894.289</v>
      </c>
      <c r="I471" s="170"/>
      <c r="L471" s="166"/>
      <c r="M471" s="171"/>
      <c r="T471" s="172"/>
      <c r="AT471" s="167" t="s">
        <v>144</v>
      </c>
      <c r="AU471" s="167" t="s">
        <v>85</v>
      </c>
      <c r="AV471" s="14" t="s">
        <v>102</v>
      </c>
      <c r="AW471" s="14" t="s">
        <v>32</v>
      </c>
      <c r="AX471" s="14" t="s">
        <v>81</v>
      </c>
      <c r="AY471" s="167" t="s">
        <v>136</v>
      </c>
    </row>
    <row r="472" spans="2:65" s="1" customFormat="1" ht="24.25" customHeight="1">
      <c r="B472" s="32"/>
      <c r="C472" s="136" t="s">
        <v>581</v>
      </c>
      <c r="D472" s="136" t="s">
        <v>138</v>
      </c>
      <c r="E472" s="137" t="s">
        <v>582</v>
      </c>
      <c r="F472" s="138" t="s">
        <v>583</v>
      </c>
      <c r="G472" s="139" t="s">
        <v>186</v>
      </c>
      <c r="H472" s="140">
        <v>705</v>
      </c>
      <c r="I472" s="141"/>
      <c r="J472" s="142">
        <f>ROUND(I472*H472,2)</f>
        <v>0</v>
      </c>
      <c r="K472" s="138" t="s">
        <v>1</v>
      </c>
      <c r="L472" s="32"/>
      <c r="M472" s="143" t="s">
        <v>1</v>
      </c>
      <c r="N472" s="144" t="s">
        <v>41</v>
      </c>
      <c r="P472" s="145">
        <f>O472*H472</f>
        <v>0</v>
      </c>
      <c r="Q472" s="145">
        <v>0</v>
      </c>
      <c r="R472" s="145">
        <f>Q472*H472</f>
        <v>0</v>
      </c>
      <c r="S472" s="145">
        <v>0</v>
      </c>
      <c r="T472" s="146">
        <f>S472*H472</f>
        <v>0</v>
      </c>
      <c r="AR472" s="147" t="s">
        <v>102</v>
      </c>
      <c r="AT472" s="147" t="s">
        <v>138</v>
      </c>
      <c r="AU472" s="147" t="s">
        <v>85</v>
      </c>
      <c r="AY472" s="17" t="s">
        <v>136</v>
      </c>
      <c r="BE472" s="148">
        <f>IF(N472="základní",J472,0)</f>
        <v>0</v>
      </c>
      <c r="BF472" s="148">
        <f>IF(N472="snížená",J472,0)</f>
        <v>0</v>
      </c>
      <c r="BG472" s="148">
        <f>IF(N472="zákl. přenesená",J472,0)</f>
        <v>0</v>
      </c>
      <c r="BH472" s="148">
        <f>IF(N472="sníž. přenesená",J472,0)</f>
        <v>0</v>
      </c>
      <c r="BI472" s="148">
        <f>IF(N472="nulová",J472,0)</f>
        <v>0</v>
      </c>
      <c r="BJ472" s="17" t="s">
        <v>81</v>
      </c>
      <c r="BK472" s="148">
        <f>ROUND(I472*H472,2)</f>
        <v>0</v>
      </c>
      <c r="BL472" s="17" t="s">
        <v>102</v>
      </c>
      <c r="BM472" s="147" t="s">
        <v>584</v>
      </c>
    </row>
    <row r="473" spans="2:47" s="1" customFormat="1" ht="12">
      <c r="B473" s="32"/>
      <c r="D473" s="149" t="s">
        <v>143</v>
      </c>
      <c r="F473" s="150" t="s">
        <v>583</v>
      </c>
      <c r="I473" s="151"/>
      <c r="L473" s="32"/>
      <c r="M473" s="152"/>
      <c r="T473" s="56"/>
      <c r="AT473" s="17" t="s">
        <v>143</v>
      </c>
      <c r="AU473" s="17" t="s">
        <v>85</v>
      </c>
    </row>
    <row r="474" spans="2:51" s="13" customFormat="1" ht="12">
      <c r="B474" s="159"/>
      <c r="D474" s="149" t="s">
        <v>144</v>
      </c>
      <c r="E474" s="160" t="s">
        <v>1</v>
      </c>
      <c r="F474" s="161" t="s">
        <v>585</v>
      </c>
      <c r="H474" s="162">
        <v>705</v>
      </c>
      <c r="I474" s="163"/>
      <c r="L474" s="159"/>
      <c r="M474" s="164"/>
      <c r="T474" s="165"/>
      <c r="AT474" s="160" t="s">
        <v>144</v>
      </c>
      <c r="AU474" s="160" t="s">
        <v>85</v>
      </c>
      <c r="AV474" s="13" t="s">
        <v>85</v>
      </c>
      <c r="AW474" s="13" t="s">
        <v>32</v>
      </c>
      <c r="AX474" s="13" t="s">
        <v>76</v>
      </c>
      <c r="AY474" s="160" t="s">
        <v>136</v>
      </c>
    </row>
    <row r="475" spans="2:51" s="14" customFormat="1" ht="12">
      <c r="B475" s="166"/>
      <c r="D475" s="149" t="s">
        <v>144</v>
      </c>
      <c r="E475" s="167" t="s">
        <v>1</v>
      </c>
      <c r="F475" s="168" t="s">
        <v>147</v>
      </c>
      <c r="H475" s="169">
        <v>705</v>
      </c>
      <c r="I475" s="170"/>
      <c r="L475" s="166"/>
      <c r="M475" s="171"/>
      <c r="T475" s="172"/>
      <c r="AT475" s="167" t="s">
        <v>144</v>
      </c>
      <c r="AU475" s="167" t="s">
        <v>85</v>
      </c>
      <c r="AV475" s="14" t="s">
        <v>102</v>
      </c>
      <c r="AW475" s="14" t="s">
        <v>32</v>
      </c>
      <c r="AX475" s="14" t="s">
        <v>81</v>
      </c>
      <c r="AY475" s="167" t="s">
        <v>136</v>
      </c>
    </row>
    <row r="476" spans="2:65" s="1" customFormat="1" ht="24.25" customHeight="1">
      <c r="B476" s="32"/>
      <c r="C476" s="136" t="s">
        <v>586</v>
      </c>
      <c r="D476" s="136" t="s">
        <v>138</v>
      </c>
      <c r="E476" s="137" t="s">
        <v>587</v>
      </c>
      <c r="F476" s="138" t="s">
        <v>588</v>
      </c>
      <c r="G476" s="139" t="s">
        <v>186</v>
      </c>
      <c r="H476" s="140">
        <v>16</v>
      </c>
      <c r="I476" s="141"/>
      <c r="J476" s="142">
        <f>ROUND(I476*H476,2)</f>
        <v>0</v>
      </c>
      <c r="K476" s="138" t="s">
        <v>1</v>
      </c>
      <c r="L476" s="32"/>
      <c r="M476" s="143" t="s">
        <v>1</v>
      </c>
      <c r="N476" s="144" t="s">
        <v>41</v>
      </c>
      <c r="P476" s="145">
        <f>O476*H476</f>
        <v>0</v>
      </c>
      <c r="Q476" s="145">
        <v>0.29221</v>
      </c>
      <c r="R476" s="145">
        <f>Q476*H476</f>
        <v>4.67536</v>
      </c>
      <c r="S476" s="145">
        <v>0</v>
      </c>
      <c r="T476" s="146">
        <f>S476*H476</f>
        <v>0</v>
      </c>
      <c r="AR476" s="147" t="s">
        <v>102</v>
      </c>
      <c r="AT476" s="147" t="s">
        <v>138</v>
      </c>
      <c r="AU476" s="147" t="s">
        <v>85</v>
      </c>
      <c r="AY476" s="17" t="s">
        <v>136</v>
      </c>
      <c r="BE476" s="148">
        <f>IF(N476="základní",J476,0)</f>
        <v>0</v>
      </c>
      <c r="BF476" s="148">
        <f>IF(N476="snížená",J476,0)</f>
        <v>0</v>
      </c>
      <c r="BG476" s="148">
        <f>IF(N476="zákl. přenesená",J476,0)</f>
        <v>0</v>
      </c>
      <c r="BH476" s="148">
        <f>IF(N476="sníž. přenesená",J476,0)</f>
        <v>0</v>
      </c>
      <c r="BI476" s="148">
        <f>IF(N476="nulová",J476,0)</f>
        <v>0</v>
      </c>
      <c r="BJ476" s="17" t="s">
        <v>81</v>
      </c>
      <c r="BK476" s="148">
        <f>ROUND(I476*H476,2)</f>
        <v>0</v>
      </c>
      <c r="BL476" s="17" t="s">
        <v>102</v>
      </c>
      <c r="BM476" s="147" t="s">
        <v>589</v>
      </c>
    </row>
    <row r="477" spans="2:47" s="1" customFormat="1" ht="24">
      <c r="B477" s="32"/>
      <c r="D477" s="149" t="s">
        <v>143</v>
      </c>
      <c r="F477" s="150" t="s">
        <v>588</v>
      </c>
      <c r="I477" s="151"/>
      <c r="L477" s="32"/>
      <c r="M477" s="152"/>
      <c r="T477" s="56"/>
      <c r="AT477" s="17" t="s">
        <v>143</v>
      </c>
      <c r="AU477" s="17" t="s">
        <v>85</v>
      </c>
    </row>
    <row r="478" spans="2:51" s="13" customFormat="1" ht="12">
      <c r="B478" s="159"/>
      <c r="D478" s="149" t="s">
        <v>144</v>
      </c>
      <c r="E478" s="160" t="s">
        <v>1</v>
      </c>
      <c r="F478" s="161" t="s">
        <v>590</v>
      </c>
      <c r="H478" s="162">
        <v>16</v>
      </c>
      <c r="I478" s="163"/>
      <c r="L478" s="159"/>
      <c r="M478" s="164"/>
      <c r="T478" s="165"/>
      <c r="AT478" s="160" t="s">
        <v>144</v>
      </c>
      <c r="AU478" s="160" t="s">
        <v>85</v>
      </c>
      <c r="AV478" s="13" t="s">
        <v>85</v>
      </c>
      <c r="AW478" s="13" t="s">
        <v>32</v>
      </c>
      <c r="AX478" s="13" t="s">
        <v>76</v>
      </c>
      <c r="AY478" s="160" t="s">
        <v>136</v>
      </c>
    </row>
    <row r="479" spans="2:51" s="14" customFormat="1" ht="12">
      <c r="B479" s="166"/>
      <c r="D479" s="149" t="s">
        <v>144</v>
      </c>
      <c r="E479" s="167" t="s">
        <v>1</v>
      </c>
      <c r="F479" s="168" t="s">
        <v>147</v>
      </c>
      <c r="H479" s="169">
        <v>16</v>
      </c>
      <c r="I479" s="170"/>
      <c r="L479" s="166"/>
      <c r="M479" s="171"/>
      <c r="T479" s="172"/>
      <c r="AT479" s="167" t="s">
        <v>144</v>
      </c>
      <c r="AU479" s="167" t="s">
        <v>85</v>
      </c>
      <c r="AV479" s="14" t="s">
        <v>102</v>
      </c>
      <c r="AW479" s="14" t="s">
        <v>32</v>
      </c>
      <c r="AX479" s="14" t="s">
        <v>81</v>
      </c>
      <c r="AY479" s="167" t="s">
        <v>136</v>
      </c>
    </row>
    <row r="480" spans="2:65" s="1" customFormat="1" ht="21.75" customHeight="1">
      <c r="B480" s="32"/>
      <c r="C480" s="180" t="s">
        <v>591</v>
      </c>
      <c r="D480" s="180" t="s">
        <v>237</v>
      </c>
      <c r="E480" s="181" t="s">
        <v>592</v>
      </c>
      <c r="F480" s="182" t="s">
        <v>593</v>
      </c>
      <c r="G480" s="183" t="s">
        <v>186</v>
      </c>
      <c r="H480" s="184">
        <v>16</v>
      </c>
      <c r="I480" s="185"/>
      <c r="J480" s="186">
        <f>ROUND(I480*H480,2)</f>
        <v>0</v>
      </c>
      <c r="K480" s="182" t="s">
        <v>1</v>
      </c>
      <c r="L480" s="187"/>
      <c r="M480" s="188" t="s">
        <v>1</v>
      </c>
      <c r="N480" s="189" t="s">
        <v>41</v>
      </c>
      <c r="P480" s="145">
        <f>O480*H480</f>
        <v>0</v>
      </c>
      <c r="Q480" s="145">
        <v>0.0475</v>
      </c>
      <c r="R480" s="145">
        <f>Q480*H480</f>
        <v>0.76</v>
      </c>
      <c r="S480" s="145">
        <v>0</v>
      </c>
      <c r="T480" s="146">
        <f>S480*H480</f>
        <v>0</v>
      </c>
      <c r="AR480" s="147" t="s">
        <v>179</v>
      </c>
      <c r="AT480" s="147" t="s">
        <v>237</v>
      </c>
      <c r="AU480" s="147" t="s">
        <v>85</v>
      </c>
      <c r="AY480" s="17" t="s">
        <v>136</v>
      </c>
      <c r="BE480" s="148">
        <f>IF(N480="základní",J480,0)</f>
        <v>0</v>
      </c>
      <c r="BF480" s="148">
        <f>IF(N480="snížená",J480,0)</f>
        <v>0</v>
      </c>
      <c r="BG480" s="148">
        <f>IF(N480="zákl. přenesená",J480,0)</f>
        <v>0</v>
      </c>
      <c r="BH480" s="148">
        <f>IF(N480="sníž. přenesená",J480,0)</f>
        <v>0</v>
      </c>
      <c r="BI480" s="148">
        <f>IF(N480="nulová",J480,0)</f>
        <v>0</v>
      </c>
      <c r="BJ480" s="17" t="s">
        <v>81</v>
      </c>
      <c r="BK480" s="148">
        <f>ROUND(I480*H480,2)</f>
        <v>0</v>
      </c>
      <c r="BL480" s="17" t="s">
        <v>102</v>
      </c>
      <c r="BM480" s="147" t="s">
        <v>594</v>
      </c>
    </row>
    <row r="481" spans="2:47" s="1" customFormat="1" ht="12">
      <c r="B481" s="32"/>
      <c r="D481" s="149" t="s">
        <v>143</v>
      </c>
      <c r="F481" s="150" t="s">
        <v>593</v>
      </c>
      <c r="I481" s="151"/>
      <c r="L481" s="32"/>
      <c r="M481" s="152"/>
      <c r="T481" s="56"/>
      <c r="AT481" s="17" t="s">
        <v>143</v>
      </c>
      <c r="AU481" s="17" t="s">
        <v>85</v>
      </c>
    </row>
    <row r="482" spans="2:51" s="12" customFormat="1" ht="12">
      <c r="B482" s="153"/>
      <c r="D482" s="149" t="s">
        <v>144</v>
      </c>
      <c r="E482" s="154" t="s">
        <v>1</v>
      </c>
      <c r="F482" s="155" t="s">
        <v>595</v>
      </c>
      <c r="H482" s="154" t="s">
        <v>1</v>
      </c>
      <c r="I482" s="156"/>
      <c r="L482" s="153"/>
      <c r="M482" s="157"/>
      <c r="T482" s="158"/>
      <c r="AT482" s="154" t="s">
        <v>144</v>
      </c>
      <c r="AU482" s="154" t="s">
        <v>85</v>
      </c>
      <c r="AV482" s="12" t="s">
        <v>81</v>
      </c>
      <c r="AW482" s="12" t="s">
        <v>32</v>
      </c>
      <c r="AX482" s="12" t="s">
        <v>76</v>
      </c>
      <c r="AY482" s="154" t="s">
        <v>136</v>
      </c>
    </row>
    <row r="483" spans="2:51" s="12" customFormat="1" ht="12">
      <c r="B483" s="153"/>
      <c r="D483" s="149" t="s">
        <v>144</v>
      </c>
      <c r="E483" s="154" t="s">
        <v>1</v>
      </c>
      <c r="F483" s="155" t="s">
        <v>596</v>
      </c>
      <c r="H483" s="154" t="s">
        <v>1</v>
      </c>
      <c r="I483" s="156"/>
      <c r="L483" s="153"/>
      <c r="M483" s="157"/>
      <c r="T483" s="158"/>
      <c r="AT483" s="154" t="s">
        <v>144</v>
      </c>
      <c r="AU483" s="154" t="s">
        <v>85</v>
      </c>
      <c r="AV483" s="12" t="s">
        <v>81</v>
      </c>
      <c r="AW483" s="12" t="s">
        <v>32</v>
      </c>
      <c r="AX483" s="12" t="s">
        <v>76</v>
      </c>
      <c r="AY483" s="154" t="s">
        <v>136</v>
      </c>
    </row>
    <row r="484" spans="2:51" s="13" customFormat="1" ht="12">
      <c r="B484" s="159"/>
      <c r="D484" s="149" t="s">
        <v>144</v>
      </c>
      <c r="E484" s="160" t="s">
        <v>1</v>
      </c>
      <c r="F484" s="161" t="s">
        <v>230</v>
      </c>
      <c r="H484" s="162">
        <v>16</v>
      </c>
      <c r="I484" s="163"/>
      <c r="L484" s="159"/>
      <c r="M484" s="164"/>
      <c r="T484" s="165"/>
      <c r="AT484" s="160" t="s">
        <v>144</v>
      </c>
      <c r="AU484" s="160" t="s">
        <v>85</v>
      </c>
      <c r="AV484" s="13" t="s">
        <v>85</v>
      </c>
      <c r="AW484" s="13" t="s">
        <v>32</v>
      </c>
      <c r="AX484" s="13" t="s">
        <v>76</v>
      </c>
      <c r="AY484" s="160" t="s">
        <v>136</v>
      </c>
    </row>
    <row r="485" spans="2:51" s="14" customFormat="1" ht="12">
      <c r="B485" s="166"/>
      <c r="D485" s="149" t="s">
        <v>144</v>
      </c>
      <c r="E485" s="167" t="s">
        <v>1</v>
      </c>
      <c r="F485" s="168" t="s">
        <v>147</v>
      </c>
      <c r="H485" s="169">
        <v>16</v>
      </c>
      <c r="I485" s="170"/>
      <c r="L485" s="166"/>
      <c r="M485" s="171"/>
      <c r="T485" s="172"/>
      <c r="AT485" s="167" t="s">
        <v>144</v>
      </c>
      <c r="AU485" s="167" t="s">
        <v>85</v>
      </c>
      <c r="AV485" s="14" t="s">
        <v>102</v>
      </c>
      <c r="AW485" s="14" t="s">
        <v>32</v>
      </c>
      <c r="AX485" s="14" t="s">
        <v>81</v>
      </c>
      <c r="AY485" s="167" t="s">
        <v>136</v>
      </c>
    </row>
    <row r="486" spans="2:65" s="1" customFormat="1" ht="33" customHeight="1">
      <c r="B486" s="32"/>
      <c r="C486" s="136" t="s">
        <v>597</v>
      </c>
      <c r="D486" s="136" t="s">
        <v>138</v>
      </c>
      <c r="E486" s="137" t="s">
        <v>598</v>
      </c>
      <c r="F486" s="138" t="s">
        <v>599</v>
      </c>
      <c r="G486" s="139" t="s">
        <v>283</v>
      </c>
      <c r="H486" s="140">
        <v>4</v>
      </c>
      <c r="I486" s="141"/>
      <c r="J486" s="142">
        <f>ROUND(I486*H486,2)</f>
        <v>0</v>
      </c>
      <c r="K486" s="138" t="s">
        <v>1</v>
      </c>
      <c r="L486" s="32"/>
      <c r="M486" s="143" t="s">
        <v>1</v>
      </c>
      <c r="N486" s="144" t="s">
        <v>41</v>
      </c>
      <c r="P486" s="145">
        <f>O486*H486</f>
        <v>0</v>
      </c>
      <c r="Q486" s="145">
        <v>0.27205</v>
      </c>
      <c r="R486" s="145">
        <f>Q486*H486</f>
        <v>1.0882</v>
      </c>
      <c r="S486" s="145">
        <v>0</v>
      </c>
      <c r="T486" s="146">
        <f>S486*H486</f>
        <v>0</v>
      </c>
      <c r="AR486" s="147" t="s">
        <v>102</v>
      </c>
      <c r="AT486" s="147" t="s">
        <v>138</v>
      </c>
      <c r="AU486" s="147" t="s">
        <v>85</v>
      </c>
      <c r="AY486" s="17" t="s">
        <v>136</v>
      </c>
      <c r="BE486" s="148">
        <f>IF(N486="základní",J486,0)</f>
        <v>0</v>
      </c>
      <c r="BF486" s="148">
        <f>IF(N486="snížená",J486,0)</f>
        <v>0</v>
      </c>
      <c r="BG486" s="148">
        <f>IF(N486="zákl. přenesená",J486,0)</f>
        <v>0</v>
      </c>
      <c r="BH486" s="148">
        <f>IF(N486="sníž. přenesená",J486,0)</f>
        <v>0</v>
      </c>
      <c r="BI486" s="148">
        <f>IF(N486="nulová",J486,0)</f>
        <v>0</v>
      </c>
      <c r="BJ486" s="17" t="s">
        <v>81</v>
      </c>
      <c r="BK486" s="148">
        <f>ROUND(I486*H486,2)</f>
        <v>0</v>
      </c>
      <c r="BL486" s="17" t="s">
        <v>102</v>
      </c>
      <c r="BM486" s="147" t="s">
        <v>600</v>
      </c>
    </row>
    <row r="487" spans="2:47" s="1" customFormat="1" ht="24">
      <c r="B487" s="32"/>
      <c r="D487" s="149" t="s">
        <v>143</v>
      </c>
      <c r="F487" s="150" t="s">
        <v>599</v>
      </c>
      <c r="I487" s="151"/>
      <c r="L487" s="32"/>
      <c r="M487" s="152"/>
      <c r="T487" s="56"/>
      <c r="AT487" s="17" t="s">
        <v>143</v>
      </c>
      <c r="AU487" s="17" t="s">
        <v>85</v>
      </c>
    </row>
    <row r="488" spans="2:65" s="1" customFormat="1" ht="37.75" customHeight="1">
      <c r="B488" s="32"/>
      <c r="C488" s="180" t="s">
        <v>601</v>
      </c>
      <c r="D488" s="180" t="s">
        <v>237</v>
      </c>
      <c r="E488" s="181" t="s">
        <v>602</v>
      </c>
      <c r="F488" s="182" t="s">
        <v>603</v>
      </c>
      <c r="G488" s="183" t="s">
        <v>283</v>
      </c>
      <c r="H488" s="184">
        <v>4</v>
      </c>
      <c r="I488" s="185"/>
      <c r="J488" s="186">
        <f>ROUND(I488*H488,2)</f>
        <v>0</v>
      </c>
      <c r="K488" s="182" t="s">
        <v>1</v>
      </c>
      <c r="L488" s="187"/>
      <c r="M488" s="188" t="s">
        <v>1</v>
      </c>
      <c r="N488" s="189" t="s">
        <v>41</v>
      </c>
      <c r="P488" s="145">
        <f>O488*H488</f>
        <v>0</v>
      </c>
      <c r="Q488" s="145">
        <v>0.045</v>
      </c>
      <c r="R488" s="145">
        <f>Q488*H488</f>
        <v>0.18</v>
      </c>
      <c r="S488" s="145">
        <v>0</v>
      </c>
      <c r="T488" s="146">
        <f>S488*H488</f>
        <v>0</v>
      </c>
      <c r="AR488" s="147" t="s">
        <v>179</v>
      </c>
      <c r="AT488" s="147" t="s">
        <v>237</v>
      </c>
      <c r="AU488" s="147" t="s">
        <v>85</v>
      </c>
      <c r="AY488" s="17" t="s">
        <v>136</v>
      </c>
      <c r="BE488" s="148">
        <f>IF(N488="základní",J488,0)</f>
        <v>0</v>
      </c>
      <c r="BF488" s="148">
        <f>IF(N488="snížená",J488,0)</f>
        <v>0</v>
      </c>
      <c r="BG488" s="148">
        <f>IF(N488="zákl. přenesená",J488,0)</f>
        <v>0</v>
      </c>
      <c r="BH488" s="148">
        <f>IF(N488="sníž. přenesená",J488,0)</f>
        <v>0</v>
      </c>
      <c r="BI488" s="148">
        <f>IF(N488="nulová",J488,0)</f>
        <v>0</v>
      </c>
      <c r="BJ488" s="17" t="s">
        <v>81</v>
      </c>
      <c r="BK488" s="148">
        <f>ROUND(I488*H488,2)</f>
        <v>0</v>
      </c>
      <c r="BL488" s="17" t="s">
        <v>102</v>
      </c>
      <c r="BM488" s="147" t="s">
        <v>604</v>
      </c>
    </row>
    <row r="489" spans="2:47" s="1" customFormat="1" ht="36">
      <c r="B489" s="32"/>
      <c r="D489" s="149" t="s">
        <v>143</v>
      </c>
      <c r="F489" s="150" t="s">
        <v>603</v>
      </c>
      <c r="I489" s="151"/>
      <c r="L489" s="32"/>
      <c r="M489" s="152"/>
      <c r="T489" s="56"/>
      <c r="AT489" s="17" t="s">
        <v>143</v>
      </c>
      <c r="AU489" s="17" t="s">
        <v>85</v>
      </c>
    </row>
    <row r="490" spans="2:65" s="1" customFormat="1" ht="24.25" customHeight="1">
      <c r="B490" s="32"/>
      <c r="C490" s="136" t="s">
        <v>605</v>
      </c>
      <c r="D490" s="136" t="s">
        <v>138</v>
      </c>
      <c r="E490" s="137" t="s">
        <v>606</v>
      </c>
      <c r="F490" s="138" t="s">
        <v>607</v>
      </c>
      <c r="G490" s="139" t="s">
        <v>283</v>
      </c>
      <c r="H490" s="140">
        <v>5</v>
      </c>
      <c r="I490" s="141"/>
      <c r="J490" s="142">
        <f>ROUND(I490*H490,2)</f>
        <v>0</v>
      </c>
      <c r="K490" s="138" t="s">
        <v>1</v>
      </c>
      <c r="L490" s="32"/>
      <c r="M490" s="143" t="s">
        <v>1</v>
      </c>
      <c r="N490" s="144" t="s">
        <v>41</v>
      </c>
      <c r="P490" s="145">
        <f>O490*H490</f>
        <v>0</v>
      </c>
      <c r="Q490" s="145">
        <v>0</v>
      </c>
      <c r="R490" s="145">
        <f>Q490*H490</f>
        <v>0</v>
      </c>
      <c r="S490" s="145">
        <v>0.082</v>
      </c>
      <c r="T490" s="146">
        <f>S490*H490</f>
        <v>0.41000000000000003</v>
      </c>
      <c r="AR490" s="147" t="s">
        <v>102</v>
      </c>
      <c r="AT490" s="147" t="s">
        <v>138</v>
      </c>
      <c r="AU490" s="147" t="s">
        <v>85</v>
      </c>
      <c r="AY490" s="17" t="s">
        <v>136</v>
      </c>
      <c r="BE490" s="148">
        <f>IF(N490="základní",J490,0)</f>
        <v>0</v>
      </c>
      <c r="BF490" s="148">
        <f>IF(N490="snížená",J490,0)</f>
        <v>0</v>
      </c>
      <c r="BG490" s="148">
        <f>IF(N490="zákl. přenesená",J490,0)</f>
        <v>0</v>
      </c>
      <c r="BH490" s="148">
        <f>IF(N490="sníž. přenesená",J490,0)</f>
        <v>0</v>
      </c>
      <c r="BI490" s="148">
        <f>IF(N490="nulová",J490,0)</f>
        <v>0</v>
      </c>
      <c r="BJ490" s="17" t="s">
        <v>81</v>
      </c>
      <c r="BK490" s="148">
        <f>ROUND(I490*H490,2)</f>
        <v>0</v>
      </c>
      <c r="BL490" s="17" t="s">
        <v>102</v>
      </c>
      <c r="BM490" s="147" t="s">
        <v>608</v>
      </c>
    </row>
    <row r="491" spans="2:47" s="1" customFormat="1" ht="24">
      <c r="B491" s="32"/>
      <c r="D491" s="149" t="s">
        <v>143</v>
      </c>
      <c r="F491" s="150" t="s">
        <v>607</v>
      </c>
      <c r="I491" s="151"/>
      <c r="L491" s="32"/>
      <c r="M491" s="152"/>
      <c r="T491" s="56"/>
      <c r="AT491" s="17" t="s">
        <v>143</v>
      </c>
      <c r="AU491" s="17" t="s">
        <v>85</v>
      </c>
    </row>
    <row r="492" spans="2:51" s="12" customFormat="1" ht="12">
      <c r="B492" s="153"/>
      <c r="D492" s="149" t="s">
        <v>144</v>
      </c>
      <c r="E492" s="154" t="s">
        <v>1</v>
      </c>
      <c r="F492" s="155" t="s">
        <v>609</v>
      </c>
      <c r="H492" s="154" t="s">
        <v>1</v>
      </c>
      <c r="I492" s="156"/>
      <c r="L492" s="153"/>
      <c r="M492" s="157"/>
      <c r="T492" s="158"/>
      <c r="AT492" s="154" t="s">
        <v>144</v>
      </c>
      <c r="AU492" s="154" t="s">
        <v>85</v>
      </c>
      <c r="AV492" s="12" t="s">
        <v>81</v>
      </c>
      <c r="AW492" s="12" t="s">
        <v>32</v>
      </c>
      <c r="AX492" s="12" t="s">
        <v>76</v>
      </c>
      <c r="AY492" s="154" t="s">
        <v>136</v>
      </c>
    </row>
    <row r="493" spans="2:51" s="13" customFormat="1" ht="12">
      <c r="B493" s="159"/>
      <c r="D493" s="149" t="s">
        <v>144</v>
      </c>
      <c r="E493" s="160" t="s">
        <v>1</v>
      </c>
      <c r="F493" s="161" t="s">
        <v>457</v>
      </c>
      <c r="H493" s="162">
        <v>2</v>
      </c>
      <c r="I493" s="163"/>
      <c r="L493" s="159"/>
      <c r="M493" s="164"/>
      <c r="T493" s="165"/>
      <c r="AT493" s="160" t="s">
        <v>144</v>
      </c>
      <c r="AU493" s="160" t="s">
        <v>85</v>
      </c>
      <c r="AV493" s="13" t="s">
        <v>85</v>
      </c>
      <c r="AW493" s="13" t="s">
        <v>32</v>
      </c>
      <c r="AX493" s="13" t="s">
        <v>76</v>
      </c>
      <c r="AY493" s="160" t="s">
        <v>136</v>
      </c>
    </row>
    <row r="494" spans="2:51" s="13" customFormat="1" ht="12">
      <c r="B494" s="159"/>
      <c r="D494" s="149" t="s">
        <v>144</v>
      </c>
      <c r="E494" s="160" t="s">
        <v>1</v>
      </c>
      <c r="F494" s="161" t="s">
        <v>458</v>
      </c>
      <c r="H494" s="162">
        <v>1</v>
      </c>
      <c r="I494" s="163"/>
      <c r="L494" s="159"/>
      <c r="M494" s="164"/>
      <c r="T494" s="165"/>
      <c r="AT494" s="160" t="s">
        <v>144</v>
      </c>
      <c r="AU494" s="160" t="s">
        <v>85</v>
      </c>
      <c r="AV494" s="13" t="s">
        <v>85</v>
      </c>
      <c r="AW494" s="13" t="s">
        <v>32</v>
      </c>
      <c r="AX494" s="13" t="s">
        <v>76</v>
      </c>
      <c r="AY494" s="160" t="s">
        <v>136</v>
      </c>
    </row>
    <row r="495" spans="2:51" s="13" customFormat="1" ht="12">
      <c r="B495" s="159"/>
      <c r="D495" s="149" t="s">
        <v>144</v>
      </c>
      <c r="E495" s="160" t="s">
        <v>1</v>
      </c>
      <c r="F495" s="161" t="s">
        <v>610</v>
      </c>
      <c r="H495" s="162">
        <v>1</v>
      </c>
      <c r="I495" s="163"/>
      <c r="L495" s="159"/>
      <c r="M495" s="164"/>
      <c r="T495" s="165"/>
      <c r="AT495" s="160" t="s">
        <v>144</v>
      </c>
      <c r="AU495" s="160" t="s">
        <v>85</v>
      </c>
      <c r="AV495" s="13" t="s">
        <v>85</v>
      </c>
      <c r="AW495" s="13" t="s">
        <v>32</v>
      </c>
      <c r="AX495" s="13" t="s">
        <v>76</v>
      </c>
      <c r="AY495" s="160" t="s">
        <v>136</v>
      </c>
    </row>
    <row r="496" spans="2:51" s="13" customFormat="1" ht="12">
      <c r="B496" s="159"/>
      <c r="D496" s="149" t="s">
        <v>144</v>
      </c>
      <c r="E496" s="160" t="s">
        <v>1</v>
      </c>
      <c r="F496" s="161" t="s">
        <v>460</v>
      </c>
      <c r="H496" s="162">
        <v>1</v>
      </c>
      <c r="I496" s="163"/>
      <c r="L496" s="159"/>
      <c r="M496" s="164"/>
      <c r="T496" s="165"/>
      <c r="AT496" s="160" t="s">
        <v>144</v>
      </c>
      <c r="AU496" s="160" t="s">
        <v>85</v>
      </c>
      <c r="AV496" s="13" t="s">
        <v>85</v>
      </c>
      <c r="AW496" s="13" t="s">
        <v>32</v>
      </c>
      <c r="AX496" s="13" t="s">
        <v>76</v>
      </c>
      <c r="AY496" s="160" t="s">
        <v>136</v>
      </c>
    </row>
    <row r="497" spans="2:51" s="14" customFormat="1" ht="12">
      <c r="B497" s="166"/>
      <c r="D497" s="149" t="s">
        <v>144</v>
      </c>
      <c r="E497" s="167" t="s">
        <v>1</v>
      </c>
      <c r="F497" s="168" t="s">
        <v>147</v>
      </c>
      <c r="H497" s="169">
        <v>5</v>
      </c>
      <c r="I497" s="170"/>
      <c r="L497" s="166"/>
      <c r="M497" s="171"/>
      <c r="T497" s="172"/>
      <c r="AT497" s="167" t="s">
        <v>144</v>
      </c>
      <c r="AU497" s="167" t="s">
        <v>85</v>
      </c>
      <c r="AV497" s="14" t="s">
        <v>102</v>
      </c>
      <c r="AW497" s="14" t="s">
        <v>32</v>
      </c>
      <c r="AX497" s="14" t="s">
        <v>81</v>
      </c>
      <c r="AY497" s="167" t="s">
        <v>136</v>
      </c>
    </row>
    <row r="498" spans="2:65" s="1" customFormat="1" ht="24.25" customHeight="1">
      <c r="B498" s="32"/>
      <c r="C498" s="136" t="s">
        <v>611</v>
      </c>
      <c r="D498" s="136" t="s">
        <v>138</v>
      </c>
      <c r="E498" s="137" t="s">
        <v>612</v>
      </c>
      <c r="F498" s="138" t="s">
        <v>613</v>
      </c>
      <c r="G498" s="139" t="s">
        <v>186</v>
      </c>
      <c r="H498" s="140">
        <v>99</v>
      </c>
      <c r="I498" s="141"/>
      <c r="J498" s="142">
        <f>ROUND(I498*H498,2)</f>
        <v>0</v>
      </c>
      <c r="K498" s="138" t="s">
        <v>1</v>
      </c>
      <c r="L498" s="32"/>
      <c r="M498" s="143" t="s">
        <v>1</v>
      </c>
      <c r="N498" s="144" t="s">
        <v>41</v>
      </c>
      <c r="P498" s="145">
        <f>O498*H498</f>
        <v>0</v>
      </c>
      <c r="Q498" s="145">
        <v>0</v>
      </c>
      <c r="R498" s="145">
        <f>Q498*H498</f>
        <v>0</v>
      </c>
      <c r="S498" s="145">
        <v>0.753</v>
      </c>
      <c r="T498" s="146">
        <f>S498*H498</f>
        <v>74.547</v>
      </c>
      <c r="AR498" s="147" t="s">
        <v>102</v>
      </c>
      <c r="AT498" s="147" t="s">
        <v>138</v>
      </c>
      <c r="AU498" s="147" t="s">
        <v>85</v>
      </c>
      <c r="AY498" s="17" t="s">
        <v>136</v>
      </c>
      <c r="BE498" s="148">
        <f>IF(N498="základní",J498,0)</f>
        <v>0</v>
      </c>
      <c r="BF498" s="148">
        <f>IF(N498="snížená",J498,0)</f>
        <v>0</v>
      </c>
      <c r="BG498" s="148">
        <f>IF(N498="zákl. přenesená",J498,0)</f>
        <v>0</v>
      </c>
      <c r="BH498" s="148">
        <f>IF(N498="sníž. přenesená",J498,0)</f>
        <v>0</v>
      </c>
      <c r="BI498" s="148">
        <f>IF(N498="nulová",J498,0)</f>
        <v>0</v>
      </c>
      <c r="BJ498" s="17" t="s">
        <v>81</v>
      </c>
      <c r="BK498" s="148">
        <f>ROUND(I498*H498,2)</f>
        <v>0</v>
      </c>
      <c r="BL498" s="17" t="s">
        <v>102</v>
      </c>
      <c r="BM498" s="147" t="s">
        <v>614</v>
      </c>
    </row>
    <row r="499" spans="2:47" s="1" customFormat="1" ht="12">
      <c r="B499" s="32"/>
      <c r="D499" s="149" t="s">
        <v>143</v>
      </c>
      <c r="F499" s="150" t="s">
        <v>613</v>
      </c>
      <c r="I499" s="151"/>
      <c r="L499" s="32"/>
      <c r="M499" s="152"/>
      <c r="T499" s="56"/>
      <c r="AT499" s="17" t="s">
        <v>143</v>
      </c>
      <c r="AU499" s="17" t="s">
        <v>85</v>
      </c>
    </row>
    <row r="500" spans="2:65" s="1" customFormat="1" ht="21.75" customHeight="1">
      <c r="B500" s="32"/>
      <c r="C500" s="136" t="s">
        <v>615</v>
      </c>
      <c r="D500" s="136" t="s">
        <v>138</v>
      </c>
      <c r="E500" s="137" t="s">
        <v>616</v>
      </c>
      <c r="F500" s="138" t="s">
        <v>617</v>
      </c>
      <c r="G500" s="139" t="s">
        <v>186</v>
      </c>
      <c r="H500" s="140">
        <v>10.5</v>
      </c>
      <c r="I500" s="141"/>
      <c r="J500" s="142">
        <f>ROUND(I500*H500,2)</f>
        <v>0</v>
      </c>
      <c r="K500" s="138" t="s">
        <v>1</v>
      </c>
      <c r="L500" s="32"/>
      <c r="M500" s="143" t="s">
        <v>1</v>
      </c>
      <c r="N500" s="144" t="s">
        <v>41</v>
      </c>
      <c r="P500" s="145">
        <f>O500*H500</f>
        <v>0</v>
      </c>
      <c r="Q500" s="145">
        <v>0</v>
      </c>
      <c r="R500" s="145">
        <f>Q500*H500</f>
        <v>0</v>
      </c>
      <c r="S500" s="145">
        <v>0.753</v>
      </c>
      <c r="T500" s="146">
        <f>S500*H500</f>
        <v>7.9065</v>
      </c>
      <c r="AR500" s="147" t="s">
        <v>102</v>
      </c>
      <c r="AT500" s="147" t="s">
        <v>138</v>
      </c>
      <c r="AU500" s="147" t="s">
        <v>85</v>
      </c>
      <c r="AY500" s="17" t="s">
        <v>136</v>
      </c>
      <c r="BE500" s="148">
        <f>IF(N500="základní",J500,0)</f>
        <v>0</v>
      </c>
      <c r="BF500" s="148">
        <f>IF(N500="snížená",J500,0)</f>
        <v>0</v>
      </c>
      <c r="BG500" s="148">
        <f>IF(N500="zákl. přenesená",J500,0)</f>
        <v>0</v>
      </c>
      <c r="BH500" s="148">
        <f>IF(N500="sníž. přenesená",J500,0)</f>
        <v>0</v>
      </c>
      <c r="BI500" s="148">
        <f>IF(N500="nulová",J500,0)</f>
        <v>0</v>
      </c>
      <c r="BJ500" s="17" t="s">
        <v>81</v>
      </c>
      <c r="BK500" s="148">
        <f>ROUND(I500*H500,2)</f>
        <v>0</v>
      </c>
      <c r="BL500" s="17" t="s">
        <v>102</v>
      </c>
      <c r="BM500" s="147" t="s">
        <v>618</v>
      </c>
    </row>
    <row r="501" spans="2:47" s="1" customFormat="1" ht="12">
      <c r="B501" s="32"/>
      <c r="D501" s="149" t="s">
        <v>143</v>
      </c>
      <c r="F501" s="150" t="s">
        <v>617</v>
      </c>
      <c r="I501" s="151"/>
      <c r="L501" s="32"/>
      <c r="M501" s="152"/>
      <c r="T501" s="56"/>
      <c r="AT501" s="17" t="s">
        <v>143</v>
      </c>
      <c r="AU501" s="17" t="s">
        <v>85</v>
      </c>
    </row>
    <row r="502" spans="2:65" s="1" customFormat="1" ht="24.25" customHeight="1">
      <c r="B502" s="32"/>
      <c r="C502" s="136" t="s">
        <v>619</v>
      </c>
      <c r="D502" s="136" t="s">
        <v>138</v>
      </c>
      <c r="E502" s="137" t="s">
        <v>620</v>
      </c>
      <c r="F502" s="138" t="s">
        <v>621</v>
      </c>
      <c r="G502" s="139" t="s">
        <v>186</v>
      </c>
      <c r="H502" s="140">
        <v>25</v>
      </c>
      <c r="I502" s="141"/>
      <c r="J502" s="142">
        <f>ROUND(I502*H502,2)</f>
        <v>0</v>
      </c>
      <c r="K502" s="138" t="s">
        <v>1</v>
      </c>
      <c r="L502" s="32"/>
      <c r="M502" s="143" t="s">
        <v>1</v>
      </c>
      <c r="N502" s="144" t="s">
        <v>41</v>
      </c>
      <c r="P502" s="145">
        <f>O502*H502</f>
        <v>0</v>
      </c>
      <c r="Q502" s="145">
        <v>0</v>
      </c>
      <c r="R502" s="145">
        <f>Q502*H502</f>
        <v>0</v>
      </c>
      <c r="S502" s="145">
        <v>0.25</v>
      </c>
      <c r="T502" s="146">
        <f>S502*H502</f>
        <v>6.25</v>
      </c>
      <c r="AR502" s="147" t="s">
        <v>102</v>
      </c>
      <c r="AT502" s="147" t="s">
        <v>138</v>
      </c>
      <c r="AU502" s="147" t="s">
        <v>85</v>
      </c>
      <c r="AY502" s="17" t="s">
        <v>136</v>
      </c>
      <c r="BE502" s="148">
        <f>IF(N502="základní",J502,0)</f>
        <v>0</v>
      </c>
      <c r="BF502" s="148">
        <f>IF(N502="snížená",J502,0)</f>
        <v>0</v>
      </c>
      <c r="BG502" s="148">
        <f>IF(N502="zákl. přenesená",J502,0)</f>
        <v>0</v>
      </c>
      <c r="BH502" s="148">
        <f>IF(N502="sníž. přenesená",J502,0)</f>
        <v>0</v>
      </c>
      <c r="BI502" s="148">
        <f>IF(N502="nulová",J502,0)</f>
        <v>0</v>
      </c>
      <c r="BJ502" s="17" t="s">
        <v>81</v>
      </c>
      <c r="BK502" s="148">
        <f>ROUND(I502*H502,2)</f>
        <v>0</v>
      </c>
      <c r="BL502" s="17" t="s">
        <v>102</v>
      </c>
      <c r="BM502" s="147" t="s">
        <v>622</v>
      </c>
    </row>
    <row r="503" spans="2:47" s="1" customFormat="1" ht="24">
      <c r="B503" s="32"/>
      <c r="D503" s="149" t="s">
        <v>143</v>
      </c>
      <c r="F503" s="150" t="s">
        <v>621</v>
      </c>
      <c r="I503" s="151"/>
      <c r="L503" s="32"/>
      <c r="M503" s="152"/>
      <c r="T503" s="56"/>
      <c r="AT503" s="17" t="s">
        <v>143</v>
      </c>
      <c r="AU503" s="17" t="s">
        <v>85</v>
      </c>
    </row>
    <row r="504" spans="2:65" s="1" customFormat="1" ht="24.25" customHeight="1">
      <c r="B504" s="32"/>
      <c r="C504" s="136" t="s">
        <v>623</v>
      </c>
      <c r="D504" s="136" t="s">
        <v>138</v>
      </c>
      <c r="E504" s="137" t="s">
        <v>624</v>
      </c>
      <c r="F504" s="138" t="s">
        <v>625</v>
      </c>
      <c r="G504" s="139" t="s">
        <v>186</v>
      </c>
      <c r="H504" s="140">
        <v>12.5</v>
      </c>
      <c r="I504" s="141"/>
      <c r="J504" s="142">
        <f>ROUND(I504*H504,2)</f>
        <v>0</v>
      </c>
      <c r="K504" s="138" t="s">
        <v>1</v>
      </c>
      <c r="L504" s="32"/>
      <c r="M504" s="143" t="s">
        <v>1</v>
      </c>
      <c r="N504" s="144" t="s">
        <v>41</v>
      </c>
      <c r="P504" s="145">
        <f>O504*H504</f>
        <v>0</v>
      </c>
      <c r="Q504" s="145">
        <v>0</v>
      </c>
      <c r="R504" s="145">
        <f>Q504*H504</f>
        <v>0</v>
      </c>
      <c r="S504" s="145">
        <v>2.1</v>
      </c>
      <c r="T504" s="146">
        <f>S504*H504</f>
        <v>26.25</v>
      </c>
      <c r="AR504" s="147" t="s">
        <v>102</v>
      </c>
      <c r="AT504" s="147" t="s">
        <v>138</v>
      </c>
      <c r="AU504" s="147" t="s">
        <v>85</v>
      </c>
      <c r="AY504" s="17" t="s">
        <v>136</v>
      </c>
      <c r="BE504" s="148">
        <f>IF(N504="základní",J504,0)</f>
        <v>0</v>
      </c>
      <c r="BF504" s="148">
        <f>IF(N504="snížená",J504,0)</f>
        <v>0</v>
      </c>
      <c r="BG504" s="148">
        <f>IF(N504="zákl. přenesená",J504,0)</f>
        <v>0</v>
      </c>
      <c r="BH504" s="148">
        <f>IF(N504="sníž. přenesená",J504,0)</f>
        <v>0</v>
      </c>
      <c r="BI504" s="148">
        <f>IF(N504="nulová",J504,0)</f>
        <v>0</v>
      </c>
      <c r="BJ504" s="17" t="s">
        <v>81</v>
      </c>
      <c r="BK504" s="148">
        <f>ROUND(I504*H504,2)</f>
        <v>0</v>
      </c>
      <c r="BL504" s="17" t="s">
        <v>102</v>
      </c>
      <c r="BM504" s="147" t="s">
        <v>626</v>
      </c>
    </row>
    <row r="505" spans="2:47" s="1" customFormat="1" ht="24">
      <c r="B505" s="32"/>
      <c r="D505" s="149" t="s">
        <v>143</v>
      </c>
      <c r="F505" s="150" t="s">
        <v>625</v>
      </c>
      <c r="I505" s="151"/>
      <c r="L505" s="32"/>
      <c r="M505" s="152"/>
      <c r="T505" s="56"/>
      <c r="AT505" s="17" t="s">
        <v>143</v>
      </c>
      <c r="AU505" s="17" t="s">
        <v>85</v>
      </c>
    </row>
    <row r="506" spans="2:51" s="13" customFormat="1" ht="12">
      <c r="B506" s="159"/>
      <c r="D506" s="149" t="s">
        <v>144</v>
      </c>
      <c r="E506" s="160" t="s">
        <v>1</v>
      </c>
      <c r="F506" s="161" t="s">
        <v>627</v>
      </c>
      <c r="H506" s="162">
        <v>12.5</v>
      </c>
      <c r="I506" s="163"/>
      <c r="L506" s="159"/>
      <c r="M506" s="164"/>
      <c r="T506" s="165"/>
      <c r="AT506" s="160" t="s">
        <v>144</v>
      </c>
      <c r="AU506" s="160" t="s">
        <v>85</v>
      </c>
      <c r="AV506" s="13" t="s">
        <v>85</v>
      </c>
      <c r="AW506" s="13" t="s">
        <v>32</v>
      </c>
      <c r="AX506" s="13" t="s">
        <v>76</v>
      </c>
      <c r="AY506" s="160" t="s">
        <v>136</v>
      </c>
    </row>
    <row r="507" spans="2:51" s="14" customFormat="1" ht="12">
      <c r="B507" s="166"/>
      <c r="D507" s="149" t="s">
        <v>144</v>
      </c>
      <c r="E507" s="167" t="s">
        <v>1</v>
      </c>
      <c r="F507" s="168" t="s">
        <v>147</v>
      </c>
      <c r="H507" s="169">
        <v>12.5</v>
      </c>
      <c r="I507" s="170"/>
      <c r="L507" s="166"/>
      <c r="M507" s="171"/>
      <c r="T507" s="172"/>
      <c r="AT507" s="167" t="s">
        <v>144</v>
      </c>
      <c r="AU507" s="167" t="s">
        <v>85</v>
      </c>
      <c r="AV507" s="14" t="s">
        <v>102</v>
      </c>
      <c r="AW507" s="14" t="s">
        <v>32</v>
      </c>
      <c r="AX507" s="14" t="s">
        <v>81</v>
      </c>
      <c r="AY507" s="167" t="s">
        <v>136</v>
      </c>
    </row>
    <row r="508" spans="2:65" s="1" customFormat="1" ht="24.25" customHeight="1">
      <c r="B508" s="32"/>
      <c r="C508" s="136" t="s">
        <v>628</v>
      </c>
      <c r="D508" s="136" t="s">
        <v>138</v>
      </c>
      <c r="E508" s="137" t="s">
        <v>629</v>
      </c>
      <c r="F508" s="138" t="s">
        <v>630</v>
      </c>
      <c r="G508" s="139" t="s">
        <v>186</v>
      </c>
      <c r="H508" s="140">
        <v>27</v>
      </c>
      <c r="I508" s="141"/>
      <c r="J508" s="142">
        <f>ROUND(I508*H508,2)</f>
        <v>0</v>
      </c>
      <c r="K508" s="138" t="s">
        <v>1</v>
      </c>
      <c r="L508" s="32"/>
      <c r="M508" s="143" t="s">
        <v>1</v>
      </c>
      <c r="N508" s="144" t="s">
        <v>41</v>
      </c>
      <c r="P508" s="145">
        <f>O508*H508</f>
        <v>0</v>
      </c>
      <c r="Q508" s="145">
        <v>0</v>
      </c>
      <c r="R508" s="145">
        <f>Q508*H508</f>
        <v>0</v>
      </c>
      <c r="S508" s="145">
        <v>0.00198</v>
      </c>
      <c r="T508" s="146">
        <f>S508*H508</f>
        <v>0.05346</v>
      </c>
      <c r="AR508" s="147" t="s">
        <v>102</v>
      </c>
      <c r="AT508" s="147" t="s">
        <v>138</v>
      </c>
      <c r="AU508" s="147" t="s">
        <v>85</v>
      </c>
      <c r="AY508" s="17" t="s">
        <v>136</v>
      </c>
      <c r="BE508" s="148">
        <f>IF(N508="základní",J508,0)</f>
        <v>0</v>
      </c>
      <c r="BF508" s="148">
        <f>IF(N508="snížená",J508,0)</f>
        <v>0</v>
      </c>
      <c r="BG508" s="148">
        <f>IF(N508="zákl. přenesená",J508,0)</f>
        <v>0</v>
      </c>
      <c r="BH508" s="148">
        <f>IF(N508="sníž. přenesená",J508,0)</f>
        <v>0</v>
      </c>
      <c r="BI508" s="148">
        <f>IF(N508="nulová",J508,0)</f>
        <v>0</v>
      </c>
      <c r="BJ508" s="17" t="s">
        <v>81</v>
      </c>
      <c r="BK508" s="148">
        <f>ROUND(I508*H508,2)</f>
        <v>0</v>
      </c>
      <c r="BL508" s="17" t="s">
        <v>102</v>
      </c>
      <c r="BM508" s="147" t="s">
        <v>631</v>
      </c>
    </row>
    <row r="509" spans="2:47" s="1" customFormat="1" ht="24">
      <c r="B509" s="32"/>
      <c r="D509" s="149" t="s">
        <v>143</v>
      </c>
      <c r="F509" s="150" t="s">
        <v>630</v>
      </c>
      <c r="I509" s="151"/>
      <c r="L509" s="32"/>
      <c r="M509" s="152"/>
      <c r="T509" s="56"/>
      <c r="AT509" s="17" t="s">
        <v>143</v>
      </c>
      <c r="AU509" s="17" t="s">
        <v>85</v>
      </c>
    </row>
    <row r="510" spans="2:63" s="11" customFormat="1" ht="22.75" customHeight="1">
      <c r="B510" s="124"/>
      <c r="D510" s="125" t="s">
        <v>75</v>
      </c>
      <c r="E510" s="134" t="s">
        <v>632</v>
      </c>
      <c r="F510" s="134" t="s">
        <v>633</v>
      </c>
      <c r="I510" s="127"/>
      <c r="J510" s="135">
        <f>BK510</f>
        <v>0</v>
      </c>
      <c r="L510" s="124"/>
      <c r="M510" s="129"/>
      <c r="P510" s="130">
        <f>SUM(P511:P549)</f>
        <v>0</v>
      </c>
      <c r="R510" s="130">
        <f>SUM(R511:R549)</f>
        <v>0</v>
      </c>
      <c r="T510" s="131">
        <f>SUM(T511:T549)</f>
        <v>0</v>
      </c>
      <c r="AR510" s="125" t="s">
        <v>81</v>
      </c>
      <c r="AT510" s="132" t="s">
        <v>75</v>
      </c>
      <c r="AU510" s="132" t="s">
        <v>81</v>
      </c>
      <c r="AY510" s="125" t="s">
        <v>136</v>
      </c>
      <c r="BK510" s="133">
        <f>SUM(BK511:BK549)</f>
        <v>0</v>
      </c>
    </row>
    <row r="511" spans="2:65" s="1" customFormat="1" ht="21.75" customHeight="1">
      <c r="B511" s="32"/>
      <c r="C511" s="136" t="s">
        <v>634</v>
      </c>
      <c r="D511" s="136" t="s">
        <v>138</v>
      </c>
      <c r="E511" s="137" t="s">
        <v>635</v>
      </c>
      <c r="F511" s="138" t="s">
        <v>636</v>
      </c>
      <c r="G511" s="139" t="s">
        <v>240</v>
      </c>
      <c r="H511" s="140">
        <v>359.235</v>
      </c>
      <c r="I511" s="141"/>
      <c r="J511" s="142">
        <f>ROUND(I511*H511,2)</f>
        <v>0</v>
      </c>
      <c r="K511" s="138" t="s">
        <v>1</v>
      </c>
      <c r="L511" s="32"/>
      <c r="M511" s="143" t="s">
        <v>1</v>
      </c>
      <c r="N511" s="144" t="s">
        <v>41</v>
      </c>
      <c r="P511" s="145">
        <f>O511*H511</f>
        <v>0</v>
      </c>
      <c r="Q511" s="145">
        <v>0</v>
      </c>
      <c r="R511" s="145">
        <f>Q511*H511</f>
        <v>0</v>
      </c>
      <c r="S511" s="145">
        <v>0</v>
      </c>
      <c r="T511" s="146">
        <f>S511*H511</f>
        <v>0</v>
      </c>
      <c r="AR511" s="147" t="s">
        <v>102</v>
      </c>
      <c r="AT511" s="147" t="s">
        <v>138</v>
      </c>
      <c r="AU511" s="147" t="s">
        <v>85</v>
      </c>
      <c r="AY511" s="17" t="s">
        <v>136</v>
      </c>
      <c r="BE511" s="148">
        <f>IF(N511="základní",J511,0)</f>
        <v>0</v>
      </c>
      <c r="BF511" s="148">
        <f>IF(N511="snížená",J511,0)</f>
        <v>0</v>
      </c>
      <c r="BG511" s="148">
        <f>IF(N511="zákl. přenesená",J511,0)</f>
        <v>0</v>
      </c>
      <c r="BH511" s="148">
        <f>IF(N511="sníž. přenesená",J511,0)</f>
        <v>0</v>
      </c>
      <c r="BI511" s="148">
        <f>IF(N511="nulová",J511,0)</f>
        <v>0</v>
      </c>
      <c r="BJ511" s="17" t="s">
        <v>81</v>
      </c>
      <c r="BK511" s="148">
        <f>ROUND(I511*H511,2)</f>
        <v>0</v>
      </c>
      <c r="BL511" s="17" t="s">
        <v>102</v>
      </c>
      <c r="BM511" s="147" t="s">
        <v>637</v>
      </c>
    </row>
    <row r="512" spans="2:47" s="1" customFormat="1" ht="12">
      <c r="B512" s="32"/>
      <c r="D512" s="149" t="s">
        <v>143</v>
      </c>
      <c r="F512" s="150" t="s">
        <v>636</v>
      </c>
      <c r="I512" s="151"/>
      <c r="L512" s="32"/>
      <c r="M512" s="152"/>
      <c r="T512" s="56"/>
      <c r="AT512" s="17" t="s">
        <v>143</v>
      </c>
      <c r="AU512" s="17" t="s">
        <v>85</v>
      </c>
    </row>
    <row r="513" spans="2:51" s="13" customFormat="1" ht="12">
      <c r="B513" s="159"/>
      <c r="D513" s="149" t="s">
        <v>144</v>
      </c>
      <c r="E513" s="160" t="s">
        <v>1</v>
      </c>
      <c r="F513" s="161" t="s">
        <v>638</v>
      </c>
      <c r="H513" s="162">
        <v>102.005</v>
      </c>
      <c r="I513" s="163"/>
      <c r="L513" s="159"/>
      <c r="M513" s="164"/>
      <c r="T513" s="165"/>
      <c r="AT513" s="160" t="s">
        <v>144</v>
      </c>
      <c r="AU513" s="160" t="s">
        <v>85</v>
      </c>
      <c r="AV513" s="13" t="s">
        <v>85</v>
      </c>
      <c r="AW513" s="13" t="s">
        <v>32</v>
      </c>
      <c r="AX513" s="13" t="s">
        <v>76</v>
      </c>
      <c r="AY513" s="160" t="s">
        <v>136</v>
      </c>
    </row>
    <row r="514" spans="2:51" s="13" customFormat="1" ht="12">
      <c r="B514" s="159"/>
      <c r="D514" s="149" t="s">
        <v>144</v>
      </c>
      <c r="E514" s="160" t="s">
        <v>1</v>
      </c>
      <c r="F514" s="161" t="s">
        <v>639</v>
      </c>
      <c r="H514" s="162">
        <v>257.23</v>
      </c>
      <c r="I514" s="163"/>
      <c r="L514" s="159"/>
      <c r="M514" s="164"/>
      <c r="T514" s="165"/>
      <c r="AT514" s="160" t="s">
        <v>144</v>
      </c>
      <c r="AU514" s="160" t="s">
        <v>85</v>
      </c>
      <c r="AV514" s="13" t="s">
        <v>85</v>
      </c>
      <c r="AW514" s="13" t="s">
        <v>32</v>
      </c>
      <c r="AX514" s="13" t="s">
        <v>76</v>
      </c>
      <c r="AY514" s="160" t="s">
        <v>136</v>
      </c>
    </row>
    <row r="515" spans="2:51" s="14" customFormat="1" ht="12">
      <c r="B515" s="166"/>
      <c r="D515" s="149" t="s">
        <v>144</v>
      </c>
      <c r="E515" s="167" t="s">
        <v>1</v>
      </c>
      <c r="F515" s="168" t="s">
        <v>147</v>
      </c>
      <c r="H515" s="169">
        <v>359.235</v>
      </c>
      <c r="I515" s="170"/>
      <c r="L515" s="166"/>
      <c r="M515" s="171"/>
      <c r="T515" s="172"/>
      <c r="AT515" s="167" t="s">
        <v>144</v>
      </c>
      <c r="AU515" s="167" t="s">
        <v>85</v>
      </c>
      <c r="AV515" s="14" t="s">
        <v>102</v>
      </c>
      <c r="AW515" s="14" t="s">
        <v>32</v>
      </c>
      <c r="AX515" s="14" t="s">
        <v>81</v>
      </c>
      <c r="AY515" s="167" t="s">
        <v>136</v>
      </c>
    </row>
    <row r="516" spans="2:65" s="1" customFormat="1" ht="24.25" customHeight="1">
      <c r="B516" s="32"/>
      <c r="C516" s="136" t="s">
        <v>640</v>
      </c>
      <c r="D516" s="136" t="s">
        <v>138</v>
      </c>
      <c r="E516" s="137" t="s">
        <v>641</v>
      </c>
      <c r="F516" s="138" t="s">
        <v>642</v>
      </c>
      <c r="G516" s="139" t="s">
        <v>240</v>
      </c>
      <c r="H516" s="140">
        <v>5029.29</v>
      </c>
      <c r="I516" s="141"/>
      <c r="J516" s="142">
        <f>ROUND(I516*H516,2)</f>
        <v>0</v>
      </c>
      <c r="K516" s="138" t="s">
        <v>1</v>
      </c>
      <c r="L516" s="32"/>
      <c r="M516" s="143" t="s">
        <v>1</v>
      </c>
      <c r="N516" s="144" t="s">
        <v>41</v>
      </c>
      <c r="P516" s="145">
        <f>O516*H516</f>
        <v>0</v>
      </c>
      <c r="Q516" s="145">
        <v>0</v>
      </c>
      <c r="R516" s="145">
        <f>Q516*H516</f>
        <v>0</v>
      </c>
      <c r="S516" s="145">
        <v>0</v>
      </c>
      <c r="T516" s="146">
        <f>S516*H516</f>
        <v>0</v>
      </c>
      <c r="AR516" s="147" t="s">
        <v>102</v>
      </c>
      <c r="AT516" s="147" t="s">
        <v>138</v>
      </c>
      <c r="AU516" s="147" t="s">
        <v>85</v>
      </c>
      <c r="AY516" s="17" t="s">
        <v>136</v>
      </c>
      <c r="BE516" s="148">
        <f>IF(N516="základní",J516,0)</f>
        <v>0</v>
      </c>
      <c r="BF516" s="148">
        <f>IF(N516="snížená",J516,0)</f>
        <v>0</v>
      </c>
      <c r="BG516" s="148">
        <f>IF(N516="zákl. přenesená",J516,0)</f>
        <v>0</v>
      </c>
      <c r="BH516" s="148">
        <f>IF(N516="sníž. přenesená",J516,0)</f>
        <v>0</v>
      </c>
      <c r="BI516" s="148">
        <f>IF(N516="nulová",J516,0)</f>
        <v>0</v>
      </c>
      <c r="BJ516" s="17" t="s">
        <v>81</v>
      </c>
      <c r="BK516" s="148">
        <f>ROUND(I516*H516,2)</f>
        <v>0</v>
      </c>
      <c r="BL516" s="17" t="s">
        <v>102</v>
      </c>
      <c r="BM516" s="147" t="s">
        <v>643</v>
      </c>
    </row>
    <row r="517" spans="2:47" s="1" customFormat="1" ht="24">
      <c r="B517" s="32"/>
      <c r="D517" s="149" t="s">
        <v>143</v>
      </c>
      <c r="F517" s="150" t="s">
        <v>642</v>
      </c>
      <c r="I517" s="151"/>
      <c r="L517" s="32"/>
      <c r="M517" s="152"/>
      <c r="T517" s="56"/>
      <c r="AT517" s="17" t="s">
        <v>143</v>
      </c>
      <c r="AU517" s="17" t="s">
        <v>85</v>
      </c>
    </row>
    <row r="518" spans="2:51" s="13" customFormat="1" ht="12">
      <c r="B518" s="159"/>
      <c r="D518" s="149" t="s">
        <v>144</v>
      </c>
      <c r="E518" s="160" t="s">
        <v>1</v>
      </c>
      <c r="F518" s="161" t="s">
        <v>644</v>
      </c>
      <c r="H518" s="162">
        <v>5029.29</v>
      </c>
      <c r="I518" s="163"/>
      <c r="L518" s="159"/>
      <c r="M518" s="164"/>
      <c r="T518" s="165"/>
      <c r="AT518" s="160" t="s">
        <v>144</v>
      </c>
      <c r="AU518" s="160" t="s">
        <v>85</v>
      </c>
      <c r="AV518" s="13" t="s">
        <v>85</v>
      </c>
      <c r="AW518" s="13" t="s">
        <v>32</v>
      </c>
      <c r="AX518" s="13" t="s">
        <v>76</v>
      </c>
      <c r="AY518" s="160" t="s">
        <v>136</v>
      </c>
    </row>
    <row r="519" spans="2:51" s="14" customFormat="1" ht="12">
      <c r="B519" s="166"/>
      <c r="D519" s="149" t="s">
        <v>144</v>
      </c>
      <c r="E519" s="167" t="s">
        <v>1</v>
      </c>
      <c r="F519" s="168" t="s">
        <v>147</v>
      </c>
      <c r="H519" s="169">
        <v>5029.29</v>
      </c>
      <c r="I519" s="170"/>
      <c r="L519" s="166"/>
      <c r="M519" s="171"/>
      <c r="T519" s="172"/>
      <c r="AT519" s="167" t="s">
        <v>144</v>
      </c>
      <c r="AU519" s="167" t="s">
        <v>85</v>
      </c>
      <c r="AV519" s="14" t="s">
        <v>102</v>
      </c>
      <c r="AW519" s="14" t="s">
        <v>32</v>
      </c>
      <c r="AX519" s="14" t="s">
        <v>81</v>
      </c>
      <c r="AY519" s="167" t="s">
        <v>136</v>
      </c>
    </row>
    <row r="520" spans="2:65" s="1" customFormat="1" ht="21.75" customHeight="1">
      <c r="B520" s="32"/>
      <c r="C520" s="136" t="s">
        <v>645</v>
      </c>
      <c r="D520" s="136" t="s">
        <v>138</v>
      </c>
      <c r="E520" s="137" t="s">
        <v>646</v>
      </c>
      <c r="F520" s="138" t="s">
        <v>647</v>
      </c>
      <c r="G520" s="139" t="s">
        <v>240</v>
      </c>
      <c r="H520" s="140">
        <v>186.821</v>
      </c>
      <c r="I520" s="141"/>
      <c r="J520" s="142">
        <f>ROUND(I520*H520,2)</f>
        <v>0</v>
      </c>
      <c r="K520" s="138" t="s">
        <v>1</v>
      </c>
      <c r="L520" s="32"/>
      <c r="M520" s="143" t="s">
        <v>1</v>
      </c>
      <c r="N520" s="144" t="s">
        <v>41</v>
      </c>
      <c r="P520" s="145">
        <f>O520*H520</f>
        <v>0</v>
      </c>
      <c r="Q520" s="145">
        <v>0</v>
      </c>
      <c r="R520" s="145">
        <f>Q520*H520</f>
        <v>0</v>
      </c>
      <c r="S520" s="145">
        <v>0</v>
      </c>
      <c r="T520" s="146">
        <f>S520*H520</f>
        <v>0</v>
      </c>
      <c r="AR520" s="147" t="s">
        <v>102</v>
      </c>
      <c r="AT520" s="147" t="s">
        <v>138</v>
      </c>
      <c r="AU520" s="147" t="s">
        <v>85</v>
      </c>
      <c r="AY520" s="17" t="s">
        <v>136</v>
      </c>
      <c r="BE520" s="148">
        <f>IF(N520="základní",J520,0)</f>
        <v>0</v>
      </c>
      <c r="BF520" s="148">
        <f>IF(N520="snížená",J520,0)</f>
        <v>0</v>
      </c>
      <c r="BG520" s="148">
        <f>IF(N520="zákl. přenesená",J520,0)</f>
        <v>0</v>
      </c>
      <c r="BH520" s="148">
        <f>IF(N520="sníž. přenesená",J520,0)</f>
        <v>0</v>
      </c>
      <c r="BI520" s="148">
        <f>IF(N520="nulová",J520,0)</f>
        <v>0</v>
      </c>
      <c r="BJ520" s="17" t="s">
        <v>81</v>
      </c>
      <c r="BK520" s="148">
        <f>ROUND(I520*H520,2)</f>
        <v>0</v>
      </c>
      <c r="BL520" s="17" t="s">
        <v>102</v>
      </c>
      <c r="BM520" s="147" t="s">
        <v>648</v>
      </c>
    </row>
    <row r="521" spans="2:47" s="1" customFormat="1" ht="12">
      <c r="B521" s="32"/>
      <c r="D521" s="149" t="s">
        <v>143</v>
      </c>
      <c r="F521" s="150" t="s">
        <v>647</v>
      </c>
      <c r="I521" s="151"/>
      <c r="L521" s="32"/>
      <c r="M521" s="152"/>
      <c r="T521" s="56"/>
      <c r="AT521" s="17" t="s">
        <v>143</v>
      </c>
      <c r="AU521" s="17" t="s">
        <v>85</v>
      </c>
    </row>
    <row r="522" spans="2:51" s="13" customFormat="1" ht="12">
      <c r="B522" s="159"/>
      <c r="D522" s="149" t="s">
        <v>144</v>
      </c>
      <c r="E522" s="160" t="s">
        <v>1</v>
      </c>
      <c r="F522" s="161" t="s">
        <v>649</v>
      </c>
      <c r="H522" s="162">
        <v>186.821</v>
      </c>
      <c r="I522" s="163"/>
      <c r="L522" s="159"/>
      <c r="M522" s="164"/>
      <c r="T522" s="165"/>
      <c r="AT522" s="160" t="s">
        <v>144</v>
      </c>
      <c r="AU522" s="160" t="s">
        <v>85</v>
      </c>
      <c r="AV522" s="13" t="s">
        <v>85</v>
      </c>
      <c r="AW522" s="13" t="s">
        <v>32</v>
      </c>
      <c r="AX522" s="13" t="s">
        <v>76</v>
      </c>
      <c r="AY522" s="160" t="s">
        <v>136</v>
      </c>
    </row>
    <row r="523" spans="2:51" s="14" customFormat="1" ht="12">
      <c r="B523" s="166"/>
      <c r="D523" s="149" t="s">
        <v>144</v>
      </c>
      <c r="E523" s="167" t="s">
        <v>1</v>
      </c>
      <c r="F523" s="168" t="s">
        <v>147</v>
      </c>
      <c r="H523" s="169">
        <v>186.821</v>
      </c>
      <c r="I523" s="170"/>
      <c r="L523" s="166"/>
      <c r="M523" s="171"/>
      <c r="T523" s="172"/>
      <c r="AT523" s="167" t="s">
        <v>144</v>
      </c>
      <c r="AU523" s="167" t="s">
        <v>85</v>
      </c>
      <c r="AV523" s="14" t="s">
        <v>102</v>
      </c>
      <c r="AW523" s="14" t="s">
        <v>32</v>
      </c>
      <c r="AX523" s="14" t="s">
        <v>81</v>
      </c>
      <c r="AY523" s="167" t="s">
        <v>136</v>
      </c>
    </row>
    <row r="524" spans="2:65" s="1" customFormat="1" ht="24.25" customHeight="1">
      <c r="B524" s="32"/>
      <c r="C524" s="136" t="s">
        <v>650</v>
      </c>
      <c r="D524" s="136" t="s">
        <v>138</v>
      </c>
      <c r="E524" s="137" t="s">
        <v>651</v>
      </c>
      <c r="F524" s="138" t="s">
        <v>652</v>
      </c>
      <c r="G524" s="139" t="s">
        <v>240</v>
      </c>
      <c r="H524" s="140">
        <v>2615.494</v>
      </c>
      <c r="I524" s="141"/>
      <c r="J524" s="142">
        <f>ROUND(I524*H524,2)</f>
        <v>0</v>
      </c>
      <c r="K524" s="138" t="s">
        <v>1</v>
      </c>
      <c r="L524" s="32"/>
      <c r="M524" s="143" t="s">
        <v>1</v>
      </c>
      <c r="N524" s="144" t="s">
        <v>41</v>
      </c>
      <c r="P524" s="145">
        <f>O524*H524</f>
        <v>0</v>
      </c>
      <c r="Q524" s="145">
        <v>0</v>
      </c>
      <c r="R524" s="145">
        <f>Q524*H524</f>
        <v>0</v>
      </c>
      <c r="S524" s="145">
        <v>0</v>
      </c>
      <c r="T524" s="146">
        <f>S524*H524</f>
        <v>0</v>
      </c>
      <c r="AR524" s="147" t="s">
        <v>102</v>
      </c>
      <c r="AT524" s="147" t="s">
        <v>138</v>
      </c>
      <c r="AU524" s="147" t="s">
        <v>85</v>
      </c>
      <c r="AY524" s="17" t="s">
        <v>136</v>
      </c>
      <c r="BE524" s="148">
        <f>IF(N524="základní",J524,0)</f>
        <v>0</v>
      </c>
      <c r="BF524" s="148">
        <f>IF(N524="snížená",J524,0)</f>
        <v>0</v>
      </c>
      <c r="BG524" s="148">
        <f>IF(N524="zákl. přenesená",J524,0)</f>
        <v>0</v>
      </c>
      <c r="BH524" s="148">
        <f>IF(N524="sníž. přenesená",J524,0)</f>
        <v>0</v>
      </c>
      <c r="BI524" s="148">
        <f>IF(N524="nulová",J524,0)</f>
        <v>0</v>
      </c>
      <c r="BJ524" s="17" t="s">
        <v>81</v>
      </c>
      <c r="BK524" s="148">
        <f>ROUND(I524*H524,2)</f>
        <v>0</v>
      </c>
      <c r="BL524" s="17" t="s">
        <v>102</v>
      </c>
      <c r="BM524" s="147" t="s">
        <v>653</v>
      </c>
    </row>
    <row r="525" spans="2:47" s="1" customFormat="1" ht="24">
      <c r="B525" s="32"/>
      <c r="D525" s="149" t="s">
        <v>143</v>
      </c>
      <c r="F525" s="150" t="s">
        <v>652</v>
      </c>
      <c r="I525" s="151"/>
      <c r="L525" s="32"/>
      <c r="M525" s="152"/>
      <c r="T525" s="56"/>
      <c r="AT525" s="17" t="s">
        <v>143</v>
      </c>
      <c r="AU525" s="17" t="s">
        <v>85</v>
      </c>
    </row>
    <row r="526" spans="2:51" s="13" customFormat="1" ht="12">
      <c r="B526" s="159"/>
      <c r="D526" s="149" t="s">
        <v>144</v>
      </c>
      <c r="E526" s="160" t="s">
        <v>1</v>
      </c>
      <c r="F526" s="161" t="s">
        <v>654</v>
      </c>
      <c r="H526" s="162">
        <v>2615.494</v>
      </c>
      <c r="I526" s="163"/>
      <c r="L526" s="159"/>
      <c r="M526" s="164"/>
      <c r="T526" s="165"/>
      <c r="AT526" s="160" t="s">
        <v>144</v>
      </c>
      <c r="AU526" s="160" t="s">
        <v>85</v>
      </c>
      <c r="AV526" s="13" t="s">
        <v>85</v>
      </c>
      <c r="AW526" s="13" t="s">
        <v>32</v>
      </c>
      <c r="AX526" s="13" t="s">
        <v>76</v>
      </c>
      <c r="AY526" s="160" t="s">
        <v>136</v>
      </c>
    </row>
    <row r="527" spans="2:51" s="14" customFormat="1" ht="12">
      <c r="B527" s="166"/>
      <c r="D527" s="149" t="s">
        <v>144</v>
      </c>
      <c r="E527" s="167" t="s">
        <v>1</v>
      </c>
      <c r="F527" s="168" t="s">
        <v>147</v>
      </c>
      <c r="H527" s="169">
        <v>2615.494</v>
      </c>
      <c r="I527" s="170"/>
      <c r="L527" s="166"/>
      <c r="M527" s="171"/>
      <c r="T527" s="172"/>
      <c r="AT527" s="167" t="s">
        <v>144</v>
      </c>
      <c r="AU527" s="167" t="s">
        <v>85</v>
      </c>
      <c r="AV527" s="14" t="s">
        <v>102</v>
      </c>
      <c r="AW527" s="14" t="s">
        <v>32</v>
      </c>
      <c r="AX527" s="14" t="s">
        <v>81</v>
      </c>
      <c r="AY527" s="167" t="s">
        <v>136</v>
      </c>
    </row>
    <row r="528" spans="2:65" s="1" customFormat="1" ht="24.25" customHeight="1">
      <c r="B528" s="32"/>
      <c r="C528" s="136" t="s">
        <v>655</v>
      </c>
      <c r="D528" s="136" t="s">
        <v>138</v>
      </c>
      <c r="E528" s="137" t="s">
        <v>656</v>
      </c>
      <c r="F528" s="138" t="s">
        <v>657</v>
      </c>
      <c r="G528" s="139" t="s">
        <v>240</v>
      </c>
      <c r="H528" s="140">
        <v>546.056</v>
      </c>
      <c r="I528" s="141"/>
      <c r="J528" s="142">
        <f>ROUND(I528*H528,2)</f>
        <v>0</v>
      </c>
      <c r="K528" s="138" t="s">
        <v>1</v>
      </c>
      <c r="L528" s="32"/>
      <c r="M528" s="143" t="s">
        <v>1</v>
      </c>
      <c r="N528" s="144" t="s">
        <v>41</v>
      </c>
      <c r="P528" s="145">
        <f>O528*H528</f>
        <v>0</v>
      </c>
      <c r="Q528" s="145">
        <v>0</v>
      </c>
      <c r="R528" s="145">
        <f>Q528*H528</f>
        <v>0</v>
      </c>
      <c r="S528" s="145">
        <v>0</v>
      </c>
      <c r="T528" s="146">
        <f>S528*H528</f>
        <v>0</v>
      </c>
      <c r="AR528" s="147" t="s">
        <v>102</v>
      </c>
      <c r="AT528" s="147" t="s">
        <v>138</v>
      </c>
      <c r="AU528" s="147" t="s">
        <v>85</v>
      </c>
      <c r="AY528" s="17" t="s">
        <v>136</v>
      </c>
      <c r="BE528" s="148">
        <f>IF(N528="základní",J528,0)</f>
        <v>0</v>
      </c>
      <c r="BF528" s="148">
        <f>IF(N528="snížená",J528,0)</f>
        <v>0</v>
      </c>
      <c r="BG528" s="148">
        <f>IF(N528="zákl. přenesená",J528,0)</f>
        <v>0</v>
      </c>
      <c r="BH528" s="148">
        <f>IF(N528="sníž. přenesená",J528,0)</f>
        <v>0</v>
      </c>
      <c r="BI528" s="148">
        <f>IF(N528="nulová",J528,0)</f>
        <v>0</v>
      </c>
      <c r="BJ528" s="17" t="s">
        <v>81</v>
      </c>
      <c r="BK528" s="148">
        <f>ROUND(I528*H528,2)</f>
        <v>0</v>
      </c>
      <c r="BL528" s="17" t="s">
        <v>102</v>
      </c>
      <c r="BM528" s="147" t="s">
        <v>658</v>
      </c>
    </row>
    <row r="529" spans="2:47" s="1" customFormat="1" ht="24">
      <c r="B529" s="32"/>
      <c r="D529" s="149" t="s">
        <v>143</v>
      </c>
      <c r="F529" s="150" t="s">
        <v>657</v>
      </c>
      <c r="I529" s="151"/>
      <c r="L529" s="32"/>
      <c r="M529" s="152"/>
      <c r="T529" s="56"/>
      <c r="AT529" s="17" t="s">
        <v>143</v>
      </c>
      <c r="AU529" s="17" t="s">
        <v>85</v>
      </c>
    </row>
    <row r="530" spans="2:65" s="1" customFormat="1" ht="21.75" customHeight="1">
      <c r="B530" s="32"/>
      <c r="C530" s="136" t="s">
        <v>659</v>
      </c>
      <c r="D530" s="136" t="s">
        <v>138</v>
      </c>
      <c r="E530" s="137" t="s">
        <v>660</v>
      </c>
      <c r="F530" s="138" t="s">
        <v>661</v>
      </c>
      <c r="G530" s="139" t="s">
        <v>240</v>
      </c>
      <c r="H530" s="140">
        <v>8.369</v>
      </c>
      <c r="I530" s="141"/>
      <c r="J530" s="142">
        <f>ROUND(I530*H530,2)</f>
        <v>0</v>
      </c>
      <c r="K530" s="138" t="s">
        <v>1</v>
      </c>
      <c r="L530" s="32"/>
      <c r="M530" s="143" t="s">
        <v>1</v>
      </c>
      <c r="N530" s="144" t="s">
        <v>41</v>
      </c>
      <c r="P530" s="145">
        <f>O530*H530</f>
        <v>0</v>
      </c>
      <c r="Q530" s="145">
        <v>0</v>
      </c>
      <c r="R530" s="145">
        <f>Q530*H530</f>
        <v>0</v>
      </c>
      <c r="S530" s="145">
        <v>0</v>
      </c>
      <c r="T530" s="146">
        <f>S530*H530</f>
        <v>0</v>
      </c>
      <c r="AR530" s="147" t="s">
        <v>102</v>
      </c>
      <c r="AT530" s="147" t="s">
        <v>138</v>
      </c>
      <c r="AU530" s="147" t="s">
        <v>85</v>
      </c>
      <c r="AY530" s="17" t="s">
        <v>136</v>
      </c>
      <c r="BE530" s="148">
        <f>IF(N530="základní",J530,0)</f>
        <v>0</v>
      </c>
      <c r="BF530" s="148">
        <f>IF(N530="snížená",J530,0)</f>
        <v>0</v>
      </c>
      <c r="BG530" s="148">
        <f>IF(N530="zákl. přenesená",J530,0)</f>
        <v>0</v>
      </c>
      <c r="BH530" s="148">
        <f>IF(N530="sníž. přenesená",J530,0)</f>
        <v>0</v>
      </c>
      <c r="BI530" s="148">
        <f>IF(N530="nulová",J530,0)</f>
        <v>0</v>
      </c>
      <c r="BJ530" s="17" t="s">
        <v>81</v>
      </c>
      <c r="BK530" s="148">
        <f>ROUND(I530*H530,2)</f>
        <v>0</v>
      </c>
      <c r="BL530" s="17" t="s">
        <v>102</v>
      </c>
      <c r="BM530" s="147" t="s">
        <v>662</v>
      </c>
    </row>
    <row r="531" spans="2:47" s="1" customFormat="1" ht="12">
      <c r="B531" s="32"/>
      <c r="D531" s="149" t="s">
        <v>143</v>
      </c>
      <c r="F531" s="150" t="s">
        <v>661</v>
      </c>
      <c r="I531" s="151"/>
      <c r="L531" s="32"/>
      <c r="M531" s="152"/>
      <c r="T531" s="56"/>
      <c r="AT531" s="17" t="s">
        <v>143</v>
      </c>
      <c r="AU531" s="17" t="s">
        <v>85</v>
      </c>
    </row>
    <row r="532" spans="2:51" s="13" customFormat="1" ht="12">
      <c r="B532" s="159"/>
      <c r="D532" s="149" t="s">
        <v>144</v>
      </c>
      <c r="E532" s="160" t="s">
        <v>1</v>
      </c>
      <c r="F532" s="161" t="s">
        <v>663</v>
      </c>
      <c r="H532" s="162">
        <v>8.369</v>
      </c>
      <c r="I532" s="163"/>
      <c r="L532" s="159"/>
      <c r="M532" s="164"/>
      <c r="T532" s="165"/>
      <c r="AT532" s="160" t="s">
        <v>144</v>
      </c>
      <c r="AU532" s="160" t="s">
        <v>85</v>
      </c>
      <c r="AV532" s="13" t="s">
        <v>85</v>
      </c>
      <c r="AW532" s="13" t="s">
        <v>32</v>
      </c>
      <c r="AX532" s="13" t="s">
        <v>76</v>
      </c>
      <c r="AY532" s="160" t="s">
        <v>136</v>
      </c>
    </row>
    <row r="533" spans="2:51" s="14" customFormat="1" ht="12">
      <c r="B533" s="166"/>
      <c r="D533" s="149" t="s">
        <v>144</v>
      </c>
      <c r="E533" s="167" t="s">
        <v>1</v>
      </c>
      <c r="F533" s="168" t="s">
        <v>147</v>
      </c>
      <c r="H533" s="169">
        <v>8.369</v>
      </c>
      <c r="I533" s="170"/>
      <c r="L533" s="166"/>
      <c r="M533" s="171"/>
      <c r="T533" s="172"/>
      <c r="AT533" s="167" t="s">
        <v>144</v>
      </c>
      <c r="AU533" s="167" t="s">
        <v>85</v>
      </c>
      <c r="AV533" s="14" t="s">
        <v>102</v>
      </c>
      <c r="AW533" s="14" t="s">
        <v>32</v>
      </c>
      <c r="AX533" s="14" t="s">
        <v>81</v>
      </c>
      <c r="AY533" s="167" t="s">
        <v>136</v>
      </c>
    </row>
    <row r="534" spans="2:65" s="1" customFormat="1" ht="37.75" customHeight="1">
      <c r="B534" s="32"/>
      <c r="C534" s="136" t="s">
        <v>664</v>
      </c>
      <c r="D534" s="136" t="s">
        <v>138</v>
      </c>
      <c r="E534" s="137" t="s">
        <v>665</v>
      </c>
      <c r="F534" s="138" t="s">
        <v>666</v>
      </c>
      <c r="G534" s="139" t="s">
        <v>240</v>
      </c>
      <c r="H534" s="140">
        <v>168.435</v>
      </c>
      <c r="I534" s="141"/>
      <c r="J534" s="142">
        <f>ROUND(I534*H534,2)</f>
        <v>0</v>
      </c>
      <c r="K534" s="138" t="s">
        <v>1</v>
      </c>
      <c r="L534" s="32"/>
      <c r="M534" s="143" t="s">
        <v>1</v>
      </c>
      <c r="N534" s="144" t="s">
        <v>41</v>
      </c>
      <c r="P534" s="145">
        <f>O534*H534</f>
        <v>0</v>
      </c>
      <c r="Q534" s="145">
        <v>0</v>
      </c>
      <c r="R534" s="145">
        <f>Q534*H534</f>
        <v>0</v>
      </c>
      <c r="S534" s="145">
        <v>0</v>
      </c>
      <c r="T534" s="146">
        <f>S534*H534</f>
        <v>0</v>
      </c>
      <c r="AR534" s="147" t="s">
        <v>102</v>
      </c>
      <c r="AT534" s="147" t="s">
        <v>138</v>
      </c>
      <c r="AU534" s="147" t="s">
        <v>85</v>
      </c>
      <c r="AY534" s="17" t="s">
        <v>136</v>
      </c>
      <c r="BE534" s="148">
        <f>IF(N534="základní",J534,0)</f>
        <v>0</v>
      </c>
      <c r="BF534" s="148">
        <f>IF(N534="snížená",J534,0)</f>
        <v>0</v>
      </c>
      <c r="BG534" s="148">
        <f>IF(N534="zákl. přenesená",J534,0)</f>
        <v>0</v>
      </c>
      <c r="BH534" s="148">
        <f>IF(N534="sníž. přenesená",J534,0)</f>
        <v>0</v>
      </c>
      <c r="BI534" s="148">
        <f>IF(N534="nulová",J534,0)</f>
        <v>0</v>
      </c>
      <c r="BJ534" s="17" t="s">
        <v>81</v>
      </c>
      <c r="BK534" s="148">
        <f>ROUND(I534*H534,2)</f>
        <v>0</v>
      </c>
      <c r="BL534" s="17" t="s">
        <v>102</v>
      </c>
      <c r="BM534" s="147" t="s">
        <v>667</v>
      </c>
    </row>
    <row r="535" spans="2:47" s="1" customFormat="1" ht="36">
      <c r="B535" s="32"/>
      <c r="D535" s="149" t="s">
        <v>143</v>
      </c>
      <c r="F535" s="150" t="s">
        <v>666</v>
      </c>
      <c r="I535" s="151"/>
      <c r="L535" s="32"/>
      <c r="M535" s="152"/>
      <c r="T535" s="56"/>
      <c r="AT535" s="17" t="s">
        <v>143</v>
      </c>
      <c r="AU535" s="17" t="s">
        <v>85</v>
      </c>
    </row>
    <row r="536" spans="2:51" s="13" customFormat="1" ht="12">
      <c r="B536" s="159"/>
      <c r="D536" s="149" t="s">
        <v>144</v>
      </c>
      <c r="E536" s="160" t="s">
        <v>1</v>
      </c>
      <c r="F536" s="161" t="s">
        <v>668</v>
      </c>
      <c r="H536" s="162">
        <v>107.047</v>
      </c>
      <c r="I536" s="163"/>
      <c r="L536" s="159"/>
      <c r="M536" s="164"/>
      <c r="T536" s="165"/>
      <c r="AT536" s="160" t="s">
        <v>144</v>
      </c>
      <c r="AU536" s="160" t="s">
        <v>85</v>
      </c>
      <c r="AV536" s="13" t="s">
        <v>85</v>
      </c>
      <c r="AW536" s="13" t="s">
        <v>32</v>
      </c>
      <c r="AX536" s="13" t="s">
        <v>76</v>
      </c>
      <c r="AY536" s="160" t="s">
        <v>136</v>
      </c>
    </row>
    <row r="537" spans="2:51" s="13" customFormat="1" ht="12">
      <c r="B537" s="159"/>
      <c r="D537" s="149" t="s">
        <v>144</v>
      </c>
      <c r="E537" s="160" t="s">
        <v>1</v>
      </c>
      <c r="F537" s="161" t="s">
        <v>669</v>
      </c>
      <c r="H537" s="162">
        <v>17.098</v>
      </c>
      <c r="I537" s="163"/>
      <c r="L537" s="159"/>
      <c r="M537" s="164"/>
      <c r="T537" s="165"/>
      <c r="AT537" s="160" t="s">
        <v>144</v>
      </c>
      <c r="AU537" s="160" t="s">
        <v>85</v>
      </c>
      <c r="AV537" s="13" t="s">
        <v>85</v>
      </c>
      <c r="AW537" s="13" t="s">
        <v>32</v>
      </c>
      <c r="AX537" s="13" t="s">
        <v>76</v>
      </c>
      <c r="AY537" s="160" t="s">
        <v>136</v>
      </c>
    </row>
    <row r="538" spans="2:51" s="13" customFormat="1" ht="12">
      <c r="B538" s="159"/>
      <c r="D538" s="149" t="s">
        <v>144</v>
      </c>
      <c r="E538" s="160" t="s">
        <v>1</v>
      </c>
      <c r="F538" s="161" t="s">
        <v>670</v>
      </c>
      <c r="H538" s="162">
        <v>19.485</v>
      </c>
      <c r="I538" s="163"/>
      <c r="L538" s="159"/>
      <c r="M538" s="164"/>
      <c r="T538" s="165"/>
      <c r="AT538" s="160" t="s">
        <v>144</v>
      </c>
      <c r="AU538" s="160" t="s">
        <v>85</v>
      </c>
      <c r="AV538" s="13" t="s">
        <v>85</v>
      </c>
      <c r="AW538" s="13" t="s">
        <v>32</v>
      </c>
      <c r="AX538" s="13" t="s">
        <v>76</v>
      </c>
      <c r="AY538" s="160" t="s">
        <v>136</v>
      </c>
    </row>
    <row r="539" spans="2:51" s="13" customFormat="1" ht="12">
      <c r="B539" s="159"/>
      <c r="D539" s="149" t="s">
        <v>144</v>
      </c>
      <c r="E539" s="160" t="s">
        <v>1</v>
      </c>
      <c r="F539" s="161" t="s">
        <v>671</v>
      </c>
      <c r="H539" s="162">
        <v>24.805</v>
      </c>
      <c r="I539" s="163"/>
      <c r="L539" s="159"/>
      <c r="M539" s="164"/>
      <c r="T539" s="165"/>
      <c r="AT539" s="160" t="s">
        <v>144</v>
      </c>
      <c r="AU539" s="160" t="s">
        <v>85</v>
      </c>
      <c r="AV539" s="13" t="s">
        <v>85</v>
      </c>
      <c r="AW539" s="13" t="s">
        <v>32</v>
      </c>
      <c r="AX539" s="13" t="s">
        <v>76</v>
      </c>
      <c r="AY539" s="160" t="s">
        <v>136</v>
      </c>
    </row>
    <row r="540" spans="2:51" s="14" customFormat="1" ht="12">
      <c r="B540" s="166"/>
      <c r="D540" s="149" t="s">
        <v>144</v>
      </c>
      <c r="E540" s="167" t="s">
        <v>1</v>
      </c>
      <c r="F540" s="168" t="s">
        <v>147</v>
      </c>
      <c r="H540" s="169">
        <v>168.435</v>
      </c>
      <c r="I540" s="170"/>
      <c r="L540" s="166"/>
      <c r="M540" s="171"/>
      <c r="T540" s="172"/>
      <c r="AT540" s="167" t="s">
        <v>144</v>
      </c>
      <c r="AU540" s="167" t="s">
        <v>85</v>
      </c>
      <c r="AV540" s="14" t="s">
        <v>102</v>
      </c>
      <c r="AW540" s="14" t="s">
        <v>32</v>
      </c>
      <c r="AX540" s="14" t="s">
        <v>81</v>
      </c>
      <c r="AY540" s="167" t="s">
        <v>136</v>
      </c>
    </row>
    <row r="541" spans="2:65" s="1" customFormat="1" ht="44.25" customHeight="1">
      <c r="B541" s="32"/>
      <c r="C541" s="136" t="s">
        <v>672</v>
      </c>
      <c r="D541" s="136" t="s">
        <v>138</v>
      </c>
      <c r="E541" s="137" t="s">
        <v>673</v>
      </c>
      <c r="F541" s="138" t="s">
        <v>674</v>
      </c>
      <c r="G541" s="139" t="s">
        <v>240</v>
      </c>
      <c r="H541" s="140">
        <v>257.23</v>
      </c>
      <c r="I541" s="141"/>
      <c r="J541" s="142">
        <f>ROUND(I541*H541,2)</f>
        <v>0</v>
      </c>
      <c r="K541" s="138" t="s">
        <v>1</v>
      </c>
      <c r="L541" s="32"/>
      <c r="M541" s="143" t="s">
        <v>1</v>
      </c>
      <c r="N541" s="144" t="s">
        <v>41</v>
      </c>
      <c r="P541" s="145">
        <f>O541*H541</f>
        <v>0</v>
      </c>
      <c r="Q541" s="145">
        <v>0</v>
      </c>
      <c r="R541" s="145">
        <f>Q541*H541</f>
        <v>0</v>
      </c>
      <c r="S541" s="145">
        <v>0</v>
      </c>
      <c r="T541" s="146">
        <f>S541*H541</f>
        <v>0</v>
      </c>
      <c r="AR541" s="147" t="s">
        <v>102</v>
      </c>
      <c r="AT541" s="147" t="s">
        <v>138</v>
      </c>
      <c r="AU541" s="147" t="s">
        <v>85</v>
      </c>
      <c r="AY541" s="17" t="s">
        <v>136</v>
      </c>
      <c r="BE541" s="148">
        <f>IF(N541="základní",J541,0)</f>
        <v>0</v>
      </c>
      <c r="BF541" s="148">
        <f>IF(N541="snížená",J541,0)</f>
        <v>0</v>
      </c>
      <c r="BG541" s="148">
        <f>IF(N541="zákl. přenesená",J541,0)</f>
        <v>0</v>
      </c>
      <c r="BH541" s="148">
        <f>IF(N541="sníž. přenesená",J541,0)</f>
        <v>0</v>
      </c>
      <c r="BI541" s="148">
        <f>IF(N541="nulová",J541,0)</f>
        <v>0</v>
      </c>
      <c r="BJ541" s="17" t="s">
        <v>81</v>
      </c>
      <c r="BK541" s="148">
        <f>ROUND(I541*H541,2)</f>
        <v>0</v>
      </c>
      <c r="BL541" s="17" t="s">
        <v>102</v>
      </c>
      <c r="BM541" s="147" t="s">
        <v>675</v>
      </c>
    </row>
    <row r="542" spans="2:47" s="1" customFormat="1" ht="36">
      <c r="B542" s="32"/>
      <c r="D542" s="149" t="s">
        <v>143</v>
      </c>
      <c r="F542" s="150" t="s">
        <v>674</v>
      </c>
      <c r="I542" s="151"/>
      <c r="L542" s="32"/>
      <c r="M542" s="152"/>
      <c r="T542" s="56"/>
      <c r="AT542" s="17" t="s">
        <v>143</v>
      </c>
      <c r="AU542" s="17" t="s">
        <v>85</v>
      </c>
    </row>
    <row r="543" spans="2:51" s="13" customFormat="1" ht="12">
      <c r="B543" s="159"/>
      <c r="D543" s="149" t="s">
        <v>144</v>
      </c>
      <c r="E543" s="160" t="s">
        <v>1</v>
      </c>
      <c r="F543" s="161" t="s">
        <v>676</v>
      </c>
      <c r="H543" s="162">
        <v>257.23</v>
      </c>
      <c r="I543" s="163"/>
      <c r="L543" s="159"/>
      <c r="M543" s="164"/>
      <c r="T543" s="165"/>
      <c r="AT543" s="160" t="s">
        <v>144</v>
      </c>
      <c r="AU543" s="160" t="s">
        <v>85</v>
      </c>
      <c r="AV543" s="13" t="s">
        <v>85</v>
      </c>
      <c r="AW543" s="13" t="s">
        <v>32</v>
      </c>
      <c r="AX543" s="13" t="s">
        <v>76</v>
      </c>
      <c r="AY543" s="160" t="s">
        <v>136</v>
      </c>
    </row>
    <row r="544" spans="2:51" s="14" customFormat="1" ht="12">
      <c r="B544" s="166"/>
      <c r="D544" s="149" t="s">
        <v>144</v>
      </c>
      <c r="E544" s="167" t="s">
        <v>1</v>
      </c>
      <c r="F544" s="168" t="s">
        <v>147</v>
      </c>
      <c r="H544" s="169">
        <v>257.23</v>
      </c>
      <c r="I544" s="170"/>
      <c r="L544" s="166"/>
      <c r="M544" s="171"/>
      <c r="T544" s="172"/>
      <c r="AT544" s="167" t="s">
        <v>144</v>
      </c>
      <c r="AU544" s="167" t="s">
        <v>85</v>
      </c>
      <c r="AV544" s="14" t="s">
        <v>102</v>
      </c>
      <c r="AW544" s="14" t="s">
        <v>32</v>
      </c>
      <c r="AX544" s="14" t="s">
        <v>81</v>
      </c>
      <c r="AY544" s="167" t="s">
        <v>136</v>
      </c>
    </row>
    <row r="545" spans="2:65" s="1" customFormat="1" ht="44.25" customHeight="1">
      <c r="B545" s="32"/>
      <c r="C545" s="136" t="s">
        <v>677</v>
      </c>
      <c r="D545" s="136" t="s">
        <v>138</v>
      </c>
      <c r="E545" s="137" t="s">
        <v>678</v>
      </c>
      <c r="F545" s="138" t="s">
        <v>679</v>
      </c>
      <c r="G545" s="139" t="s">
        <v>240</v>
      </c>
      <c r="H545" s="140">
        <v>112.022</v>
      </c>
      <c r="I545" s="141"/>
      <c r="J545" s="142">
        <f>ROUND(I545*H545,2)</f>
        <v>0</v>
      </c>
      <c r="K545" s="138" t="s">
        <v>1</v>
      </c>
      <c r="L545" s="32"/>
      <c r="M545" s="143" t="s">
        <v>1</v>
      </c>
      <c r="N545" s="144" t="s">
        <v>41</v>
      </c>
      <c r="P545" s="145">
        <f>O545*H545</f>
        <v>0</v>
      </c>
      <c r="Q545" s="145">
        <v>0</v>
      </c>
      <c r="R545" s="145">
        <f>Q545*H545</f>
        <v>0</v>
      </c>
      <c r="S545" s="145">
        <v>0</v>
      </c>
      <c r="T545" s="146">
        <f>S545*H545</f>
        <v>0</v>
      </c>
      <c r="AR545" s="147" t="s">
        <v>102</v>
      </c>
      <c r="AT545" s="147" t="s">
        <v>138</v>
      </c>
      <c r="AU545" s="147" t="s">
        <v>85</v>
      </c>
      <c r="AY545" s="17" t="s">
        <v>136</v>
      </c>
      <c r="BE545" s="148">
        <f>IF(N545="základní",J545,0)</f>
        <v>0</v>
      </c>
      <c r="BF545" s="148">
        <f>IF(N545="snížená",J545,0)</f>
        <v>0</v>
      </c>
      <c r="BG545" s="148">
        <f>IF(N545="zákl. přenesená",J545,0)</f>
        <v>0</v>
      </c>
      <c r="BH545" s="148">
        <f>IF(N545="sníž. přenesená",J545,0)</f>
        <v>0</v>
      </c>
      <c r="BI545" s="148">
        <f>IF(N545="nulová",J545,0)</f>
        <v>0</v>
      </c>
      <c r="BJ545" s="17" t="s">
        <v>81</v>
      </c>
      <c r="BK545" s="148">
        <f>ROUND(I545*H545,2)</f>
        <v>0</v>
      </c>
      <c r="BL545" s="17" t="s">
        <v>102</v>
      </c>
      <c r="BM545" s="147" t="s">
        <v>680</v>
      </c>
    </row>
    <row r="546" spans="2:47" s="1" customFormat="1" ht="36">
      <c r="B546" s="32"/>
      <c r="D546" s="149" t="s">
        <v>143</v>
      </c>
      <c r="F546" s="150" t="s">
        <v>679</v>
      </c>
      <c r="I546" s="151"/>
      <c r="L546" s="32"/>
      <c r="M546" s="152"/>
      <c r="T546" s="56"/>
      <c r="AT546" s="17" t="s">
        <v>143</v>
      </c>
      <c r="AU546" s="17" t="s">
        <v>85</v>
      </c>
    </row>
    <row r="547" spans="2:51" s="13" customFormat="1" ht="12">
      <c r="B547" s="159"/>
      <c r="D547" s="149" t="s">
        <v>144</v>
      </c>
      <c r="E547" s="160" t="s">
        <v>1</v>
      </c>
      <c r="F547" s="161" t="s">
        <v>681</v>
      </c>
      <c r="H547" s="162">
        <v>10.017</v>
      </c>
      <c r="I547" s="163"/>
      <c r="L547" s="159"/>
      <c r="M547" s="164"/>
      <c r="T547" s="165"/>
      <c r="AT547" s="160" t="s">
        <v>144</v>
      </c>
      <c r="AU547" s="160" t="s">
        <v>85</v>
      </c>
      <c r="AV547" s="13" t="s">
        <v>85</v>
      </c>
      <c r="AW547" s="13" t="s">
        <v>32</v>
      </c>
      <c r="AX547" s="13" t="s">
        <v>76</v>
      </c>
      <c r="AY547" s="160" t="s">
        <v>136</v>
      </c>
    </row>
    <row r="548" spans="2:51" s="13" customFormat="1" ht="12">
      <c r="B548" s="159"/>
      <c r="D548" s="149" t="s">
        <v>144</v>
      </c>
      <c r="E548" s="160" t="s">
        <v>1</v>
      </c>
      <c r="F548" s="161" t="s">
        <v>638</v>
      </c>
      <c r="H548" s="162">
        <v>102.005</v>
      </c>
      <c r="I548" s="163"/>
      <c r="L548" s="159"/>
      <c r="M548" s="164"/>
      <c r="T548" s="165"/>
      <c r="AT548" s="160" t="s">
        <v>144</v>
      </c>
      <c r="AU548" s="160" t="s">
        <v>85</v>
      </c>
      <c r="AV548" s="13" t="s">
        <v>85</v>
      </c>
      <c r="AW548" s="13" t="s">
        <v>32</v>
      </c>
      <c r="AX548" s="13" t="s">
        <v>76</v>
      </c>
      <c r="AY548" s="160" t="s">
        <v>136</v>
      </c>
    </row>
    <row r="549" spans="2:51" s="14" customFormat="1" ht="12">
      <c r="B549" s="166"/>
      <c r="D549" s="149" t="s">
        <v>144</v>
      </c>
      <c r="E549" s="167" t="s">
        <v>1</v>
      </c>
      <c r="F549" s="168" t="s">
        <v>147</v>
      </c>
      <c r="H549" s="169">
        <v>112.02199999999999</v>
      </c>
      <c r="I549" s="170"/>
      <c r="L549" s="166"/>
      <c r="M549" s="171"/>
      <c r="T549" s="172"/>
      <c r="AT549" s="167" t="s">
        <v>144</v>
      </c>
      <c r="AU549" s="167" t="s">
        <v>85</v>
      </c>
      <c r="AV549" s="14" t="s">
        <v>102</v>
      </c>
      <c r="AW549" s="14" t="s">
        <v>32</v>
      </c>
      <c r="AX549" s="14" t="s">
        <v>81</v>
      </c>
      <c r="AY549" s="167" t="s">
        <v>136</v>
      </c>
    </row>
    <row r="550" spans="2:63" s="11" customFormat="1" ht="22.75" customHeight="1">
      <c r="B550" s="124"/>
      <c r="D550" s="125" t="s">
        <v>75</v>
      </c>
      <c r="E550" s="134" t="s">
        <v>682</v>
      </c>
      <c r="F550" s="134" t="s">
        <v>683</v>
      </c>
      <c r="I550" s="127"/>
      <c r="J550" s="135">
        <f>BK550</f>
        <v>0</v>
      </c>
      <c r="L550" s="124"/>
      <c r="M550" s="129"/>
      <c r="P550" s="130">
        <f>SUM(P551:P552)</f>
        <v>0</v>
      </c>
      <c r="R550" s="130">
        <f>SUM(R551:R552)</f>
        <v>0</v>
      </c>
      <c r="T550" s="131">
        <f>SUM(T551:T552)</f>
        <v>0</v>
      </c>
      <c r="AR550" s="125" t="s">
        <v>81</v>
      </c>
      <c r="AT550" s="132" t="s">
        <v>75</v>
      </c>
      <c r="AU550" s="132" t="s">
        <v>81</v>
      </c>
      <c r="AY550" s="125" t="s">
        <v>136</v>
      </c>
      <c r="BK550" s="133">
        <f>SUM(BK551:BK552)</f>
        <v>0</v>
      </c>
    </row>
    <row r="551" spans="2:65" s="1" customFormat="1" ht="24.25" customHeight="1">
      <c r="B551" s="32"/>
      <c r="C551" s="136" t="s">
        <v>684</v>
      </c>
      <c r="D551" s="136" t="s">
        <v>138</v>
      </c>
      <c r="E551" s="137" t="s">
        <v>685</v>
      </c>
      <c r="F551" s="138" t="s">
        <v>686</v>
      </c>
      <c r="G551" s="139" t="s">
        <v>240</v>
      </c>
      <c r="H551" s="140">
        <v>986.489</v>
      </c>
      <c r="I551" s="141"/>
      <c r="J551" s="142">
        <f>ROUND(I551*H551,2)</f>
        <v>0</v>
      </c>
      <c r="K551" s="138" t="s">
        <v>1</v>
      </c>
      <c r="L551" s="32"/>
      <c r="M551" s="143" t="s">
        <v>1</v>
      </c>
      <c r="N551" s="144" t="s">
        <v>41</v>
      </c>
      <c r="P551" s="145">
        <f>O551*H551</f>
        <v>0</v>
      </c>
      <c r="Q551" s="145">
        <v>0</v>
      </c>
      <c r="R551" s="145">
        <f>Q551*H551</f>
        <v>0</v>
      </c>
      <c r="S551" s="145">
        <v>0</v>
      </c>
      <c r="T551" s="146">
        <f>S551*H551</f>
        <v>0</v>
      </c>
      <c r="AR551" s="147" t="s">
        <v>102</v>
      </c>
      <c r="AT551" s="147" t="s">
        <v>138</v>
      </c>
      <c r="AU551" s="147" t="s">
        <v>85</v>
      </c>
      <c r="AY551" s="17" t="s">
        <v>136</v>
      </c>
      <c r="BE551" s="148">
        <f>IF(N551="základní",J551,0)</f>
        <v>0</v>
      </c>
      <c r="BF551" s="148">
        <f>IF(N551="snížená",J551,0)</f>
        <v>0</v>
      </c>
      <c r="BG551" s="148">
        <f>IF(N551="zákl. přenesená",J551,0)</f>
        <v>0</v>
      </c>
      <c r="BH551" s="148">
        <f>IF(N551="sníž. přenesená",J551,0)</f>
        <v>0</v>
      </c>
      <c r="BI551" s="148">
        <f>IF(N551="nulová",J551,0)</f>
        <v>0</v>
      </c>
      <c r="BJ551" s="17" t="s">
        <v>81</v>
      </c>
      <c r="BK551" s="148">
        <f>ROUND(I551*H551,2)</f>
        <v>0</v>
      </c>
      <c r="BL551" s="17" t="s">
        <v>102</v>
      </c>
      <c r="BM551" s="147" t="s">
        <v>687</v>
      </c>
    </row>
    <row r="552" spans="2:47" s="1" customFormat="1" ht="24">
      <c r="B552" s="32"/>
      <c r="D552" s="149" t="s">
        <v>143</v>
      </c>
      <c r="F552" s="150" t="s">
        <v>686</v>
      </c>
      <c r="I552" s="151"/>
      <c r="L552" s="32"/>
      <c r="M552" s="190"/>
      <c r="N552" s="191"/>
      <c r="O552" s="191"/>
      <c r="P552" s="191"/>
      <c r="Q552" s="191"/>
      <c r="R552" s="191"/>
      <c r="S552" s="191"/>
      <c r="T552" s="192"/>
      <c r="AT552" s="17" t="s">
        <v>143</v>
      </c>
      <c r="AU552" s="17" t="s">
        <v>85</v>
      </c>
    </row>
    <row r="553" spans="2:12" s="1" customFormat="1" ht="7" customHeight="1">
      <c r="B553" s="44"/>
      <c r="C553" s="45"/>
      <c r="D553" s="45"/>
      <c r="E553" s="45"/>
      <c r="F553" s="45"/>
      <c r="G553" s="45"/>
      <c r="H553" s="45"/>
      <c r="I553" s="45"/>
      <c r="J553" s="45"/>
      <c r="K553" s="45"/>
      <c r="L553" s="32"/>
    </row>
  </sheetData>
  <sheetProtection algorithmName="SHA-512" hashValue="RbrfY1oe+IxD2sXSMdS1x00twLzmPRcjfQY+3cSrZrb2/coRz+W+JP4qKmT+v8MpyfjNQfVRLBPspzCr+Av8lw==" saltValue="0GB1XKdpgC36ykwHDIjZQ2SVLyxBNsBS8oyFoxADw/DZkWjVyXj6JLRvSElKyGTpeHgk5HTpsJKylsjsE4Z6/g==" spinCount="100000" sheet="1" objects="1" scenarios="1" formatColumns="0" formatRows="0" autoFilter="0"/>
  <autoFilter ref="C123:K55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7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87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s="1" customFormat="1" ht="12" customHeight="1">
      <c r="B8" s="32"/>
      <c r="D8" s="27" t="s">
        <v>106</v>
      </c>
      <c r="L8" s="32"/>
    </row>
    <row r="9" spans="2:12" s="1" customFormat="1" ht="16.5" customHeight="1">
      <c r="B9" s="32"/>
      <c r="E9" s="197" t="s">
        <v>688</v>
      </c>
      <c r="F9" s="241"/>
      <c r="G9" s="241"/>
      <c r="H9" s="241"/>
      <c r="L9" s="32"/>
    </row>
    <row r="10" spans="2:12" s="1" customFormat="1" ht="11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12.12.2023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2" t="str">
        <f>'Rekapitulace stavby'!E14</f>
        <v>Vyplň údaj</v>
      </c>
      <c r="F18" s="223"/>
      <c r="G18" s="223"/>
      <c r="H18" s="223"/>
      <c r="I18" s="27" t="s">
        <v>27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4"/>
      <c r="E27" s="228" t="s">
        <v>1</v>
      </c>
      <c r="F27" s="228"/>
      <c r="G27" s="228"/>
      <c r="H27" s="228"/>
      <c r="L27" s="94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5" customHeight="1">
      <c r="B30" s="32"/>
      <c r="D30" s="95" t="s">
        <v>36</v>
      </c>
      <c r="J30" s="66">
        <f>ROUND(J121,2)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5" customHeight="1">
      <c r="B33" s="32"/>
      <c r="D33" s="55" t="s">
        <v>40</v>
      </c>
      <c r="E33" s="27" t="s">
        <v>41</v>
      </c>
      <c r="F33" s="86">
        <f>ROUND((SUM(BE121:BE206)),2)</f>
        <v>0</v>
      </c>
      <c r="I33" s="96">
        <v>0.21</v>
      </c>
      <c r="J33" s="86">
        <f>ROUND(((SUM(BE121:BE206))*I33),2)</f>
        <v>0</v>
      </c>
      <c r="L33" s="32"/>
    </row>
    <row r="34" spans="2:12" s="1" customFormat="1" ht="14.5" customHeight="1">
      <c r="B34" s="32"/>
      <c r="E34" s="27" t="s">
        <v>42</v>
      </c>
      <c r="F34" s="86">
        <f>ROUND((SUM(BF121:BF206)),2)</f>
        <v>0</v>
      </c>
      <c r="I34" s="96">
        <v>0.15</v>
      </c>
      <c r="J34" s="86">
        <f>ROUND(((SUM(BF121:BF206))*I34),2)</f>
        <v>0</v>
      </c>
      <c r="L34" s="32"/>
    </row>
    <row r="35" spans="2:12" s="1" customFormat="1" ht="14.5" customHeight="1" hidden="1">
      <c r="B35" s="32"/>
      <c r="E35" s="27" t="s">
        <v>43</v>
      </c>
      <c r="F35" s="86">
        <f>ROUND((SUM(BG121:BG206)),2)</f>
        <v>0</v>
      </c>
      <c r="I35" s="96">
        <v>0.21</v>
      </c>
      <c r="J35" s="86">
        <f>0</f>
        <v>0</v>
      </c>
      <c r="L35" s="32"/>
    </row>
    <row r="36" spans="2:12" s="1" customFormat="1" ht="14.5" customHeight="1" hidden="1">
      <c r="B36" s="32"/>
      <c r="E36" s="27" t="s">
        <v>44</v>
      </c>
      <c r="F36" s="86">
        <f>ROUND((SUM(BH121:BH206)),2)</f>
        <v>0</v>
      </c>
      <c r="I36" s="96">
        <v>0.15</v>
      </c>
      <c r="J36" s="86">
        <f>0</f>
        <v>0</v>
      </c>
      <c r="L36" s="32"/>
    </row>
    <row r="37" spans="2:12" s="1" customFormat="1" ht="14.5" customHeight="1" hidden="1">
      <c r="B37" s="32"/>
      <c r="E37" s="27" t="s">
        <v>45</v>
      </c>
      <c r="F37" s="86">
        <f>ROUND((SUM(BI121:BI206)),2)</f>
        <v>0</v>
      </c>
      <c r="I37" s="96">
        <v>0</v>
      </c>
      <c r="J37" s="86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97"/>
      <c r="D39" s="98" t="s">
        <v>46</v>
      </c>
      <c r="E39" s="57"/>
      <c r="F39" s="57"/>
      <c r="G39" s="99" t="s">
        <v>47</v>
      </c>
      <c r="H39" s="100" t="s">
        <v>48</v>
      </c>
      <c r="I39" s="57"/>
      <c r="J39" s="101">
        <f>SUM(J30:J37)</f>
        <v>0</v>
      </c>
      <c r="K39" s="102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s="1" customFormat="1" ht="12" customHeight="1">
      <c r="B86" s="32"/>
      <c r="C86" s="27" t="s">
        <v>106</v>
      </c>
      <c r="L86" s="32"/>
    </row>
    <row r="87" spans="2:12" s="1" customFormat="1" ht="16.5" customHeight="1">
      <c r="B87" s="32"/>
      <c r="E87" s="197" t="str">
        <f>E9</f>
        <v>2 - SO 101 Chodník - neuznatelné náklady</v>
      </c>
      <c r="F87" s="241"/>
      <c r="G87" s="241"/>
      <c r="H87" s="241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k.ú. Kramolna, k.ú. Lhotky</v>
      </c>
      <c r="I89" s="27" t="s">
        <v>22</v>
      </c>
      <c r="J89" s="52" t="str">
        <f>IF(J12="","",J12)</f>
        <v>12.12.2023</v>
      </c>
      <c r="L89" s="32"/>
    </row>
    <row r="90" spans="2:12" s="1" customFormat="1" ht="7" customHeight="1">
      <c r="B90" s="32"/>
      <c r="L90" s="32"/>
    </row>
    <row r="91" spans="2:12" s="1" customFormat="1" ht="25.75" customHeight="1">
      <c r="B91" s="32"/>
      <c r="C91" s="27" t="s">
        <v>24</v>
      </c>
      <c r="F91" s="25" t="str">
        <f>E15</f>
        <v>Obec Kramolna, 547 01 Náchod</v>
      </c>
      <c r="I91" s="27" t="s">
        <v>30</v>
      </c>
      <c r="J91" s="30" t="str">
        <f>E21</f>
        <v>Ing. Filip Eichler, Ph.D.</v>
      </c>
      <c r="L91" s="32"/>
    </row>
    <row r="92" spans="2:12" s="1" customFormat="1" ht="15.25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5" t="s">
        <v>109</v>
      </c>
      <c r="D94" s="97"/>
      <c r="E94" s="97"/>
      <c r="F94" s="97"/>
      <c r="G94" s="97"/>
      <c r="H94" s="97"/>
      <c r="I94" s="97"/>
      <c r="J94" s="106" t="s">
        <v>110</v>
      </c>
      <c r="K94" s="97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7" t="s">
        <v>111</v>
      </c>
      <c r="J96" s="66">
        <f>J121</f>
        <v>0</v>
      </c>
      <c r="L96" s="32"/>
      <c r="AU96" s="17" t="s">
        <v>112</v>
      </c>
    </row>
    <row r="97" spans="2:12" s="8" customFormat="1" ht="25" customHeight="1">
      <c r="B97" s="108"/>
      <c r="D97" s="109" t="s">
        <v>113</v>
      </c>
      <c r="E97" s="110"/>
      <c r="F97" s="110"/>
      <c r="G97" s="110"/>
      <c r="H97" s="110"/>
      <c r="I97" s="110"/>
      <c r="J97" s="111">
        <f>J122</f>
        <v>0</v>
      </c>
      <c r="L97" s="108"/>
    </row>
    <row r="98" spans="2:12" s="9" customFormat="1" ht="20" customHeight="1">
      <c r="B98" s="112"/>
      <c r="D98" s="113" t="s">
        <v>114</v>
      </c>
      <c r="E98" s="114"/>
      <c r="F98" s="114"/>
      <c r="G98" s="114"/>
      <c r="H98" s="114"/>
      <c r="I98" s="114"/>
      <c r="J98" s="115">
        <f>J123</f>
        <v>0</v>
      </c>
      <c r="L98" s="112"/>
    </row>
    <row r="99" spans="2:12" s="9" customFormat="1" ht="20" customHeight="1">
      <c r="B99" s="112"/>
      <c r="D99" s="113" t="s">
        <v>116</v>
      </c>
      <c r="E99" s="114"/>
      <c r="F99" s="114"/>
      <c r="G99" s="114"/>
      <c r="H99" s="114"/>
      <c r="I99" s="114"/>
      <c r="J99" s="115">
        <f>J168</f>
        <v>0</v>
      </c>
      <c r="L99" s="112"/>
    </row>
    <row r="100" spans="2:12" s="9" customFormat="1" ht="20" customHeight="1">
      <c r="B100" s="112"/>
      <c r="D100" s="113" t="s">
        <v>118</v>
      </c>
      <c r="E100" s="114"/>
      <c r="F100" s="114"/>
      <c r="G100" s="114"/>
      <c r="H100" s="114"/>
      <c r="I100" s="114"/>
      <c r="J100" s="115">
        <f>J201</f>
        <v>0</v>
      </c>
      <c r="L100" s="112"/>
    </row>
    <row r="101" spans="2:12" s="9" customFormat="1" ht="20" customHeight="1">
      <c r="B101" s="112"/>
      <c r="D101" s="113" t="s">
        <v>120</v>
      </c>
      <c r="E101" s="114"/>
      <c r="F101" s="114"/>
      <c r="G101" s="114"/>
      <c r="H101" s="114"/>
      <c r="I101" s="114"/>
      <c r="J101" s="115">
        <f>J204</f>
        <v>0</v>
      </c>
      <c r="L101" s="112"/>
    </row>
    <row r="102" spans="2:12" s="1" customFormat="1" ht="21.75" customHeight="1">
      <c r="B102" s="32"/>
      <c r="L102" s="32"/>
    </row>
    <row r="103" spans="2:12" s="1" customFormat="1" ht="7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2"/>
    </row>
    <row r="107" spans="2:12" s="1" customFormat="1" ht="7" customHeight="1"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2"/>
    </row>
    <row r="108" spans="2:12" s="1" customFormat="1" ht="25" customHeight="1">
      <c r="B108" s="32"/>
      <c r="C108" s="21" t="s">
        <v>121</v>
      </c>
      <c r="L108" s="32"/>
    </row>
    <row r="109" spans="2:12" s="1" customFormat="1" ht="7" customHeight="1">
      <c r="B109" s="32"/>
      <c r="L109" s="32"/>
    </row>
    <row r="110" spans="2:12" s="1" customFormat="1" ht="12" customHeight="1">
      <c r="B110" s="32"/>
      <c r="C110" s="27" t="s">
        <v>16</v>
      </c>
      <c r="L110" s="32"/>
    </row>
    <row r="111" spans="2:12" s="1" customFormat="1" ht="16.5" customHeight="1">
      <c r="B111" s="32"/>
      <c r="E111" s="239" t="str">
        <f>E7</f>
        <v>Chodník Kramolna podél III/30413 (Kramolna Lhotky)</v>
      </c>
      <c r="F111" s="240"/>
      <c r="G111" s="240"/>
      <c r="H111" s="240"/>
      <c r="L111" s="32"/>
    </row>
    <row r="112" spans="2:12" s="1" customFormat="1" ht="12" customHeight="1">
      <c r="B112" s="32"/>
      <c r="C112" s="27" t="s">
        <v>106</v>
      </c>
      <c r="L112" s="32"/>
    </row>
    <row r="113" spans="2:12" s="1" customFormat="1" ht="16.5" customHeight="1">
      <c r="B113" s="32"/>
      <c r="E113" s="197" t="str">
        <f>E9</f>
        <v>2 - SO 101 Chodník - neuznatelné náklady</v>
      </c>
      <c r="F113" s="241"/>
      <c r="G113" s="241"/>
      <c r="H113" s="241"/>
      <c r="L113" s="32"/>
    </row>
    <row r="114" spans="2:12" s="1" customFormat="1" ht="7" customHeight="1">
      <c r="B114" s="32"/>
      <c r="L114" s="32"/>
    </row>
    <row r="115" spans="2:12" s="1" customFormat="1" ht="12" customHeight="1">
      <c r="B115" s="32"/>
      <c r="C115" s="27" t="s">
        <v>20</v>
      </c>
      <c r="F115" s="25" t="str">
        <f>F12</f>
        <v>k.ú. Kramolna, k.ú. Lhotky</v>
      </c>
      <c r="I115" s="27" t="s">
        <v>22</v>
      </c>
      <c r="J115" s="52" t="str">
        <f>IF(J12="","",J12)</f>
        <v>12.12.2023</v>
      </c>
      <c r="L115" s="32"/>
    </row>
    <row r="116" spans="2:12" s="1" customFormat="1" ht="7" customHeight="1">
      <c r="B116" s="32"/>
      <c r="L116" s="32"/>
    </row>
    <row r="117" spans="2:12" s="1" customFormat="1" ht="25.75" customHeight="1">
      <c r="B117" s="32"/>
      <c r="C117" s="27" t="s">
        <v>24</v>
      </c>
      <c r="F117" s="25" t="str">
        <f>E15</f>
        <v>Obec Kramolna, 547 01 Náchod</v>
      </c>
      <c r="I117" s="27" t="s">
        <v>30</v>
      </c>
      <c r="J117" s="30" t="str">
        <f>E21</f>
        <v>Ing. Filip Eichler, Ph.D.</v>
      </c>
      <c r="L117" s="32"/>
    </row>
    <row r="118" spans="2:12" s="1" customFormat="1" ht="15.25" customHeight="1">
      <c r="B118" s="32"/>
      <c r="C118" s="27" t="s">
        <v>28</v>
      </c>
      <c r="F118" s="25" t="str">
        <f>IF(E18="","",E18)</f>
        <v>Vyplň údaj</v>
      </c>
      <c r="I118" s="27" t="s">
        <v>33</v>
      </c>
      <c r="J118" s="30" t="str">
        <f>E24</f>
        <v xml:space="preserve"> </v>
      </c>
      <c r="L118" s="32"/>
    </row>
    <row r="119" spans="2:12" s="1" customFormat="1" ht="10.25" customHeight="1">
      <c r="B119" s="32"/>
      <c r="L119" s="32"/>
    </row>
    <row r="120" spans="2:20" s="10" customFormat="1" ht="29.25" customHeight="1">
      <c r="B120" s="116"/>
      <c r="C120" s="117" t="s">
        <v>122</v>
      </c>
      <c r="D120" s="118" t="s">
        <v>61</v>
      </c>
      <c r="E120" s="118" t="s">
        <v>57</v>
      </c>
      <c r="F120" s="118" t="s">
        <v>58</v>
      </c>
      <c r="G120" s="118" t="s">
        <v>123</v>
      </c>
      <c r="H120" s="118" t="s">
        <v>124</v>
      </c>
      <c r="I120" s="118" t="s">
        <v>125</v>
      </c>
      <c r="J120" s="118" t="s">
        <v>110</v>
      </c>
      <c r="K120" s="119" t="s">
        <v>126</v>
      </c>
      <c r="L120" s="116"/>
      <c r="M120" s="59" t="s">
        <v>1</v>
      </c>
      <c r="N120" s="60" t="s">
        <v>40</v>
      </c>
      <c r="O120" s="60" t="s">
        <v>127</v>
      </c>
      <c r="P120" s="60" t="s">
        <v>128</v>
      </c>
      <c r="Q120" s="60" t="s">
        <v>129</v>
      </c>
      <c r="R120" s="60" t="s">
        <v>130</v>
      </c>
      <c r="S120" s="60" t="s">
        <v>131</v>
      </c>
      <c r="T120" s="61" t="s">
        <v>132</v>
      </c>
    </row>
    <row r="121" spans="2:63" s="1" customFormat="1" ht="22.75" customHeight="1">
      <c r="B121" s="32"/>
      <c r="C121" s="64" t="s">
        <v>133</v>
      </c>
      <c r="J121" s="120">
        <f>BK121</f>
        <v>0</v>
      </c>
      <c r="L121" s="32"/>
      <c r="M121" s="62"/>
      <c r="N121" s="53"/>
      <c r="O121" s="53"/>
      <c r="P121" s="121">
        <f>P122</f>
        <v>0</v>
      </c>
      <c r="Q121" s="53"/>
      <c r="R121" s="121">
        <f>R122</f>
        <v>3.32604</v>
      </c>
      <c r="S121" s="53"/>
      <c r="T121" s="122">
        <f>T122</f>
        <v>5.8999999999999995</v>
      </c>
      <c r="AT121" s="17" t="s">
        <v>75</v>
      </c>
      <c r="AU121" s="17" t="s">
        <v>112</v>
      </c>
      <c r="BK121" s="123">
        <f>BK122</f>
        <v>0</v>
      </c>
    </row>
    <row r="122" spans="2:63" s="11" customFormat="1" ht="26" customHeight="1">
      <c r="B122" s="124"/>
      <c r="D122" s="125" t="s">
        <v>75</v>
      </c>
      <c r="E122" s="126" t="s">
        <v>134</v>
      </c>
      <c r="F122" s="126" t="s">
        <v>135</v>
      </c>
      <c r="I122" s="127"/>
      <c r="J122" s="128">
        <f>BK122</f>
        <v>0</v>
      </c>
      <c r="L122" s="124"/>
      <c r="M122" s="129"/>
      <c r="P122" s="130">
        <f>P123+P168+P201+P204</f>
        <v>0</v>
      </c>
      <c r="R122" s="130">
        <f>R123+R168+R201+R204</f>
        <v>3.32604</v>
      </c>
      <c r="T122" s="131">
        <f>T123+T168+T201+T204</f>
        <v>5.8999999999999995</v>
      </c>
      <c r="AR122" s="125" t="s">
        <v>81</v>
      </c>
      <c r="AT122" s="132" t="s">
        <v>75</v>
      </c>
      <c r="AU122" s="132" t="s">
        <v>76</v>
      </c>
      <c r="AY122" s="125" t="s">
        <v>136</v>
      </c>
      <c r="BK122" s="133">
        <f>BK123+BK168+BK201+BK204</f>
        <v>0</v>
      </c>
    </row>
    <row r="123" spans="2:63" s="11" customFormat="1" ht="22.75" customHeight="1">
      <c r="B123" s="124"/>
      <c r="D123" s="125" t="s">
        <v>75</v>
      </c>
      <c r="E123" s="134" t="s">
        <v>81</v>
      </c>
      <c r="F123" s="134" t="s">
        <v>137</v>
      </c>
      <c r="I123" s="127"/>
      <c r="J123" s="135">
        <f>BK123</f>
        <v>0</v>
      </c>
      <c r="L123" s="124"/>
      <c r="M123" s="129"/>
      <c r="P123" s="130">
        <f>SUM(P124:P167)</f>
        <v>0</v>
      </c>
      <c r="R123" s="130">
        <f>SUM(R124:R167)</f>
        <v>0.19125</v>
      </c>
      <c r="T123" s="131">
        <f>SUM(T124:T167)</f>
        <v>5.8999999999999995</v>
      </c>
      <c r="AR123" s="125" t="s">
        <v>81</v>
      </c>
      <c r="AT123" s="132" t="s">
        <v>75</v>
      </c>
      <c r="AU123" s="132" t="s">
        <v>81</v>
      </c>
      <c r="AY123" s="125" t="s">
        <v>136</v>
      </c>
      <c r="BK123" s="133">
        <f>SUM(BK124:BK167)</f>
        <v>0</v>
      </c>
    </row>
    <row r="124" spans="2:65" s="1" customFormat="1" ht="24.25" customHeight="1">
      <c r="B124" s="32"/>
      <c r="C124" s="136" t="s">
        <v>81</v>
      </c>
      <c r="D124" s="136" t="s">
        <v>138</v>
      </c>
      <c r="E124" s="137" t="s">
        <v>689</v>
      </c>
      <c r="F124" s="138" t="s">
        <v>690</v>
      </c>
      <c r="G124" s="139" t="s">
        <v>141</v>
      </c>
      <c r="H124" s="140">
        <v>20</v>
      </c>
      <c r="I124" s="141"/>
      <c r="J124" s="142">
        <f>ROUND(I124*H124,2)</f>
        <v>0</v>
      </c>
      <c r="K124" s="138" t="s">
        <v>1</v>
      </c>
      <c r="L124" s="32"/>
      <c r="M124" s="143" t="s">
        <v>1</v>
      </c>
      <c r="N124" s="144" t="s">
        <v>41</v>
      </c>
      <c r="P124" s="145">
        <f>O124*H124</f>
        <v>0</v>
      </c>
      <c r="Q124" s="145">
        <v>0</v>
      </c>
      <c r="R124" s="145">
        <f>Q124*H124</f>
        <v>0</v>
      </c>
      <c r="S124" s="145">
        <v>0.295</v>
      </c>
      <c r="T124" s="146">
        <f>S124*H124</f>
        <v>5.8999999999999995</v>
      </c>
      <c r="AR124" s="147" t="s">
        <v>102</v>
      </c>
      <c r="AT124" s="147" t="s">
        <v>138</v>
      </c>
      <c r="AU124" s="147" t="s">
        <v>85</v>
      </c>
      <c r="AY124" s="17" t="s">
        <v>136</v>
      </c>
      <c r="BE124" s="148">
        <f>IF(N124="základní",J124,0)</f>
        <v>0</v>
      </c>
      <c r="BF124" s="148">
        <f>IF(N124="snížená",J124,0)</f>
        <v>0</v>
      </c>
      <c r="BG124" s="148">
        <f>IF(N124="zákl. přenesená",J124,0)</f>
        <v>0</v>
      </c>
      <c r="BH124" s="148">
        <f>IF(N124="sníž. přenesená",J124,0)</f>
        <v>0</v>
      </c>
      <c r="BI124" s="148">
        <f>IF(N124="nulová",J124,0)</f>
        <v>0</v>
      </c>
      <c r="BJ124" s="17" t="s">
        <v>81</v>
      </c>
      <c r="BK124" s="148">
        <f>ROUND(I124*H124,2)</f>
        <v>0</v>
      </c>
      <c r="BL124" s="17" t="s">
        <v>102</v>
      </c>
      <c r="BM124" s="147" t="s">
        <v>691</v>
      </c>
    </row>
    <row r="125" spans="2:47" s="1" customFormat="1" ht="24">
      <c r="B125" s="32"/>
      <c r="D125" s="149" t="s">
        <v>143</v>
      </c>
      <c r="F125" s="150" t="s">
        <v>690</v>
      </c>
      <c r="I125" s="151"/>
      <c r="L125" s="32"/>
      <c r="M125" s="152"/>
      <c r="T125" s="56"/>
      <c r="AT125" s="17" t="s">
        <v>143</v>
      </c>
      <c r="AU125" s="17" t="s">
        <v>85</v>
      </c>
    </row>
    <row r="126" spans="2:65" s="1" customFormat="1" ht="33" customHeight="1">
      <c r="B126" s="32"/>
      <c r="C126" s="136" t="s">
        <v>85</v>
      </c>
      <c r="D126" s="136" t="s">
        <v>138</v>
      </c>
      <c r="E126" s="137" t="s">
        <v>191</v>
      </c>
      <c r="F126" s="138" t="s">
        <v>192</v>
      </c>
      <c r="G126" s="139" t="s">
        <v>193</v>
      </c>
      <c r="H126" s="140">
        <v>4.2</v>
      </c>
      <c r="I126" s="141"/>
      <c r="J126" s="142">
        <f>ROUND(I126*H126,2)</f>
        <v>0</v>
      </c>
      <c r="K126" s="138" t="s">
        <v>1</v>
      </c>
      <c r="L126" s="32"/>
      <c r="M126" s="143" t="s">
        <v>1</v>
      </c>
      <c r="N126" s="144" t="s">
        <v>41</v>
      </c>
      <c r="P126" s="145">
        <f>O126*H126</f>
        <v>0</v>
      </c>
      <c r="Q126" s="145">
        <v>0</v>
      </c>
      <c r="R126" s="145">
        <f>Q126*H126</f>
        <v>0</v>
      </c>
      <c r="S126" s="145">
        <v>0</v>
      </c>
      <c r="T126" s="146">
        <f>S126*H126</f>
        <v>0</v>
      </c>
      <c r="AR126" s="147" t="s">
        <v>102</v>
      </c>
      <c r="AT126" s="147" t="s">
        <v>138</v>
      </c>
      <c r="AU126" s="147" t="s">
        <v>85</v>
      </c>
      <c r="AY126" s="17" t="s">
        <v>136</v>
      </c>
      <c r="BE126" s="148">
        <f>IF(N126="základní",J126,0)</f>
        <v>0</v>
      </c>
      <c r="BF126" s="148">
        <f>IF(N126="snížená",J126,0)</f>
        <v>0</v>
      </c>
      <c r="BG126" s="148">
        <f>IF(N126="zákl. přenesená",J126,0)</f>
        <v>0</v>
      </c>
      <c r="BH126" s="148">
        <f>IF(N126="sníž. přenesená",J126,0)</f>
        <v>0</v>
      </c>
      <c r="BI126" s="148">
        <f>IF(N126="nulová",J126,0)</f>
        <v>0</v>
      </c>
      <c r="BJ126" s="17" t="s">
        <v>81</v>
      </c>
      <c r="BK126" s="148">
        <f>ROUND(I126*H126,2)</f>
        <v>0</v>
      </c>
      <c r="BL126" s="17" t="s">
        <v>102</v>
      </c>
      <c r="BM126" s="147" t="s">
        <v>692</v>
      </c>
    </row>
    <row r="127" spans="2:47" s="1" customFormat="1" ht="24">
      <c r="B127" s="32"/>
      <c r="D127" s="149" t="s">
        <v>143</v>
      </c>
      <c r="F127" s="150" t="s">
        <v>192</v>
      </c>
      <c r="I127" s="151"/>
      <c r="L127" s="32"/>
      <c r="M127" s="152"/>
      <c r="T127" s="56"/>
      <c r="AT127" s="17" t="s">
        <v>143</v>
      </c>
      <c r="AU127" s="17" t="s">
        <v>85</v>
      </c>
    </row>
    <row r="128" spans="2:51" s="13" customFormat="1" ht="12">
      <c r="B128" s="159"/>
      <c r="D128" s="149" t="s">
        <v>144</v>
      </c>
      <c r="E128" s="160" t="s">
        <v>1</v>
      </c>
      <c r="F128" s="161" t="s">
        <v>693</v>
      </c>
      <c r="H128" s="162">
        <v>4.2</v>
      </c>
      <c r="I128" s="163"/>
      <c r="L128" s="159"/>
      <c r="M128" s="164"/>
      <c r="T128" s="165"/>
      <c r="AT128" s="160" t="s">
        <v>144</v>
      </c>
      <c r="AU128" s="160" t="s">
        <v>85</v>
      </c>
      <c r="AV128" s="13" t="s">
        <v>85</v>
      </c>
      <c r="AW128" s="13" t="s">
        <v>32</v>
      </c>
      <c r="AX128" s="13" t="s">
        <v>76</v>
      </c>
      <c r="AY128" s="160" t="s">
        <v>136</v>
      </c>
    </row>
    <row r="129" spans="2:51" s="14" customFormat="1" ht="12">
      <c r="B129" s="166"/>
      <c r="D129" s="149" t="s">
        <v>144</v>
      </c>
      <c r="E129" s="167" t="s">
        <v>1</v>
      </c>
      <c r="F129" s="168" t="s">
        <v>147</v>
      </c>
      <c r="H129" s="169">
        <v>4.2</v>
      </c>
      <c r="I129" s="170"/>
      <c r="L129" s="166"/>
      <c r="M129" s="171"/>
      <c r="T129" s="172"/>
      <c r="AT129" s="167" t="s">
        <v>144</v>
      </c>
      <c r="AU129" s="167" t="s">
        <v>85</v>
      </c>
      <c r="AV129" s="14" t="s">
        <v>102</v>
      </c>
      <c r="AW129" s="14" t="s">
        <v>32</v>
      </c>
      <c r="AX129" s="14" t="s">
        <v>81</v>
      </c>
      <c r="AY129" s="167" t="s">
        <v>136</v>
      </c>
    </row>
    <row r="130" spans="2:65" s="1" customFormat="1" ht="37.75" customHeight="1">
      <c r="B130" s="32"/>
      <c r="C130" s="136" t="s">
        <v>88</v>
      </c>
      <c r="D130" s="136" t="s">
        <v>138</v>
      </c>
      <c r="E130" s="137" t="s">
        <v>217</v>
      </c>
      <c r="F130" s="138" t="s">
        <v>218</v>
      </c>
      <c r="G130" s="139" t="s">
        <v>193</v>
      </c>
      <c r="H130" s="140">
        <v>4.2</v>
      </c>
      <c r="I130" s="141"/>
      <c r="J130" s="142">
        <f>ROUND(I130*H130,2)</f>
        <v>0</v>
      </c>
      <c r="K130" s="138" t="s">
        <v>1</v>
      </c>
      <c r="L130" s="32"/>
      <c r="M130" s="143" t="s">
        <v>1</v>
      </c>
      <c r="N130" s="144" t="s">
        <v>41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102</v>
      </c>
      <c r="AT130" s="147" t="s">
        <v>138</v>
      </c>
      <c r="AU130" s="147" t="s">
        <v>85</v>
      </c>
      <c r="AY130" s="17" t="s">
        <v>136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7" t="s">
        <v>81</v>
      </c>
      <c r="BK130" s="148">
        <f>ROUND(I130*H130,2)</f>
        <v>0</v>
      </c>
      <c r="BL130" s="17" t="s">
        <v>102</v>
      </c>
      <c r="BM130" s="147" t="s">
        <v>694</v>
      </c>
    </row>
    <row r="131" spans="2:47" s="1" customFormat="1" ht="36">
      <c r="B131" s="32"/>
      <c r="D131" s="149" t="s">
        <v>143</v>
      </c>
      <c r="F131" s="150" t="s">
        <v>218</v>
      </c>
      <c r="I131" s="151"/>
      <c r="L131" s="32"/>
      <c r="M131" s="152"/>
      <c r="T131" s="56"/>
      <c r="AT131" s="17" t="s">
        <v>143</v>
      </c>
      <c r="AU131" s="17" t="s">
        <v>85</v>
      </c>
    </row>
    <row r="132" spans="2:51" s="12" customFormat="1" ht="12">
      <c r="B132" s="153"/>
      <c r="D132" s="149" t="s">
        <v>144</v>
      </c>
      <c r="E132" s="154" t="s">
        <v>1</v>
      </c>
      <c r="F132" s="155" t="s">
        <v>220</v>
      </c>
      <c r="H132" s="154" t="s">
        <v>1</v>
      </c>
      <c r="I132" s="156"/>
      <c r="L132" s="153"/>
      <c r="M132" s="157"/>
      <c r="T132" s="158"/>
      <c r="AT132" s="154" t="s">
        <v>144</v>
      </c>
      <c r="AU132" s="154" t="s">
        <v>85</v>
      </c>
      <c r="AV132" s="12" t="s">
        <v>81</v>
      </c>
      <c r="AW132" s="12" t="s">
        <v>32</v>
      </c>
      <c r="AX132" s="12" t="s">
        <v>76</v>
      </c>
      <c r="AY132" s="154" t="s">
        <v>136</v>
      </c>
    </row>
    <row r="133" spans="2:51" s="13" customFormat="1" ht="12">
      <c r="B133" s="159"/>
      <c r="D133" s="149" t="s">
        <v>144</v>
      </c>
      <c r="E133" s="160" t="s">
        <v>1</v>
      </c>
      <c r="F133" s="161" t="s">
        <v>695</v>
      </c>
      <c r="H133" s="162">
        <v>4.2</v>
      </c>
      <c r="I133" s="163"/>
      <c r="L133" s="159"/>
      <c r="M133" s="164"/>
      <c r="T133" s="165"/>
      <c r="AT133" s="160" t="s">
        <v>144</v>
      </c>
      <c r="AU133" s="160" t="s">
        <v>85</v>
      </c>
      <c r="AV133" s="13" t="s">
        <v>85</v>
      </c>
      <c r="AW133" s="13" t="s">
        <v>32</v>
      </c>
      <c r="AX133" s="13" t="s">
        <v>76</v>
      </c>
      <c r="AY133" s="160" t="s">
        <v>136</v>
      </c>
    </row>
    <row r="134" spans="2:51" s="14" customFormat="1" ht="12">
      <c r="B134" s="166"/>
      <c r="D134" s="149" t="s">
        <v>144</v>
      </c>
      <c r="E134" s="167" t="s">
        <v>1</v>
      </c>
      <c r="F134" s="168" t="s">
        <v>147</v>
      </c>
      <c r="H134" s="169">
        <v>4.2</v>
      </c>
      <c r="I134" s="170"/>
      <c r="L134" s="166"/>
      <c r="M134" s="171"/>
      <c r="T134" s="172"/>
      <c r="AT134" s="167" t="s">
        <v>144</v>
      </c>
      <c r="AU134" s="167" t="s">
        <v>85</v>
      </c>
      <c r="AV134" s="14" t="s">
        <v>102</v>
      </c>
      <c r="AW134" s="14" t="s">
        <v>32</v>
      </c>
      <c r="AX134" s="14" t="s">
        <v>81</v>
      </c>
      <c r="AY134" s="167" t="s">
        <v>136</v>
      </c>
    </row>
    <row r="135" spans="2:65" s="1" customFormat="1" ht="37.75" customHeight="1">
      <c r="B135" s="32"/>
      <c r="C135" s="136" t="s">
        <v>102</v>
      </c>
      <c r="D135" s="136" t="s">
        <v>138</v>
      </c>
      <c r="E135" s="137" t="s">
        <v>223</v>
      </c>
      <c r="F135" s="138" t="s">
        <v>224</v>
      </c>
      <c r="G135" s="139" t="s">
        <v>193</v>
      </c>
      <c r="H135" s="140">
        <v>16.8</v>
      </c>
      <c r="I135" s="141"/>
      <c r="J135" s="142">
        <f>ROUND(I135*H135,2)</f>
        <v>0</v>
      </c>
      <c r="K135" s="138" t="s">
        <v>1</v>
      </c>
      <c r="L135" s="32"/>
      <c r="M135" s="143" t="s">
        <v>1</v>
      </c>
      <c r="N135" s="144" t="s">
        <v>41</v>
      </c>
      <c r="P135" s="145">
        <f>O135*H135</f>
        <v>0</v>
      </c>
      <c r="Q135" s="145">
        <v>0</v>
      </c>
      <c r="R135" s="145">
        <f>Q135*H135</f>
        <v>0</v>
      </c>
      <c r="S135" s="145">
        <v>0</v>
      </c>
      <c r="T135" s="146">
        <f>S135*H135</f>
        <v>0</v>
      </c>
      <c r="AR135" s="147" t="s">
        <v>102</v>
      </c>
      <c r="AT135" s="147" t="s">
        <v>138</v>
      </c>
      <c r="AU135" s="147" t="s">
        <v>85</v>
      </c>
      <c r="AY135" s="17" t="s">
        <v>136</v>
      </c>
      <c r="BE135" s="148">
        <f>IF(N135="základní",J135,0)</f>
        <v>0</v>
      </c>
      <c r="BF135" s="148">
        <f>IF(N135="snížená",J135,0)</f>
        <v>0</v>
      </c>
      <c r="BG135" s="148">
        <f>IF(N135="zákl. přenesená",J135,0)</f>
        <v>0</v>
      </c>
      <c r="BH135" s="148">
        <f>IF(N135="sníž. přenesená",J135,0)</f>
        <v>0</v>
      </c>
      <c r="BI135" s="148">
        <f>IF(N135="nulová",J135,0)</f>
        <v>0</v>
      </c>
      <c r="BJ135" s="17" t="s">
        <v>81</v>
      </c>
      <c r="BK135" s="148">
        <f>ROUND(I135*H135,2)</f>
        <v>0</v>
      </c>
      <c r="BL135" s="17" t="s">
        <v>102</v>
      </c>
      <c r="BM135" s="147" t="s">
        <v>696</v>
      </c>
    </row>
    <row r="136" spans="2:47" s="1" customFormat="1" ht="36">
      <c r="B136" s="32"/>
      <c r="D136" s="149" t="s">
        <v>143</v>
      </c>
      <c r="F136" s="150" t="s">
        <v>224</v>
      </c>
      <c r="I136" s="151"/>
      <c r="L136" s="32"/>
      <c r="M136" s="152"/>
      <c r="T136" s="56"/>
      <c r="AT136" s="17" t="s">
        <v>143</v>
      </c>
      <c r="AU136" s="17" t="s">
        <v>85</v>
      </c>
    </row>
    <row r="137" spans="2:51" s="13" customFormat="1" ht="12">
      <c r="B137" s="159"/>
      <c r="D137" s="149" t="s">
        <v>144</v>
      </c>
      <c r="E137" s="160" t="s">
        <v>1</v>
      </c>
      <c r="F137" s="161" t="s">
        <v>697</v>
      </c>
      <c r="H137" s="162">
        <v>16.8</v>
      </c>
      <c r="I137" s="163"/>
      <c r="L137" s="159"/>
      <c r="M137" s="164"/>
      <c r="T137" s="165"/>
      <c r="AT137" s="160" t="s">
        <v>144</v>
      </c>
      <c r="AU137" s="160" t="s">
        <v>85</v>
      </c>
      <c r="AV137" s="13" t="s">
        <v>85</v>
      </c>
      <c r="AW137" s="13" t="s">
        <v>32</v>
      </c>
      <c r="AX137" s="13" t="s">
        <v>76</v>
      </c>
      <c r="AY137" s="160" t="s">
        <v>136</v>
      </c>
    </row>
    <row r="138" spans="2:51" s="14" customFormat="1" ht="12">
      <c r="B138" s="166"/>
      <c r="D138" s="149" t="s">
        <v>144</v>
      </c>
      <c r="E138" s="167" t="s">
        <v>1</v>
      </c>
      <c r="F138" s="168" t="s">
        <v>147</v>
      </c>
      <c r="H138" s="169">
        <v>16.8</v>
      </c>
      <c r="I138" s="170"/>
      <c r="L138" s="166"/>
      <c r="M138" s="171"/>
      <c r="T138" s="172"/>
      <c r="AT138" s="167" t="s">
        <v>144</v>
      </c>
      <c r="AU138" s="167" t="s">
        <v>85</v>
      </c>
      <c r="AV138" s="14" t="s">
        <v>102</v>
      </c>
      <c r="AW138" s="14" t="s">
        <v>32</v>
      </c>
      <c r="AX138" s="14" t="s">
        <v>81</v>
      </c>
      <c r="AY138" s="167" t="s">
        <v>136</v>
      </c>
    </row>
    <row r="139" spans="2:65" s="1" customFormat="1" ht="24.25" customHeight="1">
      <c r="B139" s="32"/>
      <c r="C139" s="136" t="s">
        <v>162</v>
      </c>
      <c r="D139" s="136" t="s">
        <v>138</v>
      </c>
      <c r="E139" s="137" t="s">
        <v>227</v>
      </c>
      <c r="F139" s="138" t="s">
        <v>228</v>
      </c>
      <c r="G139" s="139" t="s">
        <v>193</v>
      </c>
      <c r="H139" s="140">
        <v>4.2</v>
      </c>
      <c r="I139" s="141"/>
      <c r="J139" s="142">
        <f>ROUND(I139*H139,2)</f>
        <v>0</v>
      </c>
      <c r="K139" s="138" t="s">
        <v>1</v>
      </c>
      <c r="L139" s="32"/>
      <c r="M139" s="143" t="s">
        <v>1</v>
      </c>
      <c r="N139" s="144" t="s">
        <v>41</v>
      </c>
      <c r="P139" s="145">
        <f>O139*H139</f>
        <v>0</v>
      </c>
      <c r="Q139" s="145">
        <v>0</v>
      </c>
      <c r="R139" s="145">
        <f>Q139*H139</f>
        <v>0</v>
      </c>
      <c r="S139" s="145">
        <v>0</v>
      </c>
      <c r="T139" s="146">
        <f>S139*H139</f>
        <v>0</v>
      </c>
      <c r="AR139" s="147" t="s">
        <v>102</v>
      </c>
      <c r="AT139" s="147" t="s">
        <v>138</v>
      </c>
      <c r="AU139" s="147" t="s">
        <v>85</v>
      </c>
      <c r="AY139" s="17" t="s">
        <v>136</v>
      </c>
      <c r="BE139" s="148">
        <f>IF(N139="základní",J139,0)</f>
        <v>0</v>
      </c>
      <c r="BF139" s="148">
        <f>IF(N139="snížená",J139,0)</f>
        <v>0</v>
      </c>
      <c r="BG139" s="148">
        <f>IF(N139="zákl. přenesená",J139,0)</f>
        <v>0</v>
      </c>
      <c r="BH139" s="148">
        <f>IF(N139="sníž. přenesená",J139,0)</f>
        <v>0</v>
      </c>
      <c r="BI139" s="148">
        <f>IF(N139="nulová",J139,0)</f>
        <v>0</v>
      </c>
      <c r="BJ139" s="17" t="s">
        <v>81</v>
      </c>
      <c r="BK139" s="148">
        <f>ROUND(I139*H139,2)</f>
        <v>0</v>
      </c>
      <c r="BL139" s="17" t="s">
        <v>102</v>
      </c>
      <c r="BM139" s="147" t="s">
        <v>698</v>
      </c>
    </row>
    <row r="140" spans="2:47" s="1" customFormat="1" ht="24">
      <c r="B140" s="32"/>
      <c r="D140" s="149" t="s">
        <v>143</v>
      </c>
      <c r="F140" s="150" t="s">
        <v>228</v>
      </c>
      <c r="I140" s="151"/>
      <c r="L140" s="32"/>
      <c r="M140" s="152"/>
      <c r="T140" s="56"/>
      <c r="AT140" s="17" t="s">
        <v>143</v>
      </c>
      <c r="AU140" s="17" t="s">
        <v>85</v>
      </c>
    </row>
    <row r="141" spans="2:65" s="1" customFormat="1" ht="24.25" customHeight="1">
      <c r="B141" s="32"/>
      <c r="C141" s="136" t="s">
        <v>167</v>
      </c>
      <c r="D141" s="136" t="s">
        <v>138</v>
      </c>
      <c r="E141" s="137" t="s">
        <v>231</v>
      </c>
      <c r="F141" s="138" t="s">
        <v>232</v>
      </c>
      <c r="G141" s="139" t="s">
        <v>193</v>
      </c>
      <c r="H141" s="140">
        <v>4.2</v>
      </c>
      <c r="I141" s="141"/>
      <c r="J141" s="142">
        <f>ROUND(I141*H141,2)</f>
        <v>0</v>
      </c>
      <c r="K141" s="138" t="s">
        <v>1</v>
      </c>
      <c r="L141" s="32"/>
      <c r="M141" s="143" t="s">
        <v>1</v>
      </c>
      <c r="N141" s="144" t="s">
        <v>41</v>
      </c>
      <c r="P141" s="145">
        <f>O141*H141</f>
        <v>0</v>
      </c>
      <c r="Q141" s="145">
        <v>0</v>
      </c>
      <c r="R141" s="145">
        <f>Q141*H141</f>
        <v>0</v>
      </c>
      <c r="S141" s="145">
        <v>0</v>
      </c>
      <c r="T141" s="146">
        <f>S141*H141</f>
        <v>0</v>
      </c>
      <c r="AR141" s="147" t="s">
        <v>102</v>
      </c>
      <c r="AT141" s="147" t="s">
        <v>138</v>
      </c>
      <c r="AU141" s="147" t="s">
        <v>85</v>
      </c>
      <c r="AY141" s="17" t="s">
        <v>136</v>
      </c>
      <c r="BE141" s="148">
        <f>IF(N141="základní",J141,0)</f>
        <v>0</v>
      </c>
      <c r="BF141" s="148">
        <f>IF(N141="snížená",J141,0)</f>
        <v>0</v>
      </c>
      <c r="BG141" s="148">
        <f>IF(N141="zákl. přenesená",J141,0)</f>
        <v>0</v>
      </c>
      <c r="BH141" s="148">
        <f>IF(N141="sníž. přenesená",J141,0)</f>
        <v>0</v>
      </c>
      <c r="BI141" s="148">
        <f>IF(N141="nulová",J141,0)</f>
        <v>0</v>
      </c>
      <c r="BJ141" s="17" t="s">
        <v>81</v>
      </c>
      <c r="BK141" s="148">
        <f>ROUND(I141*H141,2)</f>
        <v>0</v>
      </c>
      <c r="BL141" s="17" t="s">
        <v>102</v>
      </c>
      <c r="BM141" s="147" t="s">
        <v>699</v>
      </c>
    </row>
    <row r="142" spans="2:47" s="1" customFormat="1" ht="24">
      <c r="B142" s="32"/>
      <c r="D142" s="149" t="s">
        <v>143</v>
      </c>
      <c r="F142" s="150" t="s">
        <v>232</v>
      </c>
      <c r="I142" s="151"/>
      <c r="L142" s="32"/>
      <c r="M142" s="152"/>
      <c r="T142" s="56"/>
      <c r="AT142" s="17" t="s">
        <v>143</v>
      </c>
      <c r="AU142" s="17" t="s">
        <v>85</v>
      </c>
    </row>
    <row r="143" spans="2:51" s="13" customFormat="1" ht="12">
      <c r="B143" s="159"/>
      <c r="D143" s="149" t="s">
        <v>144</v>
      </c>
      <c r="E143" s="160" t="s">
        <v>1</v>
      </c>
      <c r="F143" s="161" t="s">
        <v>695</v>
      </c>
      <c r="H143" s="162">
        <v>4.2</v>
      </c>
      <c r="I143" s="163"/>
      <c r="L143" s="159"/>
      <c r="M143" s="164"/>
      <c r="T143" s="165"/>
      <c r="AT143" s="160" t="s">
        <v>144</v>
      </c>
      <c r="AU143" s="160" t="s">
        <v>85</v>
      </c>
      <c r="AV143" s="13" t="s">
        <v>85</v>
      </c>
      <c r="AW143" s="13" t="s">
        <v>32</v>
      </c>
      <c r="AX143" s="13" t="s">
        <v>76</v>
      </c>
      <c r="AY143" s="160" t="s">
        <v>136</v>
      </c>
    </row>
    <row r="144" spans="2:51" s="14" customFormat="1" ht="12">
      <c r="B144" s="166"/>
      <c r="D144" s="149" t="s">
        <v>144</v>
      </c>
      <c r="E144" s="167" t="s">
        <v>1</v>
      </c>
      <c r="F144" s="168" t="s">
        <v>147</v>
      </c>
      <c r="H144" s="169">
        <v>4.2</v>
      </c>
      <c r="I144" s="170"/>
      <c r="L144" s="166"/>
      <c r="M144" s="171"/>
      <c r="T144" s="172"/>
      <c r="AT144" s="167" t="s">
        <v>144</v>
      </c>
      <c r="AU144" s="167" t="s">
        <v>85</v>
      </c>
      <c r="AV144" s="14" t="s">
        <v>102</v>
      </c>
      <c r="AW144" s="14" t="s">
        <v>32</v>
      </c>
      <c r="AX144" s="14" t="s">
        <v>81</v>
      </c>
      <c r="AY144" s="167" t="s">
        <v>136</v>
      </c>
    </row>
    <row r="145" spans="2:65" s="1" customFormat="1" ht="33" customHeight="1">
      <c r="B145" s="32"/>
      <c r="C145" s="136" t="s">
        <v>173</v>
      </c>
      <c r="D145" s="136" t="s">
        <v>138</v>
      </c>
      <c r="E145" s="137" t="s">
        <v>244</v>
      </c>
      <c r="F145" s="138" t="s">
        <v>245</v>
      </c>
      <c r="G145" s="139" t="s">
        <v>240</v>
      </c>
      <c r="H145" s="140">
        <v>6.72</v>
      </c>
      <c r="I145" s="141"/>
      <c r="J145" s="142">
        <f>ROUND(I145*H145,2)</f>
        <v>0</v>
      </c>
      <c r="K145" s="138" t="s">
        <v>1</v>
      </c>
      <c r="L145" s="32"/>
      <c r="M145" s="143" t="s">
        <v>1</v>
      </c>
      <c r="N145" s="144" t="s">
        <v>41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102</v>
      </c>
      <c r="AT145" s="147" t="s">
        <v>138</v>
      </c>
      <c r="AU145" s="147" t="s">
        <v>85</v>
      </c>
      <c r="AY145" s="17" t="s">
        <v>136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7" t="s">
        <v>81</v>
      </c>
      <c r="BK145" s="148">
        <f>ROUND(I145*H145,2)</f>
        <v>0</v>
      </c>
      <c r="BL145" s="17" t="s">
        <v>102</v>
      </c>
      <c r="BM145" s="147" t="s">
        <v>700</v>
      </c>
    </row>
    <row r="146" spans="2:47" s="1" customFormat="1" ht="24">
      <c r="B146" s="32"/>
      <c r="D146" s="149" t="s">
        <v>143</v>
      </c>
      <c r="F146" s="150" t="s">
        <v>245</v>
      </c>
      <c r="I146" s="151"/>
      <c r="L146" s="32"/>
      <c r="M146" s="152"/>
      <c r="T146" s="56"/>
      <c r="AT146" s="17" t="s">
        <v>143</v>
      </c>
      <c r="AU146" s="17" t="s">
        <v>85</v>
      </c>
    </row>
    <row r="147" spans="2:51" s="13" customFormat="1" ht="12">
      <c r="B147" s="159"/>
      <c r="D147" s="149" t="s">
        <v>144</v>
      </c>
      <c r="E147" s="160" t="s">
        <v>1</v>
      </c>
      <c r="F147" s="161" t="s">
        <v>701</v>
      </c>
      <c r="H147" s="162">
        <v>6.72</v>
      </c>
      <c r="I147" s="163"/>
      <c r="L147" s="159"/>
      <c r="M147" s="164"/>
      <c r="T147" s="165"/>
      <c r="AT147" s="160" t="s">
        <v>144</v>
      </c>
      <c r="AU147" s="160" t="s">
        <v>85</v>
      </c>
      <c r="AV147" s="13" t="s">
        <v>85</v>
      </c>
      <c r="AW147" s="13" t="s">
        <v>32</v>
      </c>
      <c r="AX147" s="13" t="s">
        <v>76</v>
      </c>
      <c r="AY147" s="160" t="s">
        <v>136</v>
      </c>
    </row>
    <row r="148" spans="2:51" s="14" customFormat="1" ht="12">
      <c r="B148" s="166"/>
      <c r="D148" s="149" t="s">
        <v>144</v>
      </c>
      <c r="E148" s="167" t="s">
        <v>1</v>
      </c>
      <c r="F148" s="168" t="s">
        <v>147</v>
      </c>
      <c r="H148" s="169">
        <v>6.72</v>
      </c>
      <c r="I148" s="170"/>
      <c r="L148" s="166"/>
      <c r="M148" s="171"/>
      <c r="T148" s="172"/>
      <c r="AT148" s="167" t="s">
        <v>144</v>
      </c>
      <c r="AU148" s="167" t="s">
        <v>85</v>
      </c>
      <c r="AV148" s="14" t="s">
        <v>102</v>
      </c>
      <c r="AW148" s="14" t="s">
        <v>32</v>
      </c>
      <c r="AX148" s="14" t="s">
        <v>81</v>
      </c>
      <c r="AY148" s="167" t="s">
        <v>136</v>
      </c>
    </row>
    <row r="149" spans="2:65" s="1" customFormat="1" ht="24.25" customHeight="1">
      <c r="B149" s="32"/>
      <c r="C149" s="136" t="s">
        <v>179</v>
      </c>
      <c r="D149" s="136" t="s">
        <v>138</v>
      </c>
      <c r="E149" s="137" t="s">
        <v>268</v>
      </c>
      <c r="F149" s="138" t="s">
        <v>269</v>
      </c>
      <c r="G149" s="139" t="s">
        <v>141</v>
      </c>
      <c r="H149" s="140">
        <v>32.55</v>
      </c>
      <c r="I149" s="141"/>
      <c r="J149" s="142">
        <f>ROUND(I149*H149,2)</f>
        <v>0</v>
      </c>
      <c r="K149" s="138" t="s">
        <v>1</v>
      </c>
      <c r="L149" s="32"/>
      <c r="M149" s="143" t="s">
        <v>1</v>
      </c>
      <c r="N149" s="144" t="s">
        <v>41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102</v>
      </c>
      <c r="AT149" s="147" t="s">
        <v>138</v>
      </c>
      <c r="AU149" s="147" t="s">
        <v>85</v>
      </c>
      <c r="AY149" s="17" t="s">
        <v>136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7" t="s">
        <v>81</v>
      </c>
      <c r="BK149" s="148">
        <f>ROUND(I149*H149,2)</f>
        <v>0</v>
      </c>
      <c r="BL149" s="17" t="s">
        <v>102</v>
      </c>
      <c r="BM149" s="147" t="s">
        <v>702</v>
      </c>
    </row>
    <row r="150" spans="2:47" s="1" customFormat="1" ht="24">
      <c r="B150" s="32"/>
      <c r="D150" s="149" t="s">
        <v>143</v>
      </c>
      <c r="F150" s="150" t="s">
        <v>269</v>
      </c>
      <c r="I150" s="151"/>
      <c r="L150" s="32"/>
      <c r="M150" s="152"/>
      <c r="T150" s="56"/>
      <c r="AT150" s="17" t="s">
        <v>143</v>
      </c>
      <c r="AU150" s="17" t="s">
        <v>85</v>
      </c>
    </row>
    <row r="151" spans="2:51" s="12" customFormat="1" ht="12">
      <c r="B151" s="153"/>
      <c r="D151" s="149" t="s">
        <v>144</v>
      </c>
      <c r="E151" s="154" t="s">
        <v>1</v>
      </c>
      <c r="F151" s="155" t="s">
        <v>703</v>
      </c>
      <c r="H151" s="154" t="s">
        <v>1</v>
      </c>
      <c r="I151" s="156"/>
      <c r="L151" s="153"/>
      <c r="M151" s="157"/>
      <c r="T151" s="158"/>
      <c r="AT151" s="154" t="s">
        <v>144</v>
      </c>
      <c r="AU151" s="154" t="s">
        <v>85</v>
      </c>
      <c r="AV151" s="12" t="s">
        <v>81</v>
      </c>
      <c r="AW151" s="12" t="s">
        <v>32</v>
      </c>
      <c r="AX151" s="12" t="s">
        <v>76</v>
      </c>
      <c r="AY151" s="154" t="s">
        <v>136</v>
      </c>
    </row>
    <row r="152" spans="2:51" s="13" customFormat="1" ht="12">
      <c r="B152" s="159"/>
      <c r="D152" s="149" t="s">
        <v>144</v>
      </c>
      <c r="E152" s="160" t="s">
        <v>1</v>
      </c>
      <c r="F152" s="161" t="s">
        <v>704</v>
      </c>
      <c r="H152" s="162">
        <v>0.55</v>
      </c>
      <c r="I152" s="163"/>
      <c r="L152" s="159"/>
      <c r="M152" s="164"/>
      <c r="T152" s="165"/>
      <c r="AT152" s="160" t="s">
        <v>144</v>
      </c>
      <c r="AU152" s="160" t="s">
        <v>85</v>
      </c>
      <c r="AV152" s="13" t="s">
        <v>85</v>
      </c>
      <c r="AW152" s="13" t="s">
        <v>32</v>
      </c>
      <c r="AX152" s="13" t="s">
        <v>76</v>
      </c>
      <c r="AY152" s="160" t="s">
        <v>136</v>
      </c>
    </row>
    <row r="153" spans="2:51" s="12" customFormat="1" ht="12">
      <c r="B153" s="153"/>
      <c r="D153" s="149" t="s">
        <v>144</v>
      </c>
      <c r="E153" s="154" t="s">
        <v>1</v>
      </c>
      <c r="F153" s="155" t="s">
        <v>420</v>
      </c>
      <c r="H153" s="154" t="s">
        <v>1</v>
      </c>
      <c r="I153" s="156"/>
      <c r="L153" s="153"/>
      <c r="M153" s="157"/>
      <c r="T153" s="158"/>
      <c r="AT153" s="154" t="s">
        <v>144</v>
      </c>
      <c r="AU153" s="154" t="s">
        <v>85</v>
      </c>
      <c r="AV153" s="12" t="s">
        <v>81</v>
      </c>
      <c r="AW153" s="12" t="s">
        <v>32</v>
      </c>
      <c r="AX153" s="12" t="s">
        <v>76</v>
      </c>
      <c r="AY153" s="154" t="s">
        <v>136</v>
      </c>
    </row>
    <row r="154" spans="2:51" s="13" customFormat="1" ht="12">
      <c r="B154" s="159"/>
      <c r="D154" s="149" t="s">
        <v>144</v>
      </c>
      <c r="E154" s="160" t="s">
        <v>1</v>
      </c>
      <c r="F154" s="161" t="s">
        <v>705</v>
      </c>
      <c r="H154" s="162">
        <v>2.97</v>
      </c>
      <c r="I154" s="163"/>
      <c r="L154" s="159"/>
      <c r="M154" s="164"/>
      <c r="T154" s="165"/>
      <c r="AT154" s="160" t="s">
        <v>144</v>
      </c>
      <c r="AU154" s="160" t="s">
        <v>85</v>
      </c>
      <c r="AV154" s="13" t="s">
        <v>85</v>
      </c>
      <c r="AW154" s="13" t="s">
        <v>32</v>
      </c>
      <c r="AX154" s="13" t="s">
        <v>76</v>
      </c>
      <c r="AY154" s="160" t="s">
        <v>136</v>
      </c>
    </row>
    <row r="155" spans="2:51" s="12" customFormat="1" ht="12">
      <c r="B155" s="153"/>
      <c r="D155" s="149" t="s">
        <v>144</v>
      </c>
      <c r="E155" s="154" t="s">
        <v>1</v>
      </c>
      <c r="F155" s="155" t="s">
        <v>706</v>
      </c>
      <c r="H155" s="154" t="s">
        <v>1</v>
      </c>
      <c r="I155" s="156"/>
      <c r="L155" s="153"/>
      <c r="M155" s="157"/>
      <c r="T155" s="158"/>
      <c r="AT155" s="154" t="s">
        <v>144</v>
      </c>
      <c r="AU155" s="154" t="s">
        <v>85</v>
      </c>
      <c r="AV155" s="12" t="s">
        <v>81</v>
      </c>
      <c r="AW155" s="12" t="s">
        <v>32</v>
      </c>
      <c r="AX155" s="12" t="s">
        <v>76</v>
      </c>
      <c r="AY155" s="154" t="s">
        <v>136</v>
      </c>
    </row>
    <row r="156" spans="2:51" s="13" customFormat="1" ht="12">
      <c r="B156" s="159"/>
      <c r="D156" s="149" t="s">
        <v>144</v>
      </c>
      <c r="E156" s="160" t="s">
        <v>1</v>
      </c>
      <c r="F156" s="161" t="s">
        <v>707</v>
      </c>
      <c r="H156" s="162">
        <v>8.03</v>
      </c>
      <c r="I156" s="163"/>
      <c r="L156" s="159"/>
      <c r="M156" s="164"/>
      <c r="T156" s="165"/>
      <c r="AT156" s="160" t="s">
        <v>144</v>
      </c>
      <c r="AU156" s="160" t="s">
        <v>85</v>
      </c>
      <c r="AV156" s="13" t="s">
        <v>85</v>
      </c>
      <c r="AW156" s="13" t="s">
        <v>32</v>
      </c>
      <c r="AX156" s="13" t="s">
        <v>76</v>
      </c>
      <c r="AY156" s="160" t="s">
        <v>136</v>
      </c>
    </row>
    <row r="157" spans="2:51" s="13" customFormat="1" ht="12">
      <c r="B157" s="159"/>
      <c r="D157" s="149" t="s">
        <v>144</v>
      </c>
      <c r="E157" s="160" t="s">
        <v>1</v>
      </c>
      <c r="F157" s="161" t="s">
        <v>708</v>
      </c>
      <c r="H157" s="162">
        <v>21</v>
      </c>
      <c r="I157" s="163"/>
      <c r="L157" s="159"/>
      <c r="M157" s="164"/>
      <c r="T157" s="165"/>
      <c r="AT157" s="160" t="s">
        <v>144</v>
      </c>
      <c r="AU157" s="160" t="s">
        <v>85</v>
      </c>
      <c r="AV157" s="13" t="s">
        <v>85</v>
      </c>
      <c r="AW157" s="13" t="s">
        <v>32</v>
      </c>
      <c r="AX157" s="13" t="s">
        <v>76</v>
      </c>
      <c r="AY157" s="160" t="s">
        <v>136</v>
      </c>
    </row>
    <row r="158" spans="2:51" s="14" customFormat="1" ht="12">
      <c r="B158" s="166"/>
      <c r="D158" s="149" t="s">
        <v>144</v>
      </c>
      <c r="E158" s="167" t="s">
        <v>1</v>
      </c>
      <c r="F158" s="168" t="s">
        <v>147</v>
      </c>
      <c r="H158" s="169">
        <v>32.55</v>
      </c>
      <c r="I158" s="170"/>
      <c r="L158" s="166"/>
      <c r="M158" s="171"/>
      <c r="T158" s="172"/>
      <c r="AT158" s="167" t="s">
        <v>144</v>
      </c>
      <c r="AU158" s="167" t="s">
        <v>85</v>
      </c>
      <c r="AV158" s="14" t="s">
        <v>102</v>
      </c>
      <c r="AW158" s="14" t="s">
        <v>32</v>
      </c>
      <c r="AX158" s="14" t="s">
        <v>81</v>
      </c>
      <c r="AY158" s="167" t="s">
        <v>136</v>
      </c>
    </row>
    <row r="159" spans="2:65" s="1" customFormat="1" ht="33" customHeight="1">
      <c r="B159" s="32"/>
      <c r="C159" s="136" t="s">
        <v>183</v>
      </c>
      <c r="D159" s="136" t="s">
        <v>138</v>
      </c>
      <c r="E159" s="137" t="s">
        <v>709</v>
      </c>
      <c r="F159" s="138" t="s">
        <v>710</v>
      </c>
      <c r="G159" s="139" t="s">
        <v>141</v>
      </c>
      <c r="H159" s="140">
        <v>39</v>
      </c>
      <c r="I159" s="141"/>
      <c r="J159" s="142">
        <f>ROUND(I159*H159,2)</f>
        <v>0</v>
      </c>
      <c r="K159" s="138" t="s">
        <v>1</v>
      </c>
      <c r="L159" s="32"/>
      <c r="M159" s="143" t="s">
        <v>1</v>
      </c>
      <c r="N159" s="144" t="s">
        <v>41</v>
      </c>
      <c r="P159" s="145">
        <f>O159*H159</f>
        <v>0</v>
      </c>
      <c r="Q159" s="145">
        <v>0</v>
      </c>
      <c r="R159" s="145">
        <f>Q159*H159</f>
        <v>0</v>
      </c>
      <c r="S159" s="145">
        <v>0</v>
      </c>
      <c r="T159" s="146">
        <f>S159*H159</f>
        <v>0</v>
      </c>
      <c r="AR159" s="147" t="s">
        <v>102</v>
      </c>
      <c r="AT159" s="147" t="s">
        <v>138</v>
      </c>
      <c r="AU159" s="147" t="s">
        <v>85</v>
      </c>
      <c r="AY159" s="17" t="s">
        <v>136</v>
      </c>
      <c r="BE159" s="148">
        <f>IF(N159="základní",J159,0)</f>
        <v>0</v>
      </c>
      <c r="BF159" s="148">
        <f>IF(N159="snížená",J159,0)</f>
        <v>0</v>
      </c>
      <c r="BG159" s="148">
        <f>IF(N159="zákl. přenesená",J159,0)</f>
        <v>0</v>
      </c>
      <c r="BH159" s="148">
        <f>IF(N159="sníž. přenesená",J159,0)</f>
        <v>0</v>
      </c>
      <c r="BI159" s="148">
        <f>IF(N159="nulová",J159,0)</f>
        <v>0</v>
      </c>
      <c r="BJ159" s="17" t="s">
        <v>81</v>
      </c>
      <c r="BK159" s="148">
        <f>ROUND(I159*H159,2)</f>
        <v>0</v>
      </c>
      <c r="BL159" s="17" t="s">
        <v>102</v>
      </c>
      <c r="BM159" s="147" t="s">
        <v>711</v>
      </c>
    </row>
    <row r="160" spans="2:47" s="1" customFormat="1" ht="24">
      <c r="B160" s="32"/>
      <c r="D160" s="149" t="s">
        <v>143</v>
      </c>
      <c r="F160" s="150" t="s">
        <v>710</v>
      </c>
      <c r="I160" s="151"/>
      <c r="L160" s="32"/>
      <c r="M160" s="152"/>
      <c r="T160" s="56"/>
      <c r="AT160" s="17" t="s">
        <v>143</v>
      </c>
      <c r="AU160" s="17" t="s">
        <v>85</v>
      </c>
    </row>
    <row r="161" spans="2:65" s="1" customFormat="1" ht="33" customHeight="1">
      <c r="B161" s="32"/>
      <c r="C161" s="136" t="s">
        <v>190</v>
      </c>
      <c r="D161" s="136" t="s">
        <v>138</v>
      </c>
      <c r="E161" s="137" t="s">
        <v>712</v>
      </c>
      <c r="F161" s="138" t="s">
        <v>713</v>
      </c>
      <c r="G161" s="139" t="s">
        <v>186</v>
      </c>
      <c r="H161" s="140">
        <v>17</v>
      </c>
      <c r="I161" s="141"/>
      <c r="J161" s="142">
        <f>ROUND(I161*H161,2)</f>
        <v>0</v>
      </c>
      <c r="K161" s="138" t="s">
        <v>1</v>
      </c>
      <c r="L161" s="32"/>
      <c r="M161" s="143" t="s">
        <v>1</v>
      </c>
      <c r="N161" s="144" t="s">
        <v>41</v>
      </c>
      <c r="P161" s="145">
        <f>O161*H161</f>
        <v>0</v>
      </c>
      <c r="Q161" s="145">
        <v>0.01125</v>
      </c>
      <c r="R161" s="145">
        <f>Q161*H161</f>
        <v>0.19125</v>
      </c>
      <c r="S161" s="145">
        <v>0</v>
      </c>
      <c r="T161" s="146">
        <f>S161*H161</f>
        <v>0</v>
      </c>
      <c r="AR161" s="147" t="s">
        <v>102</v>
      </c>
      <c r="AT161" s="147" t="s">
        <v>138</v>
      </c>
      <c r="AU161" s="147" t="s">
        <v>85</v>
      </c>
      <c r="AY161" s="17" t="s">
        <v>136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7" t="s">
        <v>81</v>
      </c>
      <c r="BK161" s="148">
        <f>ROUND(I161*H161,2)</f>
        <v>0</v>
      </c>
      <c r="BL161" s="17" t="s">
        <v>102</v>
      </c>
      <c r="BM161" s="147" t="s">
        <v>714</v>
      </c>
    </row>
    <row r="162" spans="2:47" s="1" customFormat="1" ht="24">
      <c r="B162" s="32"/>
      <c r="D162" s="149" t="s">
        <v>143</v>
      </c>
      <c r="F162" s="150" t="s">
        <v>713</v>
      </c>
      <c r="I162" s="151"/>
      <c r="L162" s="32"/>
      <c r="M162" s="152"/>
      <c r="T162" s="56"/>
      <c r="AT162" s="17" t="s">
        <v>143</v>
      </c>
      <c r="AU162" s="17" t="s">
        <v>85</v>
      </c>
    </row>
    <row r="163" spans="2:51" s="12" customFormat="1" ht="12">
      <c r="B163" s="153"/>
      <c r="D163" s="149" t="s">
        <v>144</v>
      </c>
      <c r="E163" s="154" t="s">
        <v>1</v>
      </c>
      <c r="F163" s="155" t="s">
        <v>715</v>
      </c>
      <c r="H163" s="154" t="s">
        <v>1</v>
      </c>
      <c r="I163" s="156"/>
      <c r="L163" s="153"/>
      <c r="M163" s="157"/>
      <c r="T163" s="158"/>
      <c r="AT163" s="154" t="s">
        <v>144</v>
      </c>
      <c r="AU163" s="154" t="s">
        <v>85</v>
      </c>
      <c r="AV163" s="12" t="s">
        <v>81</v>
      </c>
      <c r="AW163" s="12" t="s">
        <v>32</v>
      </c>
      <c r="AX163" s="12" t="s">
        <v>76</v>
      </c>
      <c r="AY163" s="154" t="s">
        <v>136</v>
      </c>
    </row>
    <row r="164" spans="2:51" s="13" customFormat="1" ht="12">
      <c r="B164" s="159"/>
      <c r="D164" s="149" t="s">
        <v>144</v>
      </c>
      <c r="E164" s="160" t="s">
        <v>1</v>
      </c>
      <c r="F164" s="161" t="s">
        <v>236</v>
      </c>
      <c r="H164" s="162">
        <v>17</v>
      </c>
      <c r="I164" s="163"/>
      <c r="L164" s="159"/>
      <c r="M164" s="164"/>
      <c r="T164" s="165"/>
      <c r="AT164" s="160" t="s">
        <v>144</v>
      </c>
      <c r="AU164" s="160" t="s">
        <v>85</v>
      </c>
      <c r="AV164" s="13" t="s">
        <v>85</v>
      </c>
      <c r="AW164" s="13" t="s">
        <v>32</v>
      </c>
      <c r="AX164" s="13" t="s">
        <v>76</v>
      </c>
      <c r="AY164" s="160" t="s">
        <v>136</v>
      </c>
    </row>
    <row r="165" spans="2:51" s="14" customFormat="1" ht="12">
      <c r="B165" s="166"/>
      <c r="D165" s="149" t="s">
        <v>144</v>
      </c>
      <c r="E165" s="167" t="s">
        <v>1</v>
      </c>
      <c r="F165" s="168" t="s">
        <v>147</v>
      </c>
      <c r="H165" s="169">
        <v>17</v>
      </c>
      <c r="I165" s="170"/>
      <c r="L165" s="166"/>
      <c r="M165" s="171"/>
      <c r="T165" s="172"/>
      <c r="AT165" s="167" t="s">
        <v>144</v>
      </c>
      <c r="AU165" s="167" t="s">
        <v>85</v>
      </c>
      <c r="AV165" s="14" t="s">
        <v>102</v>
      </c>
      <c r="AW165" s="14" t="s">
        <v>32</v>
      </c>
      <c r="AX165" s="14" t="s">
        <v>81</v>
      </c>
      <c r="AY165" s="167" t="s">
        <v>136</v>
      </c>
    </row>
    <row r="166" spans="2:65" s="1" customFormat="1" ht="24.25" customHeight="1">
      <c r="B166" s="32"/>
      <c r="C166" s="136" t="s">
        <v>204</v>
      </c>
      <c r="D166" s="136" t="s">
        <v>138</v>
      </c>
      <c r="E166" s="137" t="s">
        <v>281</v>
      </c>
      <c r="F166" s="138" t="s">
        <v>282</v>
      </c>
      <c r="G166" s="139" t="s">
        <v>283</v>
      </c>
      <c r="H166" s="140">
        <v>3</v>
      </c>
      <c r="I166" s="141"/>
      <c r="J166" s="142">
        <f>ROUND(I166*H166,2)</f>
        <v>0</v>
      </c>
      <c r="K166" s="138" t="s">
        <v>1</v>
      </c>
      <c r="L166" s="32"/>
      <c r="M166" s="143" t="s">
        <v>1</v>
      </c>
      <c r="N166" s="144" t="s">
        <v>41</v>
      </c>
      <c r="P166" s="145">
        <f>O166*H166</f>
        <v>0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102</v>
      </c>
      <c r="AT166" s="147" t="s">
        <v>138</v>
      </c>
      <c r="AU166" s="147" t="s">
        <v>85</v>
      </c>
      <c r="AY166" s="17" t="s">
        <v>136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7" t="s">
        <v>81</v>
      </c>
      <c r="BK166" s="148">
        <f>ROUND(I166*H166,2)</f>
        <v>0</v>
      </c>
      <c r="BL166" s="17" t="s">
        <v>102</v>
      </c>
      <c r="BM166" s="147" t="s">
        <v>716</v>
      </c>
    </row>
    <row r="167" spans="2:47" s="1" customFormat="1" ht="24">
      <c r="B167" s="32"/>
      <c r="D167" s="149" t="s">
        <v>143</v>
      </c>
      <c r="F167" s="150" t="s">
        <v>282</v>
      </c>
      <c r="I167" s="151"/>
      <c r="L167" s="32"/>
      <c r="M167" s="152"/>
      <c r="T167" s="56"/>
      <c r="AT167" s="17" t="s">
        <v>143</v>
      </c>
      <c r="AU167" s="17" t="s">
        <v>85</v>
      </c>
    </row>
    <row r="168" spans="2:63" s="11" customFormat="1" ht="22.75" customHeight="1">
      <c r="B168" s="124"/>
      <c r="D168" s="125" t="s">
        <v>75</v>
      </c>
      <c r="E168" s="134" t="s">
        <v>162</v>
      </c>
      <c r="F168" s="134" t="s">
        <v>332</v>
      </c>
      <c r="I168" s="127"/>
      <c r="J168" s="135">
        <f>BK168</f>
        <v>0</v>
      </c>
      <c r="L168" s="124"/>
      <c r="M168" s="129"/>
      <c r="P168" s="130">
        <f>SUM(P169:P200)</f>
        <v>0</v>
      </c>
      <c r="R168" s="130">
        <f>SUM(R169:R200)</f>
        <v>3.1347899999999997</v>
      </c>
      <c r="T168" s="131">
        <f>SUM(T169:T200)</f>
        <v>0</v>
      </c>
      <c r="AR168" s="125" t="s">
        <v>81</v>
      </c>
      <c r="AT168" s="132" t="s">
        <v>75</v>
      </c>
      <c r="AU168" s="132" t="s">
        <v>81</v>
      </c>
      <c r="AY168" s="125" t="s">
        <v>136</v>
      </c>
      <c r="BK168" s="133">
        <f>SUM(BK169:BK200)</f>
        <v>0</v>
      </c>
    </row>
    <row r="169" spans="2:65" s="1" customFormat="1" ht="37.75" customHeight="1">
      <c r="B169" s="32"/>
      <c r="C169" s="136" t="s">
        <v>210</v>
      </c>
      <c r="D169" s="136" t="s">
        <v>138</v>
      </c>
      <c r="E169" s="137" t="s">
        <v>717</v>
      </c>
      <c r="F169" s="138" t="s">
        <v>718</v>
      </c>
      <c r="G169" s="139" t="s">
        <v>141</v>
      </c>
      <c r="H169" s="140">
        <v>7.3</v>
      </c>
      <c r="I169" s="141"/>
      <c r="J169" s="142">
        <f>ROUND(I169*H169,2)</f>
        <v>0</v>
      </c>
      <c r="K169" s="138" t="s">
        <v>1</v>
      </c>
      <c r="L169" s="32"/>
      <c r="M169" s="143" t="s">
        <v>1</v>
      </c>
      <c r="N169" s="144" t="s">
        <v>41</v>
      </c>
      <c r="P169" s="145">
        <f>O169*H169</f>
        <v>0</v>
      </c>
      <c r="Q169" s="145">
        <v>0</v>
      </c>
      <c r="R169" s="145">
        <f>Q169*H169</f>
        <v>0</v>
      </c>
      <c r="S169" s="145">
        <v>0</v>
      </c>
      <c r="T169" s="146">
        <f>S169*H169</f>
        <v>0</v>
      </c>
      <c r="AR169" s="147" t="s">
        <v>102</v>
      </c>
      <c r="AT169" s="147" t="s">
        <v>138</v>
      </c>
      <c r="AU169" s="147" t="s">
        <v>85</v>
      </c>
      <c r="AY169" s="17" t="s">
        <v>136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7" t="s">
        <v>81</v>
      </c>
      <c r="BK169" s="148">
        <f>ROUND(I169*H169,2)</f>
        <v>0</v>
      </c>
      <c r="BL169" s="17" t="s">
        <v>102</v>
      </c>
      <c r="BM169" s="147" t="s">
        <v>719</v>
      </c>
    </row>
    <row r="170" spans="2:47" s="1" customFormat="1" ht="36">
      <c r="B170" s="32"/>
      <c r="D170" s="149" t="s">
        <v>143</v>
      </c>
      <c r="F170" s="150" t="s">
        <v>718</v>
      </c>
      <c r="I170" s="151"/>
      <c r="L170" s="32"/>
      <c r="M170" s="152"/>
      <c r="T170" s="56"/>
      <c r="AT170" s="17" t="s">
        <v>143</v>
      </c>
      <c r="AU170" s="17" t="s">
        <v>85</v>
      </c>
    </row>
    <row r="171" spans="2:65" s="1" customFormat="1" ht="21.75" customHeight="1">
      <c r="B171" s="32"/>
      <c r="C171" s="136" t="s">
        <v>216</v>
      </c>
      <c r="D171" s="136" t="s">
        <v>138</v>
      </c>
      <c r="E171" s="137" t="s">
        <v>720</v>
      </c>
      <c r="F171" s="138" t="s">
        <v>721</v>
      </c>
      <c r="G171" s="139" t="s">
        <v>141</v>
      </c>
      <c r="H171" s="140">
        <v>21</v>
      </c>
      <c r="I171" s="141"/>
      <c r="J171" s="142">
        <f>ROUND(I171*H171,2)</f>
        <v>0</v>
      </c>
      <c r="K171" s="138" t="s">
        <v>1</v>
      </c>
      <c r="L171" s="32"/>
      <c r="M171" s="143" t="s">
        <v>1</v>
      </c>
      <c r="N171" s="144" t="s">
        <v>41</v>
      </c>
      <c r="P171" s="145">
        <f>O171*H171</f>
        <v>0</v>
      </c>
      <c r="Q171" s="145">
        <v>0</v>
      </c>
      <c r="R171" s="145">
        <f>Q171*H171</f>
        <v>0</v>
      </c>
      <c r="S171" s="145">
        <v>0</v>
      </c>
      <c r="T171" s="146">
        <f>S171*H171</f>
        <v>0</v>
      </c>
      <c r="AR171" s="147" t="s">
        <v>102</v>
      </c>
      <c r="AT171" s="147" t="s">
        <v>138</v>
      </c>
      <c r="AU171" s="147" t="s">
        <v>85</v>
      </c>
      <c r="AY171" s="17" t="s">
        <v>136</v>
      </c>
      <c r="BE171" s="148">
        <f>IF(N171="základní",J171,0)</f>
        <v>0</v>
      </c>
      <c r="BF171" s="148">
        <f>IF(N171="snížená",J171,0)</f>
        <v>0</v>
      </c>
      <c r="BG171" s="148">
        <f>IF(N171="zákl. přenesená",J171,0)</f>
        <v>0</v>
      </c>
      <c r="BH171" s="148">
        <f>IF(N171="sníž. přenesená",J171,0)</f>
        <v>0</v>
      </c>
      <c r="BI171" s="148">
        <f>IF(N171="nulová",J171,0)</f>
        <v>0</v>
      </c>
      <c r="BJ171" s="17" t="s">
        <v>81</v>
      </c>
      <c r="BK171" s="148">
        <f>ROUND(I171*H171,2)</f>
        <v>0</v>
      </c>
      <c r="BL171" s="17" t="s">
        <v>102</v>
      </c>
      <c r="BM171" s="147" t="s">
        <v>722</v>
      </c>
    </row>
    <row r="172" spans="2:47" s="1" customFormat="1" ht="12">
      <c r="B172" s="32"/>
      <c r="D172" s="149" t="s">
        <v>143</v>
      </c>
      <c r="F172" s="150" t="s">
        <v>721</v>
      </c>
      <c r="I172" s="151"/>
      <c r="L172" s="32"/>
      <c r="M172" s="152"/>
      <c r="T172" s="56"/>
      <c r="AT172" s="17" t="s">
        <v>143</v>
      </c>
      <c r="AU172" s="17" t="s">
        <v>85</v>
      </c>
    </row>
    <row r="173" spans="2:51" s="13" customFormat="1" ht="12">
      <c r="B173" s="159"/>
      <c r="D173" s="149" t="s">
        <v>144</v>
      </c>
      <c r="E173" s="160" t="s">
        <v>1</v>
      </c>
      <c r="F173" s="161" t="s">
        <v>708</v>
      </c>
      <c r="H173" s="162">
        <v>21</v>
      </c>
      <c r="I173" s="163"/>
      <c r="L173" s="159"/>
      <c r="M173" s="164"/>
      <c r="T173" s="165"/>
      <c r="AT173" s="160" t="s">
        <v>144</v>
      </c>
      <c r="AU173" s="160" t="s">
        <v>85</v>
      </c>
      <c r="AV173" s="13" t="s">
        <v>85</v>
      </c>
      <c r="AW173" s="13" t="s">
        <v>32</v>
      </c>
      <c r="AX173" s="13" t="s">
        <v>76</v>
      </c>
      <c r="AY173" s="160" t="s">
        <v>136</v>
      </c>
    </row>
    <row r="174" spans="2:51" s="14" customFormat="1" ht="12">
      <c r="B174" s="166"/>
      <c r="D174" s="149" t="s">
        <v>144</v>
      </c>
      <c r="E174" s="167" t="s">
        <v>1</v>
      </c>
      <c r="F174" s="168" t="s">
        <v>147</v>
      </c>
      <c r="H174" s="169">
        <v>21</v>
      </c>
      <c r="I174" s="170"/>
      <c r="L174" s="166"/>
      <c r="M174" s="171"/>
      <c r="T174" s="172"/>
      <c r="AT174" s="167" t="s">
        <v>144</v>
      </c>
      <c r="AU174" s="167" t="s">
        <v>85</v>
      </c>
      <c r="AV174" s="14" t="s">
        <v>102</v>
      </c>
      <c r="AW174" s="14" t="s">
        <v>32</v>
      </c>
      <c r="AX174" s="14" t="s">
        <v>81</v>
      </c>
      <c r="AY174" s="167" t="s">
        <v>136</v>
      </c>
    </row>
    <row r="175" spans="2:65" s="1" customFormat="1" ht="21.75" customHeight="1">
      <c r="B175" s="32"/>
      <c r="C175" s="136" t="s">
        <v>222</v>
      </c>
      <c r="D175" s="136" t="s">
        <v>138</v>
      </c>
      <c r="E175" s="137" t="s">
        <v>339</v>
      </c>
      <c r="F175" s="138" t="s">
        <v>340</v>
      </c>
      <c r="G175" s="139" t="s">
        <v>141</v>
      </c>
      <c r="H175" s="140">
        <v>8.58</v>
      </c>
      <c r="I175" s="141"/>
      <c r="J175" s="142">
        <f>ROUND(I175*H175,2)</f>
        <v>0</v>
      </c>
      <c r="K175" s="138" t="s">
        <v>1</v>
      </c>
      <c r="L175" s="32"/>
      <c r="M175" s="143" t="s">
        <v>1</v>
      </c>
      <c r="N175" s="144" t="s">
        <v>41</v>
      </c>
      <c r="P175" s="145">
        <f>O175*H175</f>
        <v>0</v>
      </c>
      <c r="Q175" s="145">
        <v>0</v>
      </c>
      <c r="R175" s="145">
        <f>Q175*H175</f>
        <v>0</v>
      </c>
      <c r="S175" s="145">
        <v>0</v>
      </c>
      <c r="T175" s="146">
        <f>S175*H175</f>
        <v>0</v>
      </c>
      <c r="AR175" s="147" t="s">
        <v>102</v>
      </c>
      <c r="AT175" s="147" t="s">
        <v>138</v>
      </c>
      <c r="AU175" s="147" t="s">
        <v>85</v>
      </c>
      <c r="AY175" s="17" t="s">
        <v>136</v>
      </c>
      <c r="BE175" s="148">
        <f>IF(N175="základní",J175,0)</f>
        <v>0</v>
      </c>
      <c r="BF175" s="148">
        <f>IF(N175="snížená",J175,0)</f>
        <v>0</v>
      </c>
      <c r="BG175" s="148">
        <f>IF(N175="zákl. přenesená",J175,0)</f>
        <v>0</v>
      </c>
      <c r="BH175" s="148">
        <f>IF(N175="sníž. přenesená",J175,0)</f>
        <v>0</v>
      </c>
      <c r="BI175" s="148">
        <f>IF(N175="nulová",J175,0)</f>
        <v>0</v>
      </c>
      <c r="BJ175" s="17" t="s">
        <v>81</v>
      </c>
      <c r="BK175" s="148">
        <f>ROUND(I175*H175,2)</f>
        <v>0</v>
      </c>
      <c r="BL175" s="17" t="s">
        <v>102</v>
      </c>
      <c r="BM175" s="147" t="s">
        <v>723</v>
      </c>
    </row>
    <row r="176" spans="2:47" s="1" customFormat="1" ht="12">
      <c r="B176" s="32"/>
      <c r="D176" s="149" t="s">
        <v>143</v>
      </c>
      <c r="F176" s="150" t="s">
        <v>340</v>
      </c>
      <c r="I176" s="151"/>
      <c r="L176" s="32"/>
      <c r="M176" s="152"/>
      <c r="T176" s="56"/>
      <c r="AT176" s="17" t="s">
        <v>143</v>
      </c>
      <c r="AU176" s="17" t="s">
        <v>85</v>
      </c>
    </row>
    <row r="177" spans="2:51" s="13" customFormat="1" ht="12">
      <c r="B177" s="159"/>
      <c r="D177" s="149" t="s">
        <v>144</v>
      </c>
      <c r="E177" s="160" t="s">
        <v>1</v>
      </c>
      <c r="F177" s="161" t="s">
        <v>724</v>
      </c>
      <c r="H177" s="162">
        <v>0.55</v>
      </c>
      <c r="I177" s="163"/>
      <c r="L177" s="159"/>
      <c r="M177" s="164"/>
      <c r="T177" s="165"/>
      <c r="AT177" s="160" t="s">
        <v>144</v>
      </c>
      <c r="AU177" s="160" t="s">
        <v>85</v>
      </c>
      <c r="AV177" s="13" t="s">
        <v>85</v>
      </c>
      <c r="AW177" s="13" t="s">
        <v>32</v>
      </c>
      <c r="AX177" s="13" t="s">
        <v>76</v>
      </c>
      <c r="AY177" s="160" t="s">
        <v>136</v>
      </c>
    </row>
    <row r="178" spans="2:51" s="13" customFormat="1" ht="12">
      <c r="B178" s="159"/>
      <c r="D178" s="149" t="s">
        <v>144</v>
      </c>
      <c r="E178" s="160" t="s">
        <v>1</v>
      </c>
      <c r="F178" s="161" t="s">
        <v>725</v>
      </c>
      <c r="H178" s="162">
        <v>8.03</v>
      </c>
      <c r="I178" s="163"/>
      <c r="L178" s="159"/>
      <c r="M178" s="164"/>
      <c r="T178" s="165"/>
      <c r="AT178" s="160" t="s">
        <v>144</v>
      </c>
      <c r="AU178" s="160" t="s">
        <v>85</v>
      </c>
      <c r="AV178" s="13" t="s">
        <v>85</v>
      </c>
      <c r="AW178" s="13" t="s">
        <v>32</v>
      </c>
      <c r="AX178" s="13" t="s">
        <v>76</v>
      </c>
      <c r="AY178" s="160" t="s">
        <v>136</v>
      </c>
    </row>
    <row r="179" spans="2:51" s="14" customFormat="1" ht="12">
      <c r="B179" s="166"/>
      <c r="D179" s="149" t="s">
        <v>144</v>
      </c>
      <c r="E179" s="167" t="s">
        <v>1</v>
      </c>
      <c r="F179" s="168" t="s">
        <v>147</v>
      </c>
      <c r="H179" s="169">
        <v>8.58</v>
      </c>
      <c r="I179" s="170"/>
      <c r="L179" s="166"/>
      <c r="M179" s="171"/>
      <c r="T179" s="172"/>
      <c r="AT179" s="167" t="s">
        <v>144</v>
      </c>
      <c r="AU179" s="167" t="s">
        <v>85</v>
      </c>
      <c r="AV179" s="14" t="s">
        <v>102</v>
      </c>
      <c r="AW179" s="14" t="s">
        <v>32</v>
      </c>
      <c r="AX179" s="14" t="s">
        <v>81</v>
      </c>
      <c r="AY179" s="167" t="s">
        <v>136</v>
      </c>
    </row>
    <row r="180" spans="2:65" s="1" customFormat="1" ht="21.75" customHeight="1">
      <c r="B180" s="32"/>
      <c r="C180" s="136" t="s">
        <v>8</v>
      </c>
      <c r="D180" s="136" t="s">
        <v>138</v>
      </c>
      <c r="E180" s="137" t="s">
        <v>726</v>
      </c>
      <c r="F180" s="138" t="s">
        <v>727</v>
      </c>
      <c r="G180" s="139" t="s">
        <v>141</v>
      </c>
      <c r="H180" s="140">
        <v>2.7</v>
      </c>
      <c r="I180" s="141"/>
      <c r="J180" s="142">
        <f>ROUND(I180*H180,2)</f>
        <v>0</v>
      </c>
      <c r="K180" s="138" t="s">
        <v>1</v>
      </c>
      <c r="L180" s="32"/>
      <c r="M180" s="143" t="s">
        <v>1</v>
      </c>
      <c r="N180" s="144" t="s">
        <v>41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102</v>
      </c>
      <c r="AT180" s="147" t="s">
        <v>138</v>
      </c>
      <c r="AU180" s="147" t="s">
        <v>85</v>
      </c>
      <c r="AY180" s="17" t="s">
        <v>136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7" t="s">
        <v>81</v>
      </c>
      <c r="BK180" s="148">
        <f>ROUND(I180*H180,2)</f>
        <v>0</v>
      </c>
      <c r="BL180" s="17" t="s">
        <v>102</v>
      </c>
      <c r="BM180" s="147" t="s">
        <v>728</v>
      </c>
    </row>
    <row r="181" spans="2:47" s="1" customFormat="1" ht="12">
      <c r="B181" s="32"/>
      <c r="D181" s="149" t="s">
        <v>143</v>
      </c>
      <c r="F181" s="150" t="s">
        <v>727</v>
      </c>
      <c r="I181" s="151"/>
      <c r="L181" s="32"/>
      <c r="M181" s="152"/>
      <c r="T181" s="56"/>
      <c r="AT181" s="17" t="s">
        <v>143</v>
      </c>
      <c r="AU181" s="17" t="s">
        <v>85</v>
      </c>
    </row>
    <row r="182" spans="2:51" s="13" customFormat="1" ht="12">
      <c r="B182" s="159"/>
      <c r="D182" s="149" t="s">
        <v>144</v>
      </c>
      <c r="E182" s="160" t="s">
        <v>1</v>
      </c>
      <c r="F182" s="161" t="s">
        <v>729</v>
      </c>
      <c r="H182" s="162">
        <v>2.7</v>
      </c>
      <c r="I182" s="163"/>
      <c r="L182" s="159"/>
      <c r="M182" s="164"/>
      <c r="T182" s="165"/>
      <c r="AT182" s="160" t="s">
        <v>144</v>
      </c>
      <c r="AU182" s="160" t="s">
        <v>85</v>
      </c>
      <c r="AV182" s="13" t="s">
        <v>85</v>
      </c>
      <c r="AW182" s="13" t="s">
        <v>32</v>
      </c>
      <c r="AX182" s="13" t="s">
        <v>76</v>
      </c>
      <c r="AY182" s="160" t="s">
        <v>136</v>
      </c>
    </row>
    <row r="183" spans="2:51" s="14" customFormat="1" ht="12">
      <c r="B183" s="166"/>
      <c r="D183" s="149" t="s">
        <v>144</v>
      </c>
      <c r="E183" s="167" t="s">
        <v>1</v>
      </c>
      <c r="F183" s="168" t="s">
        <v>147</v>
      </c>
      <c r="H183" s="169">
        <v>2.7</v>
      </c>
      <c r="I183" s="170"/>
      <c r="L183" s="166"/>
      <c r="M183" s="171"/>
      <c r="T183" s="172"/>
      <c r="AT183" s="167" t="s">
        <v>144</v>
      </c>
      <c r="AU183" s="167" t="s">
        <v>85</v>
      </c>
      <c r="AV183" s="14" t="s">
        <v>102</v>
      </c>
      <c r="AW183" s="14" t="s">
        <v>32</v>
      </c>
      <c r="AX183" s="14" t="s">
        <v>81</v>
      </c>
      <c r="AY183" s="167" t="s">
        <v>136</v>
      </c>
    </row>
    <row r="184" spans="2:65" s="1" customFormat="1" ht="24.25" customHeight="1">
      <c r="B184" s="32"/>
      <c r="C184" s="136" t="s">
        <v>230</v>
      </c>
      <c r="D184" s="136" t="s">
        <v>138</v>
      </c>
      <c r="E184" s="137" t="s">
        <v>730</v>
      </c>
      <c r="F184" s="138" t="s">
        <v>731</v>
      </c>
      <c r="G184" s="139" t="s">
        <v>141</v>
      </c>
      <c r="H184" s="140">
        <v>0.5</v>
      </c>
      <c r="I184" s="141"/>
      <c r="J184" s="142">
        <f>ROUND(I184*H184,2)</f>
        <v>0</v>
      </c>
      <c r="K184" s="138" t="s">
        <v>1</v>
      </c>
      <c r="L184" s="32"/>
      <c r="M184" s="143" t="s">
        <v>1</v>
      </c>
      <c r="N184" s="144" t="s">
        <v>41</v>
      </c>
      <c r="P184" s="145">
        <f>O184*H184</f>
        <v>0</v>
      </c>
      <c r="Q184" s="145">
        <v>0.08922</v>
      </c>
      <c r="R184" s="145">
        <f>Q184*H184</f>
        <v>0.04461</v>
      </c>
      <c r="S184" s="145">
        <v>0</v>
      </c>
      <c r="T184" s="146">
        <f>S184*H184</f>
        <v>0</v>
      </c>
      <c r="AR184" s="147" t="s">
        <v>102</v>
      </c>
      <c r="AT184" s="147" t="s">
        <v>138</v>
      </c>
      <c r="AU184" s="147" t="s">
        <v>85</v>
      </c>
      <c r="AY184" s="17" t="s">
        <v>136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7" t="s">
        <v>81</v>
      </c>
      <c r="BK184" s="148">
        <f>ROUND(I184*H184,2)</f>
        <v>0</v>
      </c>
      <c r="BL184" s="17" t="s">
        <v>102</v>
      </c>
      <c r="BM184" s="147" t="s">
        <v>732</v>
      </c>
    </row>
    <row r="185" spans="2:47" s="1" customFormat="1" ht="24">
      <c r="B185" s="32"/>
      <c r="D185" s="149" t="s">
        <v>143</v>
      </c>
      <c r="F185" s="150" t="s">
        <v>731</v>
      </c>
      <c r="I185" s="151"/>
      <c r="L185" s="32"/>
      <c r="M185" s="152"/>
      <c r="T185" s="56"/>
      <c r="AT185" s="17" t="s">
        <v>143</v>
      </c>
      <c r="AU185" s="17" t="s">
        <v>85</v>
      </c>
    </row>
    <row r="186" spans="2:51" s="13" customFormat="1" ht="12">
      <c r="B186" s="159"/>
      <c r="D186" s="149" t="s">
        <v>144</v>
      </c>
      <c r="E186" s="160" t="s">
        <v>1</v>
      </c>
      <c r="F186" s="161" t="s">
        <v>733</v>
      </c>
      <c r="H186" s="162">
        <v>0.5</v>
      </c>
      <c r="I186" s="163"/>
      <c r="L186" s="159"/>
      <c r="M186" s="164"/>
      <c r="T186" s="165"/>
      <c r="AT186" s="160" t="s">
        <v>144</v>
      </c>
      <c r="AU186" s="160" t="s">
        <v>85</v>
      </c>
      <c r="AV186" s="13" t="s">
        <v>85</v>
      </c>
      <c r="AW186" s="13" t="s">
        <v>32</v>
      </c>
      <c r="AX186" s="13" t="s">
        <v>76</v>
      </c>
      <c r="AY186" s="160" t="s">
        <v>136</v>
      </c>
    </row>
    <row r="187" spans="2:51" s="14" customFormat="1" ht="12">
      <c r="B187" s="166"/>
      <c r="D187" s="149" t="s">
        <v>144</v>
      </c>
      <c r="E187" s="167" t="s">
        <v>1</v>
      </c>
      <c r="F187" s="168" t="s">
        <v>147</v>
      </c>
      <c r="H187" s="169">
        <v>0.5</v>
      </c>
      <c r="I187" s="170"/>
      <c r="L187" s="166"/>
      <c r="M187" s="171"/>
      <c r="T187" s="172"/>
      <c r="AT187" s="167" t="s">
        <v>144</v>
      </c>
      <c r="AU187" s="167" t="s">
        <v>85</v>
      </c>
      <c r="AV187" s="14" t="s">
        <v>102</v>
      </c>
      <c r="AW187" s="14" t="s">
        <v>32</v>
      </c>
      <c r="AX187" s="14" t="s">
        <v>81</v>
      </c>
      <c r="AY187" s="167" t="s">
        <v>136</v>
      </c>
    </row>
    <row r="188" spans="2:65" s="1" customFormat="1" ht="16.5" customHeight="1">
      <c r="B188" s="32"/>
      <c r="C188" s="180" t="s">
        <v>236</v>
      </c>
      <c r="D188" s="180" t="s">
        <v>237</v>
      </c>
      <c r="E188" s="181" t="s">
        <v>396</v>
      </c>
      <c r="F188" s="182" t="s">
        <v>397</v>
      </c>
      <c r="G188" s="183" t="s">
        <v>141</v>
      </c>
      <c r="H188" s="184">
        <v>0.515</v>
      </c>
      <c r="I188" s="185"/>
      <c r="J188" s="186">
        <f>ROUND(I188*H188,2)</f>
        <v>0</v>
      </c>
      <c r="K188" s="182" t="s">
        <v>1</v>
      </c>
      <c r="L188" s="187"/>
      <c r="M188" s="188" t="s">
        <v>1</v>
      </c>
      <c r="N188" s="189" t="s">
        <v>41</v>
      </c>
      <c r="P188" s="145">
        <f>O188*H188</f>
        <v>0</v>
      </c>
      <c r="Q188" s="145">
        <v>0.13</v>
      </c>
      <c r="R188" s="145">
        <f>Q188*H188</f>
        <v>0.06695000000000001</v>
      </c>
      <c r="S188" s="145">
        <v>0</v>
      </c>
      <c r="T188" s="146">
        <f>S188*H188</f>
        <v>0</v>
      </c>
      <c r="AR188" s="147" t="s">
        <v>179</v>
      </c>
      <c r="AT188" s="147" t="s">
        <v>237</v>
      </c>
      <c r="AU188" s="147" t="s">
        <v>85</v>
      </c>
      <c r="AY188" s="17" t="s">
        <v>136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7" t="s">
        <v>81</v>
      </c>
      <c r="BK188" s="148">
        <f>ROUND(I188*H188,2)</f>
        <v>0</v>
      </c>
      <c r="BL188" s="17" t="s">
        <v>102</v>
      </c>
      <c r="BM188" s="147" t="s">
        <v>734</v>
      </c>
    </row>
    <row r="189" spans="2:47" s="1" customFormat="1" ht="12">
      <c r="B189" s="32"/>
      <c r="D189" s="149" t="s">
        <v>143</v>
      </c>
      <c r="F189" s="150" t="s">
        <v>397</v>
      </c>
      <c r="I189" s="151"/>
      <c r="L189" s="32"/>
      <c r="M189" s="152"/>
      <c r="T189" s="56"/>
      <c r="AT189" s="17" t="s">
        <v>143</v>
      </c>
      <c r="AU189" s="17" t="s">
        <v>85</v>
      </c>
    </row>
    <row r="190" spans="2:51" s="13" customFormat="1" ht="12">
      <c r="B190" s="159"/>
      <c r="D190" s="149" t="s">
        <v>144</v>
      </c>
      <c r="E190" s="160" t="s">
        <v>1</v>
      </c>
      <c r="F190" s="161" t="s">
        <v>735</v>
      </c>
      <c r="H190" s="162">
        <v>0.515</v>
      </c>
      <c r="I190" s="163"/>
      <c r="L190" s="159"/>
      <c r="M190" s="164"/>
      <c r="T190" s="165"/>
      <c r="AT190" s="160" t="s">
        <v>144</v>
      </c>
      <c r="AU190" s="160" t="s">
        <v>85</v>
      </c>
      <c r="AV190" s="13" t="s">
        <v>85</v>
      </c>
      <c r="AW190" s="13" t="s">
        <v>32</v>
      </c>
      <c r="AX190" s="13" t="s">
        <v>81</v>
      </c>
      <c r="AY190" s="160" t="s">
        <v>136</v>
      </c>
    </row>
    <row r="191" spans="2:65" s="1" customFormat="1" ht="24.25" customHeight="1">
      <c r="B191" s="32"/>
      <c r="C191" s="136" t="s">
        <v>243</v>
      </c>
      <c r="D191" s="136" t="s">
        <v>138</v>
      </c>
      <c r="E191" s="137" t="s">
        <v>736</v>
      </c>
      <c r="F191" s="138" t="s">
        <v>737</v>
      </c>
      <c r="G191" s="139" t="s">
        <v>141</v>
      </c>
      <c r="H191" s="140">
        <v>22.7</v>
      </c>
      <c r="I191" s="141"/>
      <c r="J191" s="142">
        <f>ROUND(I191*H191,2)</f>
        <v>0</v>
      </c>
      <c r="K191" s="138" t="s">
        <v>1</v>
      </c>
      <c r="L191" s="32"/>
      <c r="M191" s="143" t="s">
        <v>1</v>
      </c>
      <c r="N191" s="144" t="s">
        <v>41</v>
      </c>
      <c r="P191" s="145">
        <f>O191*H191</f>
        <v>0</v>
      </c>
      <c r="Q191" s="145">
        <v>0.11162</v>
      </c>
      <c r="R191" s="145">
        <f>Q191*H191</f>
        <v>2.5337739999999997</v>
      </c>
      <c r="S191" s="145">
        <v>0</v>
      </c>
      <c r="T191" s="146">
        <f>S191*H191</f>
        <v>0</v>
      </c>
      <c r="AR191" s="147" t="s">
        <v>102</v>
      </c>
      <c r="AT191" s="147" t="s">
        <v>138</v>
      </c>
      <c r="AU191" s="147" t="s">
        <v>85</v>
      </c>
      <c r="AY191" s="17" t="s">
        <v>136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7" t="s">
        <v>81</v>
      </c>
      <c r="BK191" s="148">
        <f>ROUND(I191*H191,2)</f>
        <v>0</v>
      </c>
      <c r="BL191" s="17" t="s">
        <v>102</v>
      </c>
      <c r="BM191" s="147" t="s">
        <v>738</v>
      </c>
    </row>
    <row r="192" spans="2:47" s="1" customFormat="1" ht="24">
      <c r="B192" s="32"/>
      <c r="D192" s="149" t="s">
        <v>143</v>
      </c>
      <c r="F192" s="150" t="s">
        <v>737</v>
      </c>
      <c r="I192" s="151"/>
      <c r="L192" s="32"/>
      <c r="M192" s="152"/>
      <c r="T192" s="56"/>
      <c r="AT192" s="17" t="s">
        <v>143</v>
      </c>
      <c r="AU192" s="17" t="s">
        <v>85</v>
      </c>
    </row>
    <row r="193" spans="2:51" s="12" customFormat="1" ht="12">
      <c r="B193" s="153"/>
      <c r="D193" s="149" t="s">
        <v>144</v>
      </c>
      <c r="E193" s="154" t="s">
        <v>1</v>
      </c>
      <c r="F193" s="155" t="s">
        <v>420</v>
      </c>
      <c r="H193" s="154" t="s">
        <v>1</v>
      </c>
      <c r="I193" s="156"/>
      <c r="L193" s="153"/>
      <c r="M193" s="157"/>
      <c r="T193" s="158"/>
      <c r="AT193" s="154" t="s">
        <v>144</v>
      </c>
      <c r="AU193" s="154" t="s">
        <v>85</v>
      </c>
      <c r="AV193" s="12" t="s">
        <v>81</v>
      </c>
      <c r="AW193" s="12" t="s">
        <v>32</v>
      </c>
      <c r="AX193" s="12" t="s">
        <v>76</v>
      </c>
      <c r="AY193" s="154" t="s">
        <v>136</v>
      </c>
    </row>
    <row r="194" spans="2:51" s="13" customFormat="1" ht="12">
      <c r="B194" s="159"/>
      <c r="D194" s="149" t="s">
        <v>144</v>
      </c>
      <c r="E194" s="160" t="s">
        <v>1</v>
      </c>
      <c r="F194" s="161" t="s">
        <v>739</v>
      </c>
      <c r="H194" s="162">
        <v>2.7</v>
      </c>
      <c r="I194" s="163"/>
      <c r="L194" s="159"/>
      <c r="M194" s="164"/>
      <c r="T194" s="165"/>
      <c r="AT194" s="160" t="s">
        <v>144</v>
      </c>
      <c r="AU194" s="160" t="s">
        <v>85</v>
      </c>
      <c r="AV194" s="13" t="s">
        <v>85</v>
      </c>
      <c r="AW194" s="13" t="s">
        <v>32</v>
      </c>
      <c r="AX194" s="13" t="s">
        <v>76</v>
      </c>
      <c r="AY194" s="160" t="s">
        <v>136</v>
      </c>
    </row>
    <row r="195" spans="2:51" s="12" customFormat="1" ht="12">
      <c r="B195" s="153"/>
      <c r="D195" s="149" t="s">
        <v>144</v>
      </c>
      <c r="E195" s="154" t="s">
        <v>1</v>
      </c>
      <c r="F195" s="155" t="s">
        <v>740</v>
      </c>
      <c r="H195" s="154" t="s">
        <v>1</v>
      </c>
      <c r="I195" s="156"/>
      <c r="L195" s="153"/>
      <c r="M195" s="157"/>
      <c r="T195" s="158"/>
      <c r="AT195" s="154" t="s">
        <v>144</v>
      </c>
      <c r="AU195" s="154" t="s">
        <v>85</v>
      </c>
      <c r="AV195" s="12" t="s">
        <v>81</v>
      </c>
      <c r="AW195" s="12" t="s">
        <v>32</v>
      </c>
      <c r="AX195" s="12" t="s">
        <v>76</v>
      </c>
      <c r="AY195" s="154" t="s">
        <v>136</v>
      </c>
    </row>
    <row r="196" spans="2:51" s="13" customFormat="1" ht="12">
      <c r="B196" s="159"/>
      <c r="D196" s="149" t="s">
        <v>144</v>
      </c>
      <c r="E196" s="160" t="s">
        <v>1</v>
      </c>
      <c r="F196" s="161" t="s">
        <v>253</v>
      </c>
      <c r="H196" s="162">
        <v>20</v>
      </c>
      <c r="I196" s="163"/>
      <c r="L196" s="159"/>
      <c r="M196" s="164"/>
      <c r="T196" s="165"/>
      <c r="AT196" s="160" t="s">
        <v>144</v>
      </c>
      <c r="AU196" s="160" t="s">
        <v>85</v>
      </c>
      <c r="AV196" s="13" t="s">
        <v>85</v>
      </c>
      <c r="AW196" s="13" t="s">
        <v>32</v>
      </c>
      <c r="AX196" s="13" t="s">
        <v>76</v>
      </c>
      <c r="AY196" s="160" t="s">
        <v>136</v>
      </c>
    </row>
    <row r="197" spans="2:51" s="14" customFormat="1" ht="12">
      <c r="B197" s="166"/>
      <c r="D197" s="149" t="s">
        <v>144</v>
      </c>
      <c r="E197" s="167" t="s">
        <v>1</v>
      </c>
      <c r="F197" s="168" t="s">
        <v>147</v>
      </c>
      <c r="H197" s="169">
        <v>22.7</v>
      </c>
      <c r="I197" s="170"/>
      <c r="L197" s="166"/>
      <c r="M197" s="171"/>
      <c r="T197" s="172"/>
      <c r="AT197" s="167" t="s">
        <v>144</v>
      </c>
      <c r="AU197" s="167" t="s">
        <v>85</v>
      </c>
      <c r="AV197" s="14" t="s">
        <v>102</v>
      </c>
      <c r="AW197" s="14" t="s">
        <v>32</v>
      </c>
      <c r="AX197" s="14" t="s">
        <v>81</v>
      </c>
      <c r="AY197" s="167" t="s">
        <v>136</v>
      </c>
    </row>
    <row r="198" spans="2:65" s="1" customFormat="1" ht="16.5" customHeight="1">
      <c r="B198" s="32"/>
      <c r="C198" s="180" t="s">
        <v>248</v>
      </c>
      <c r="D198" s="180" t="s">
        <v>237</v>
      </c>
      <c r="E198" s="181" t="s">
        <v>423</v>
      </c>
      <c r="F198" s="182" t="s">
        <v>424</v>
      </c>
      <c r="G198" s="183" t="s">
        <v>141</v>
      </c>
      <c r="H198" s="184">
        <v>2.781</v>
      </c>
      <c r="I198" s="185"/>
      <c r="J198" s="186">
        <f>ROUND(I198*H198,2)</f>
        <v>0</v>
      </c>
      <c r="K198" s="182" t="s">
        <v>1</v>
      </c>
      <c r="L198" s="187"/>
      <c r="M198" s="188" t="s">
        <v>1</v>
      </c>
      <c r="N198" s="189" t="s">
        <v>41</v>
      </c>
      <c r="P198" s="145">
        <f>O198*H198</f>
        <v>0</v>
      </c>
      <c r="Q198" s="145">
        <v>0.176</v>
      </c>
      <c r="R198" s="145">
        <f>Q198*H198</f>
        <v>0.489456</v>
      </c>
      <c r="S198" s="145">
        <v>0</v>
      </c>
      <c r="T198" s="146">
        <f>S198*H198</f>
        <v>0</v>
      </c>
      <c r="AR198" s="147" t="s">
        <v>179</v>
      </c>
      <c r="AT198" s="147" t="s">
        <v>237</v>
      </c>
      <c r="AU198" s="147" t="s">
        <v>85</v>
      </c>
      <c r="AY198" s="17" t="s">
        <v>136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7" t="s">
        <v>81</v>
      </c>
      <c r="BK198" s="148">
        <f>ROUND(I198*H198,2)</f>
        <v>0</v>
      </c>
      <c r="BL198" s="17" t="s">
        <v>102</v>
      </c>
      <c r="BM198" s="147" t="s">
        <v>741</v>
      </c>
    </row>
    <row r="199" spans="2:47" s="1" customFormat="1" ht="12">
      <c r="B199" s="32"/>
      <c r="D199" s="149" t="s">
        <v>143</v>
      </c>
      <c r="F199" s="150" t="s">
        <v>424</v>
      </c>
      <c r="I199" s="151"/>
      <c r="L199" s="32"/>
      <c r="M199" s="152"/>
      <c r="T199" s="56"/>
      <c r="AT199" s="17" t="s">
        <v>143</v>
      </c>
      <c r="AU199" s="17" t="s">
        <v>85</v>
      </c>
    </row>
    <row r="200" spans="2:51" s="13" customFormat="1" ht="12">
      <c r="B200" s="159"/>
      <c r="D200" s="149" t="s">
        <v>144</v>
      </c>
      <c r="E200" s="160" t="s">
        <v>1</v>
      </c>
      <c r="F200" s="161" t="s">
        <v>742</v>
      </c>
      <c r="H200" s="162">
        <v>2.781</v>
      </c>
      <c r="I200" s="163"/>
      <c r="L200" s="159"/>
      <c r="M200" s="164"/>
      <c r="T200" s="165"/>
      <c r="AT200" s="160" t="s">
        <v>144</v>
      </c>
      <c r="AU200" s="160" t="s">
        <v>85</v>
      </c>
      <c r="AV200" s="13" t="s">
        <v>85</v>
      </c>
      <c r="AW200" s="13" t="s">
        <v>32</v>
      </c>
      <c r="AX200" s="13" t="s">
        <v>81</v>
      </c>
      <c r="AY200" s="160" t="s">
        <v>136</v>
      </c>
    </row>
    <row r="201" spans="2:63" s="11" customFormat="1" ht="22.75" customHeight="1">
      <c r="B201" s="124"/>
      <c r="D201" s="125" t="s">
        <v>75</v>
      </c>
      <c r="E201" s="134" t="s">
        <v>183</v>
      </c>
      <c r="F201" s="134" t="s">
        <v>443</v>
      </c>
      <c r="I201" s="127"/>
      <c r="J201" s="135">
        <f>BK201</f>
        <v>0</v>
      </c>
      <c r="L201" s="124"/>
      <c r="M201" s="129"/>
      <c r="P201" s="130">
        <f>SUM(P202:P203)</f>
        <v>0</v>
      </c>
      <c r="R201" s="130">
        <f>SUM(R202:R203)</f>
        <v>0</v>
      </c>
      <c r="T201" s="131">
        <f>SUM(T202:T203)</f>
        <v>0</v>
      </c>
      <c r="AR201" s="125" t="s">
        <v>81</v>
      </c>
      <c r="AT201" s="132" t="s">
        <v>75</v>
      </c>
      <c r="AU201" s="132" t="s">
        <v>81</v>
      </c>
      <c r="AY201" s="125" t="s">
        <v>136</v>
      </c>
      <c r="BK201" s="133">
        <f>SUM(BK202:BK203)</f>
        <v>0</v>
      </c>
    </row>
    <row r="202" spans="2:65" s="1" customFormat="1" ht="24.25" customHeight="1">
      <c r="B202" s="32"/>
      <c r="C202" s="136" t="s">
        <v>253</v>
      </c>
      <c r="D202" s="136" t="s">
        <v>138</v>
      </c>
      <c r="E202" s="137" t="s">
        <v>743</v>
      </c>
      <c r="F202" s="138" t="s">
        <v>744</v>
      </c>
      <c r="G202" s="139" t="s">
        <v>141</v>
      </c>
      <c r="H202" s="140">
        <v>20</v>
      </c>
      <c r="I202" s="141"/>
      <c r="J202" s="142">
        <f>ROUND(I202*H202,2)</f>
        <v>0</v>
      </c>
      <c r="K202" s="138" t="s">
        <v>1</v>
      </c>
      <c r="L202" s="32"/>
      <c r="M202" s="143" t="s">
        <v>1</v>
      </c>
      <c r="N202" s="144" t="s">
        <v>41</v>
      </c>
      <c r="P202" s="145">
        <f>O202*H202</f>
        <v>0</v>
      </c>
      <c r="Q202" s="145">
        <v>0</v>
      </c>
      <c r="R202" s="145">
        <f>Q202*H202</f>
        <v>0</v>
      </c>
      <c r="S202" s="145">
        <v>0</v>
      </c>
      <c r="T202" s="146">
        <f>S202*H202</f>
        <v>0</v>
      </c>
      <c r="AR202" s="147" t="s">
        <v>102</v>
      </c>
      <c r="AT202" s="147" t="s">
        <v>138</v>
      </c>
      <c r="AU202" s="147" t="s">
        <v>85</v>
      </c>
      <c r="AY202" s="17" t="s">
        <v>136</v>
      </c>
      <c r="BE202" s="148">
        <f>IF(N202="základní",J202,0)</f>
        <v>0</v>
      </c>
      <c r="BF202" s="148">
        <f>IF(N202="snížená",J202,0)</f>
        <v>0</v>
      </c>
      <c r="BG202" s="148">
        <f>IF(N202="zákl. přenesená",J202,0)</f>
        <v>0</v>
      </c>
      <c r="BH202" s="148">
        <f>IF(N202="sníž. přenesená",J202,0)</f>
        <v>0</v>
      </c>
      <c r="BI202" s="148">
        <f>IF(N202="nulová",J202,0)</f>
        <v>0</v>
      </c>
      <c r="BJ202" s="17" t="s">
        <v>81</v>
      </c>
      <c r="BK202" s="148">
        <f>ROUND(I202*H202,2)</f>
        <v>0</v>
      </c>
      <c r="BL202" s="17" t="s">
        <v>102</v>
      </c>
      <c r="BM202" s="147" t="s">
        <v>745</v>
      </c>
    </row>
    <row r="203" spans="2:47" s="1" customFormat="1" ht="24">
      <c r="B203" s="32"/>
      <c r="D203" s="149" t="s">
        <v>143</v>
      </c>
      <c r="F203" s="150" t="s">
        <v>744</v>
      </c>
      <c r="I203" s="151"/>
      <c r="L203" s="32"/>
      <c r="M203" s="152"/>
      <c r="T203" s="56"/>
      <c r="AT203" s="17" t="s">
        <v>143</v>
      </c>
      <c r="AU203" s="17" t="s">
        <v>85</v>
      </c>
    </row>
    <row r="204" spans="2:63" s="11" customFormat="1" ht="22.75" customHeight="1">
      <c r="B204" s="124"/>
      <c r="D204" s="125" t="s">
        <v>75</v>
      </c>
      <c r="E204" s="134" t="s">
        <v>682</v>
      </c>
      <c r="F204" s="134" t="s">
        <v>683</v>
      </c>
      <c r="I204" s="127"/>
      <c r="J204" s="135">
        <f>BK204</f>
        <v>0</v>
      </c>
      <c r="L204" s="124"/>
      <c r="M204" s="129"/>
      <c r="P204" s="130">
        <f>SUM(P205:P206)</f>
        <v>0</v>
      </c>
      <c r="R204" s="130">
        <f>SUM(R205:R206)</f>
        <v>0</v>
      </c>
      <c r="T204" s="131">
        <f>SUM(T205:T206)</f>
        <v>0</v>
      </c>
      <c r="AR204" s="125" t="s">
        <v>81</v>
      </c>
      <c r="AT204" s="132" t="s">
        <v>75</v>
      </c>
      <c r="AU204" s="132" t="s">
        <v>81</v>
      </c>
      <c r="AY204" s="125" t="s">
        <v>136</v>
      </c>
      <c r="BK204" s="133">
        <f>SUM(BK205:BK206)</f>
        <v>0</v>
      </c>
    </row>
    <row r="205" spans="2:65" s="1" customFormat="1" ht="24.25" customHeight="1">
      <c r="B205" s="32"/>
      <c r="C205" s="136" t="s">
        <v>7</v>
      </c>
      <c r="D205" s="136" t="s">
        <v>138</v>
      </c>
      <c r="E205" s="137" t="s">
        <v>685</v>
      </c>
      <c r="F205" s="138" t="s">
        <v>686</v>
      </c>
      <c r="G205" s="139" t="s">
        <v>240</v>
      </c>
      <c r="H205" s="140">
        <v>3.326</v>
      </c>
      <c r="I205" s="141"/>
      <c r="J205" s="142">
        <f>ROUND(I205*H205,2)</f>
        <v>0</v>
      </c>
      <c r="K205" s="138" t="s">
        <v>1</v>
      </c>
      <c r="L205" s="32"/>
      <c r="M205" s="143" t="s">
        <v>1</v>
      </c>
      <c r="N205" s="144" t="s">
        <v>41</v>
      </c>
      <c r="P205" s="145">
        <f>O205*H205</f>
        <v>0</v>
      </c>
      <c r="Q205" s="145">
        <v>0</v>
      </c>
      <c r="R205" s="145">
        <f>Q205*H205</f>
        <v>0</v>
      </c>
      <c r="S205" s="145">
        <v>0</v>
      </c>
      <c r="T205" s="146">
        <f>S205*H205</f>
        <v>0</v>
      </c>
      <c r="AR205" s="147" t="s">
        <v>102</v>
      </c>
      <c r="AT205" s="147" t="s">
        <v>138</v>
      </c>
      <c r="AU205" s="147" t="s">
        <v>85</v>
      </c>
      <c r="AY205" s="17" t="s">
        <v>136</v>
      </c>
      <c r="BE205" s="148">
        <f>IF(N205="základní",J205,0)</f>
        <v>0</v>
      </c>
      <c r="BF205" s="148">
        <f>IF(N205="snížená",J205,0)</f>
        <v>0</v>
      </c>
      <c r="BG205" s="148">
        <f>IF(N205="zákl. přenesená",J205,0)</f>
        <v>0</v>
      </c>
      <c r="BH205" s="148">
        <f>IF(N205="sníž. přenesená",J205,0)</f>
        <v>0</v>
      </c>
      <c r="BI205" s="148">
        <f>IF(N205="nulová",J205,0)</f>
        <v>0</v>
      </c>
      <c r="BJ205" s="17" t="s">
        <v>81</v>
      </c>
      <c r="BK205" s="148">
        <f>ROUND(I205*H205,2)</f>
        <v>0</v>
      </c>
      <c r="BL205" s="17" t="s">
        <v>102</v>
      </c>
      <c r="BM205" s="147" t="s">
        <v>746</v>
      </c>
    </row>
    <row r="206" spans="2:47" s="1" customFormat="1" ht="24">
      <c r="B206" s="32"/>
      <c r="D206" s="149" t="s">
        <v>143</v>
      </c>
      <c r="F206" s="150" t="s">
        <v>686</v>
      </c>
      <c r="I206" s="151"/>
      <c r="L206" s="32"/>
      <c r="M206" s="190"/>
      <c r="N206" s="191"/>
      <c r="O206" s="191"/>
      <c r="P206" s="191"/>
      <c r="Q206" s="191"/>
      <c r="R206" s="191"/>
      <c r="S206" s="191"/>
      <c r="T206" s="192"/>
      <c r="AT206" s="17" t="s">
        <v>143</v>
      </c>
      <c r="AU206" s="17" t="s">
        <v>85</v>
      </c>
    </row>
    <row r="207" spans="2:12" s="1" customFormat="1" ht="7" customHeight="1">
      <c r="B207" s="44"/>
      <c r="C207" s="45"/>
      <c r="D207" s="45"/>
      <c r="E207" s="45"/>
      <c r="F207" s="45"/>
      <c r="G207" s="45"/>
      <c r="H207" s="45"/>
      <c r="I207" s="45"/>
      <c r="J207" s="45"/>
      <c r="K207" s="45"/>
      <c r="L207" s="32"/>
    </row>
  </sheetData>
  <sheetProtection algorithmName="SHA-512" hashValue="3jmpTw47riFwgxIx3HElaqthPoTUV7IaUkEO5e6F7sX6ZtE0VFICOj/U2BQWgoBHd54Gzd7vdWAu2G39lBPocQ==" saltValue="chvw38veqdJ7TQbkUlVTJkHLGiQGY+h0z3l8/QI49i3zUhLUNtH1uGGxxFsvN5nwjhrR7tSZqUy8NlWwV4eODw==" spinCount="100000" sheet="1" objects="1" scenarios="1" formatColumns="0" formatRows="0" autoFilter="0"/>
  <autoFilter ref="C120:K20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46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ht="12" customHeight="1">
      <c r="B8" s="20"/>
      <c r="D8" s="27" t="s">
        <v>106</v>
      </c>
      <c r="L8" s="20"/>
    </row>
    <row r="9" spans="2:12" s="1" customFormat="1" ht="16.5" customHeight="1">
      <c r="B9" s="32"/>
      <c r="E9" s="239" t="s">
        <v>747</v>
      </c>
      <c r="F9" s="241"/>
      <c r="G9" s="241"/>
      <c r="H9" s="241"/>
      <c r="L9" s="32"/>
    </row>
    <row r="10" spans="2:12" s="1" customFormat="1" ht="12" customHeight="1">
      <c r="B10" s="32"/>
      <c r="D10" s="27" t="s">
        <v>748</v>
      </c>
      <c r="L10" s="32"/>
    </row>
    <row r="11" spans="2:12" s="1" customFormat="1" ht="16.5" customHeight="1">
      <c r="B11" s="32"/>
      <c r="E11" s="197" t="s">
        <v>749</v>
      </c>
      <c r="F11" s="241"/>
      <c r="G11" s="241"/>
      <c r="H11" s="241"/>
      <c r="L11" s="32"/>
    </row>
    <row r="12" spans="2:12" s="1" customFormat="1" ht="11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750</v>
      </c>
      <c r="I14" s="27" t="s">
        <v>22</v>
      </c>
      <c r="J14" s="52" t="str">
        <f>'Rekapitulace stavby'!AN8</f>
        <v>12.12.2023</v>
      </c>
      <c r="L14" s="32"/>
    </row>
    <row r="15" spans="2:12" s="1" customFormat="1" ht="10.7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751</v>
      </c>
      <c r="I17" s="27" t="s">
        <v>27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2" t="str">
        <f>'Rekapitulace stavby'!E14</f>
        <v>Vyplň údaj</v>
      </c>
      <c r="F20" s="223"/>
      <c r="G20" s="223"/>
      <c r="H20" s="223"/>
      <c r="I20" s="27" t="s">
        <v>27</v>
      </c>
      <c r="J20" s="28" t="str">
        <f>'Rekapitulace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752</v>
      </c>
      <c r="I23" s="27" t="s">
        <v>27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4"/>
      <c r="E29" s="228" t="s">
        <v>1</v>
      </c>
      <c r="F29" s="228"/>
      <c r="G29" s="228"/>
      <c r="H29" s="228"/>
      <c r="L29" s="94"/>
    </row>
    <row r="30" spans="2:12" s="1" customFormat="1" ht="7" customHeight="1">
      <c r="B30" s="32"/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5" customHeight="1">
      <c r="B32" s="32"/>
      <c r="D32" s="95" t="s">
        <v>36</v>
      </c>
      <c r="J32" s="66">
        <f>ROUND(J129,2)</f>
        <v>0</v>
      </c>
      <c r="L32" s="32"/>
    </row>
    <row r="33" spans="2:12" s="1" customFormat="1" ht="7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5" customHeight="1">
      <c r="B35" s="32"/>
      <c r="D35" s="55" t="s">
        <v>40</v>
      </c>
      <c r="E35" s="27" t="s">
        <v>41</v>
      </c>
      <c r="F35" s="86">
        <f>ROUND((SUM(BE129:BE345)),2)</f>
        <v>0</v>
      </c>
      <c r="I35" s="96">
        <v>0.21</v>
      </c>
      <c r="J35" s="86">
        <f>ROUND(((SUM(BE129:BE345))*I35),2)</f>
        <v>0</v>
      </c>
      <c r="L35" s="32"/>
    </row>
    <row r="36" spans="2:12" s="1" customFormat="1" ht="14.5" customHeight="1">
      <c r="B36" s="32"/>
      <c r="E36" s="27" t="s">
        <v>42</v>
      </c>
      <c r="F36" s="86">
        <f>ROUND((SUM(BF129:BF345)),2)</f>
        <v>0</v>
      </c>
      <c r="I36" s="96">
        <v>0.15</v>
      </c>
      <c r="J36" s="86">
        <f>ROUND(((SUM(BF129:BF345))*I36),2)</f>
        <v>0</v>
      </c>
      <c r="L36" s="32"/>
    </row>
    <row r="37" spans="2:12" s="1" customFormat="1" ht="14.5" customHeight="1" hidden="1">
      <c r="B37" s="32"/>
      <c r="E37" s="27" t="s">
        <v>43</v>
      </c>
      <c r="F37" s="86">
        <f>ROUND((SUM(BG129:BG345)),2)</f>
        <v>0</v>
      </c>
      <c r="I37" s="96">
        <v>0.21</v>
      </c>
      <c r="J37" s="86">
        <f>0</f>
        <v>0</v>
      </c>
      <c r="L37" s="32"/>
    </row>
    <row r="38" spans="2:12" s="1" customFormat="1" ht="14.5" customHeight="1" hidden="1">
      <c r="B38" s="32"/>
      <c r="E38" s="27" t="s">
        <v>44</v>
      </c>
      <c r="F38" s="86">
        <f>ROUND((SUM(BH129:BH345)),2)</f>
        <v>0</v>
      </c>
      <c r="I38" s="96">
        <v>0.15</v>
      </c>
      <c r="J38" s="86">
        <f>0</f>
        <v>0</v>
      </c>
      <c r="L38" s="32"/>
    </row>
    <row r="39" spans="2:12" s="1" customFormat="1" ht="14.5" customHeight="1" hidden="1">
      <c r="B39" s="32"/>
      <c r="E39" s="27" t="s">
        <v>45</v>
      </c>
      <c r="F39" s="86">
        <f>ROUND((SUM(BI129:BI345)),2)</f>
        <v>0</v>
      </c>
      <c r="I39" s="96">
        <v>0</v>
      </c>
      <c r="J39" s="86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5" customHeight="1">
      <c r="B41" s="32"/>
      <c r="C41" s="97"/>
      <c r="D41" s="98" t="s">
        <v>46</v>
      </c>
      <c r="E41" s="57"/>
      <c r="F41" s="57"/>
      <c r="G41" s="99" t="s">
        <v>47</v>
      </c>
      <c r="H41" s="100" t="s">
        <v>48</v>
      </c>
      <c r="I41" s="57"/>
      <c r="J41" s="101">
        <f>SUM(J32:J39)</f>
        <v>0</v>
      </c>
      <c r="K41" s="102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ht="12" customHeight="1">
      <c r="B86" s="20"/>
      <c r="C86" s="27" t="s">
        <v>106</v>
      </c>
      <c r="L86" s="20"/>
    </row>
    <row r="87" spans="2:12" s="1" customFormat="1" ht="16.5" customHeight="1">
      <c r="B87" s="32"/>
      <c r="E87" s="239" t="s">
        <v>747</v>
      </c>
      <c r="F87" s="241"/>
      <c r="G87" s="241"/>
      <c r="H87" s="241"/>
      <c r="L87" s="32"/>
    </row>
    <row r="88" spans="2:12" s="1" customFormat="1" ht="12" customHeight="1">
      <c r="B88" s="32"/>
      <c r="C88" s="27" t="s">
        <v>748</v>
      </c>
      <c r="L88" s="32"/>
    </row>
    <row r="89" spans="2:12" s="1" customFormat="1" ht="16.5" customHeight="1">
      <c r="B89" s="32"/>
      <c r="E89" s="197" t="str">
        <f>E11</f>
        <v>SO 01 - Dešťová kanalizace</v>
      </c>
      <c r="F89" s="241"/>
      <c r="G89" s="241"/>
      <c r="H89" s="241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k.ú. Kramolna</v>
      </c>
      <c r="I91" s="27" t="s">
        <v>22</v>
      </c>
      <c r="J91" s="52" t="str">
        <f>IF(J14="","",J14)</f>
        <v>12.12.2023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24</v>
      </c>
      <c r="F93" s="25" t="str">
        <f>E17</f>
        <v>Obec Kramolna, č.p. 172, 547 01 Náchod</v>
      </c>
      <c r="I93" s="27" t="s">
        <v>30</v>
      </c>
      <c r="J93" s="30" t="str">
        <f>E23</f>
        <v>Lucie Brandová, DiS.</v>
      </c>
      <c r="L93" s="32"/>
    </row>
    <row r="94" spans="2:12" s="1" customFormat="1" ht="15.2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25" customHeight="1">
      <c r="B95" s="32"/>
      <c r="L95" s="32"/>
    </row>
    <row r="96" spans="2:12" s="1" customFormat="1" ht="29.25" customHeight="1">
      <c r="B96" s="32"/>
      <c r="C96" s="105" t="s">
        <v>109</v>
      </c>
      <c r="D96" s="97"/>
      <c r="E96" s="97"/>
      <c r="F96" s="97"/>
      <c r="G96" s="97"/>
      <c r="H96" s="97"/>
      <c r="I96" s="97"/>
      <c r="J96" s="106" t="s">
        <v>110</v>
      </c>
      <c r="K96" s="97"/>
      <c r="L96" s="32"/>
    </row>
    <row r="97" spans="2:12" s="1" customFormat="1" ht="10.25" customHeight="1">
      <c r="B97" s="32"/>
      <c r="L97" s="32"/>
    </row>
    <row r="98" spans="2:47" s="1" customFormat="1" ht="22.75" customHeight="1">
      <c r="B98" s="32"/>
      <c r="C98" s="107" t="s">
        <v>111</v>
      </c>
      <c r="J98" s="66">
        <f>J129</f>
        <v>0</v>
      </c>
      <c r="L98" s="32"/>
      <c r="AU98" s="17" t="s">
        <v>112</v>
      </c>
    </row>
    <row r="99" spans="2:12" s="8" customFormat="1" ht="25" customHeight="1">
      <c r="B99" s="108"/>
      <c r="D99" s="109" t="s">
        <v>113</v>
      </c>
      <c r="E99" s="110"/>
      <c r="F99" s="110"/>
      <c r="G99" s="110"/>
      <c r="H99" s="110"/>
      <c r="I99" s="110"/>
      <c r="J99" s="111">
        <f>J130</f>
        <v>0</v>
      </c>
      <c r="L99" s="108"/>
    </row>
    <row r="100" spans="2:12" s="9" customFormat="1" ht="20" customHeight="1">
      <c r="B100" s="112"/>
      <c r="D100" s="113" t="s">
        <v>114</v>
      </c>
      <c r="E100" s="114"/>
      <c r="F100" s="114"/>
      <c r="G100" s="114"/>
      <c r="H100" s="114"/>
      <c r="I100" s="114"/>
      <c r="J100" s="115">
        <f>J131</f>
        <v>0</v>
      </c>
      <c r="L100" s="112"/>
    </row>
    <row r="101" spans="2:12" s="9" customFormat="1" ht="20" customHeight="1">
      <c r="B101" s="112"/>
      <c r="D101" s="113" t="s">
        <v>753</v>
      </c>
      <c r="E101" s="114"/>
      <c r="F101" s="114"/>
      <c r="G101" s="114"/>
      <c r="H101" s="114"/>
      <c r="I101" s="114"/>
      <c r="J101" s="115">
        <f>J238</f>
        <v>0</v>
      </c>
      <c r="L101" s="112"/>
    </row>
    <row r="102" spans="2:12" s="9" customFormat="1" ht="20" customHeight="1">
      <c r="B102" s="112"/>
      <c r="D102" s="113" t="s">
        <v>117</v>
      </c>
      <c r="E102" s="114"/>
      <c r="F102" s="114"/>
      <c r="G102" s="114"/>
      <c r="H102" s="114"/>
      <c r="I102" s="114"/>
      <c r="J102" s="115">
        <f>J244</f>
        <v>0</v>
      </c>
      <c r="L102" s="112"/>
    </row>
    <row r="103" spans="2:12" s="9" customFormat="1" ht="20" customHeight="1">
      <c r="B103" s="112"/>
      <c r="D103" s="113" t="s">
        <v>120</v>
      </c>
      <c r="E103" s="114"/>
      <c r="F103" s="114"/>
      <c r="G103" s="114"/>
      <c r="H103" s="114"/>
      <c r="I103" s="114"/>
      <c r="J103" s="115">
        <f>J325</f>
        <v>0</v>
      </c>
      <c r="L103" s="112"/>
    </row>
    <row r="104" spans="2:12" s="8" customFormat="1" ht="25" customHeight="1">
      <c r="B104" s="108"/>
      <c r="D104" s="109" t="s">
        <v>754</v>
      </c>
      <c r="E104" s="110"/>
      <c r="F104" s="110"/>
      <c r="G104" s="110"/>
      <c r="H104" s="110"/>
      <c r="I104" s="110"/>
      <c r="J104" s="111">
        <f>J334</f>
        <v>0</v>
      </c>
      <c r="L104" s="108"/>
    </row>
    <row r="105" spans="2:12" s="9" customFormat="1" ht="20" customHeight="1">
      <c r="B105" s="112"/>
      <c r="D105" s="113" t="s">
        <v>755</v>
      </c>
      <c r="E105" s="114"/>
      <c r="F105" s="114"/>
      <c r="G105" s="114"/>
      <c r="H105" s="114"/>
      <c r="I105" s="114"/>
      <c r="J105" s="115">
        <f>J335</f>
        <v>0</v>
      </c>
      <c r="L105" s="112"/>
    </row>
    <row r="106" spans="2:12" s="9" customFormat="1" ht="20" customHeight="1">
      <c r="B106" s="112"/>
      <c r="D106" s="113" t="s">
        <v>756</v>
      </c>
      <c r="E106" s="114"/>
      <c r="F106" s="114"/>
      <c r="G106" s="114"/>
      <c r="H106" s="114"/>
      <c r="I106" s="114"/>
      <c r="J106" s="115">
        <f>J338</f>
        <v>0</v>
      </c>
      <c r="L106" s="112"/>
    </row>
    <row r="107" spans="2:12" s="9" customFormat="1" ht="20" customHeight="1">
      <c r="B107" s="112"/>
      <c r="D107" s="113" t="s">
        <v>757</v>
      </c>
      <c r="E107" s="114"/>
      <c r="F107" s="114"/>
      <c r="G107" s="114"/>
      <c r="H107" s="114"/>
      <c r="I107" s="114"/>
      <c r="J107" s="115">
        <f>J343</f>
        <v>0</v>
      </c>
      <c r="L107" s="112"/>
    </row>
    <row r="108" spans="2:12" s="1" customFormat="1" ht="21.75" customHeight="1">
      <c r="B108" s="32"/>
      <c r="L108" s="32"/>
    </row>
    <row r="109" spans="2:12" s="1" customFormat="1" ht="7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2"/>
    </row>
    <row r="113" spans="2:12" s="1" customFormat="1" ht="7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32"/>
    </row>
    <row r="114" spans="2:12" s="1" customFormat="1" ht="25" customHeight="1">
      <c r="B114" s="32"/>
      <c r="C114" s="21" t="s">
        <v>121</v>
      </c>
      <c r="L114" s="32"/>
    </row>
    <row r="115" spans="2:12" s="1" customFormat="1" ht="7" customHeight="1">
      <c r="B115" s="32"/>
      <c r="L115" s="32"/>
    </row>
    <row r="116" spans="2:12" s="1" customFormat="1" ht="12" customHeight="1">
      <c r="B116" s="32"/>
      <c r="C116" s="27" t="s">
        <v>16</v>
      </c>
      <c r="L116" s="32"/>
    </row>
    <row r="117" spans="2:12" s="1" customFormat="1" ht="16.5" customHeight="1">
      <c r="B117" s="32"/>
      <c r="E117" s="239" t="str">
        <f>E7</f>
        <v>Chodník Kramolna podél III/30413 (Kramolna Lhotky)</v>
      </c>
      <c r="F117" s="240"/>
      <c r="G117" s="240"/>
      <c r="H117" s="240"/>
      <c r="L117" s="32"/>
    </row>
    <row r="118" spans="2:12" ht="12" customHeight="1">
      <c r="B118" s="20"/>
      <c r="C118" s="27" t="s">
        <v>106</v>
      </c>
      <c r="L118" s="20"/>
    </row>
    <row r="119" spans="2:12" s="1" customFormat="1" ht="16.5" customHeight="1">
      <c r="B119" s="32"/>
      <c r="E119" s="239" t="s">
        <v>747</v>
      </c>
      <c r="F119" s="241"/>
      <c r="G119" s="241"/>
      <c r="H119" s="241"/>
      <c r="L119" s="32"/>
    </row>
    <row r="120" spans="2:12" s="1" customFormat="1" ht="12" customHeight="1">
      <c r="B120" s="32"/>
      <c r="C120" s="27" t="s">
        <v>748</v>
      </c>
      <c r="L120" s="32"/>
    </row>
    <row r="121" spans="2:12" s="1" customFormat="1" ht="16.5" customHeight="1">
      <c r="B121" s="32"/>
      <c r="E121" s="197" t="str">
        <f>E11</f>
        <v>SO 01 - Dešťová kanalizace</v>
      </c>
      <c r="F121" s="241"/>
      <c r="G121" s="241"/>
      <c r="H121" s="241"/>
      <c r="L121" s="32"/>
    </row>
    <row r="122" spans="2:12" s="1" customFormat="1" ht="7" customHeight="1">
      <c r="B122" s="32"/>
      <c r="L122" s="32"/>
    </row>
    <row r="123" spans="2:12" s="1" customFormat="1" ht="12" customHeight="1">
      <c r="B123" s="32"/>
      <c r="C123" s="27" t="s">
        <v>20</v>
      </c>
      <c r="F123" s="25" t="str">
        <f>F14</f>
        <v>k.ú. Kramolna</v>
      </c>
      <c r="I123" s="27" t="s">
        <v>22</v>
      </c>
      <c r="J123" s="52" t="str">
        <f>IF(J14="","",J14)</f>
        <v>12.12.2023</v>
      </c>
      <c r="L123" s="32"/>
    </row>
    <row r="124" spans="2:12" s="1" customFormat="1" ht="7" customHeight="1">
      <c r="B124" s="32"/>
      <c r="L124" s="32"/>
    </row>
    <row r="125" spans="2:12" s="1" customFormat="1" ht="15.25" customHeight="1">
      <c r="B125" s="32"/>
      <c r="C125" s="27" t="s">
        <v>24</v>
      </c>
      <c r="F125" s="25" t="str">
        <f>E17</f>
        <v>Obec Kramolna, č.p. 172, 547 01 Náchod</v>
      </c>
      <c r="I125" s="27" t="s">
        <v>30</v>
      </c>
      <c r="J125" s="30" t="str">
        <f>E23</f>
        <v>Lucie Brandová, DiS.</v>
      </c>
      <c r="L125" s="32"/>
    </row>
    <row r="126" spans="2:12" s="1" customFormat="1" ht="15.25" customHeight="1">
      <c r="B126" s="32"/>
      <c r="C126" s="27" t="s">
        <v>28</v>
      </c>
      <c r="F126" s="25" t="str">
        <f>IF(E20="","",E20)</f>
        <v>Vyplň údaj</v>
      </c>
      <c r="I126" s="27" t="s">
        <v>33</v>
      </c>
      <c r="J126" s="30" t="str">
        <f>E26</f>
        <v xml:space="preserve"> </v>
      </c>
      <c r="L126" s="32"/>
    </row>
    <row r="127" spans="2:12" s="1" customFormat="1" ht="10.25" customHeight="1">
      <c r="B127" s="32"/>
      <c r="L127" s="32"/>
    </row>
    <row r="128" spans="2:20" s="10" customFormat="1" ht="29.25" customHeight="1">
      <c r="B128" s="116"/>
      <c r="C128" s="117" t="s">
        <v>122</v>
      </c>
      <c r="D128" s="118" t="s">
        <v>61</v>
      </c>
      <c r="E128" s="118" t="s">
        <v>57</v>
      </c>
      <c r="F128" s="118" t="s">
        <v>58</v>
      </c>
      <c r="G128" s="118" t="s">
        <v>123</v>
      </c>
      <c r="H128" s="118" t="s">
        <v>124</v>
      </c>
      <c r="I128" s="118" t="s">
        <v>125</v>
      </c>
      <c r="J128" s="118" t="s">
        <v>110</v>
      </c>
      <c r="K128" s="119" t="s">
        <v>126</v>
      </c>
      <c r="L128" s="116"/>
      <c r="M128" s="59" t="s">
        <v>1</v>
      </c>
      <c r="N128" s="60" t="s">
        <v>40</v>
      </c>
      <c r="O128" s="60" t="s">
        <v>127</v>
      </c>
      <c r="P128" s="60" t="s">
        <v>128</v>
      </c>
      <c r="Q128" s="60" t="s">
        <v>129</v>
      </c>
      <c r="R128" s="60" t="s">
        <v>130</v>
      </c>
      <c r="S128" s="60" t="s">
        <v>131</v>
      </c>
      <c r="T128" s="61" t="s">
        <v>132</v>
      </c>
    </row>
    <row r="129" spans="2:63" s="1" customFormat="1" ht="22.75" customHeight="1">
      <c r="B129" s="32"/>
      <c r="C129" s="64" t="s">
        <v>133</v>
      </c>
      <c r="J129" s="120">
        <f>BK129</f>
        <v>0</v>
      </c>
      <c r="L129" s="32"/>
      <c r="M129" s="62"/>
      <c r="N129" s="53"/>
      <c r="O129" s="53"/>
      <c r="P129" s="121">
        <f>P130+P334</f>
        <v>0</v>
      </c>
      <c r="Q129" s="53"/>
      <c r="R129" s="121">
        <f>R130+R334</f>
        <v>11.108412</v>
      </c>
      <c r="S129" s="53"/>
      <c r="T129" s="122">
        <f>T130+T334</f>
        <v>0</v>
      </c>
      <c r="AT129" s="17" t="s">
        <v>75</v>
      </c>
      <c r="AU129" s="17" t="s">
        <v>112</v>
      </c>
      <c r="BK129" s="123">
        <f>BK130+BK334</f>
        <v>0</v>
      </c>
    </row>
    <row r="130" spans="2:63" s="11" customFormat="1" ht="26" customHeight="1">
      <c r="B130" s="124"/>
      <c r="D130" s="125" t="s">
        <v>75</v>
      </c>
      <c r="E130" s="126" t="s">
        <v>134</v>
      </c>
      <c r="F130" s="126" t="s">
        <v>135</v>
      </c>
      <c r="I130" s="127"/>
      <c r="J130" s="128">
        <f>BK130</f>
        <v>0</v>
      </c>
      <c r="L130" s="124"/>
      <c r="M130" s="129"/>
      <c r="P130" s="130">
        <f>P131+P238+P244+P325</f>
        <v>0</v>
      </c>
      <c r="R130" s="130">
        <f>R131+R238+R244+R325</f>
        <v>11.108412</v>
      </c>
      <c r="T130" s="131">
        <f>T131+T238+T244+T325</f>
        <v>0</v>
      </c>
      <c r="AR130" s="125" t="s">
        <v>81</v>
      </c>
      <c r="AT130" s="132" t="s">
        <v>75</v>
      </c>
      <c r="AU130" s="132" t="s">
        <v>76</v>
      </c>
      <c r="AY130" s="125" t="s">
        <v>136</v>
      </c>
      <c r="BK130" s="133">
        <f>BK131+BK238+BK244+BK325</f>
        <v>0</v>
      </c>
    </row>
    <row r="131" spans="2:63" s="11" customFormat="1" ht="22.75" customHeight="1">
      <c r="B131" s="124"/>
      <c r="D131" s="125" t="s">
        <v>75</v>
      </c>
      <c r="E131" s="134" t="s">
        <v>81</v>
      </c>
      <c r="F131" s="134" t="s">
        <v>137</v>
      </c>
      <c r="I131" s="127"/>
      <c r="J131" s="135">
        <f>BK131</f>
        <v>0</v>
      </c>
      <c r="L131" s="124"/>
      <c r="M131" s="129"/>
      <c r="P131" s="130">
        <f>SUM(P132:P237)</f>
        <v>0</v>
      </c>
      <c r="R131" s="130">
        <f>SUM(R132:R237)</f>
        <v>0.792672</v>
      </c>
      <c r="T131" s="131">
        <f>SUM(T132:T237)</f>
        <v>0</v>
      </c>
      <c r="AR131" s="125" t="s">
        <v>81</v>
      </c>
      <c r="AT131" s="132" t="s">
        <v>75</v>
      </c>
      <c r="AU131" s="132" t="s">
        <v>81</v>
      </c>
      <c r="AY131" s="125" t="s">
        <v>136</v>
      </c>
      <c r="BK131" s="133">
        <f>SUM(BK132:BK237)</f>
        <v>0</v>
      </c>
    </row>
    <row r="132" spans="2:65" s="1" customFormat="1" ht="24.25" customHeight="1">
      <c r="B132" s="32"/>
      <c r="C132" s="136" t="s">
        <v>81</v>
      </c>
      <c r="D132" s="136" t="s">
        <v>138</v>
      </c>
      <c r="E132" s="137" t="s">
        <v>758</v>
      </c>
      <c r="F132" s="138" t="s">
        <v>759</v>
      </c>
      <c r="G132" s="139" t="s">
        <v>760</v>
      </c>
      <c r="H132" s="140">
        <v>2</v>
      </c>
      <c r="I132" s="141"/>
      <c r="J132" s="142">
        <f>ROUND(I132*H132,2)</f>
        <v>0</v>
      </c>
      <c r="K132" s="138" t="s">
        <v>1</v>
      </c>
      <c r="L132" s="32"/>
      <c r="M132" s="143" t="s">
        <v>1</v>
      </c>
      <c r="N132" s="144" t="s">
        <v>41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102</v>
      </c>
      <c r="AT132" s="147" t="s">
        <v>138</v>
      </c>
      <c r="AU132" s="147" t="s">
        <v>85</v>
      </c>
      <c r="AY132" s="17" t="s">
        <v>136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7" t="s">
        <v>81</v>
      </c>
      <c r="BK132" s="148">
        <f>ROUND(I132*H132,2)</f>
        <v>0</v>
      </c>
      <c r="BL132" s="17" t="s">
        <v>102</v>
      </c>
      <c r="BM132" s="147" t="s">
        <v>761</v>
      </c>
    </row>
    <row r="133" spans="2:47" s="1" customFormat="1" ht="24">
      <c r="B133" s="32"/>
      <c r="D133" s="149" t="s">
        <v>143</v>
      </c>
      <c r="F133" s="150" t="s">
        <v>759</v>
      </c>
      <c r="I133" s="151"/>
      <c r="L133" s="32"/>
      <c r="M133" s="152"/>
      <c r="T133" s="56"/>
      <c r="AT133" s="17" t="s">
        <v>143</v>
      </c>
      <c r="AU133" s="17" t="s">
        <v>85</v>
      </c>
    </row>
    <row r="134" spans="2:51" s="13" customFormat="1" ht="12">
      <c r="B134" s="159"/>
      <c r="D134" s="149" t="s">
        <v>144</v>
      </c>
      <c r="E134" s="160" t="s">
        <v>1</v>
      </c>
      <c r="F134" s="161" t="s">
        <v>762</v>
      </c>
      <c r="H134" s="162">
        <v>2</v>
      </c>
      <c r="I134" s="163"/>
      <c r="L134" s="159"/>
      <c r="M134" s="164"/>
      <c r="T134" s="165"/>
      <c r="AT134" s="160" t="s">
        <v>144</v>
      </c>
      <c r="AU134" s="160" t="s">
        <v>85</v>
      </c>
      <c r="AV134" s="13" t="s">
        <v>85</v>
      </c>
      <c r="AW134" s="13" t="s">
        <v>32</v>
      </c>
      <c r="AX134" s="13" t="s">
        <v>76</v>
      </c>
      <c r="AY134" s="160" t="s">
        <v>136</v>
      </c>
    </row>
    <row r="135" spans="2:51" s="14" customFormat="1" ht="12">
      <c r="B135" s="166"/>
      <c r="D135" s="149" t="s">
        <v>144</v>
      </c>
      <c r="E135" s="167" t="s">
        <v>1</v>
      </c>
      <c r="F135" s="168" t="s">
        <v>147</v>
      </c>
      <c r="H135" s="169">
        <v>2</v>
      </c>
      <c r="I135" s="170"/>
      <c r="L135" s="166"/>
      <c r="M135" s="171"/>
      <c r="T135" s="172"/>
      <c r="AT135" s="167" t="s">
        <v>144</v>
      </c>
      <c r="AU135" s="167" t="s">
        <v>85</v>
      </c>
      <c r="AV135" s="14" t="s">
        <v>102</v>
      </c>
      <c r="AW135" s="14" t="s">
        <v>32</v>
      </c>
      <c r="AX135" s="14" t="s">
        <v>81</v>
      </c>
      <c r="AY135" s="167" t="s">
        <v>136</v>
      </c>
    </row>
    <row r="136" spans="2:65" s="1" customFormat="1" ht="24.25" customHeight="1">
      <c r="B136" s="32"/>
      <c r="C136" s="136" t="s">
        <v>85</v>
      </c>
      <c r="D136" s="136" t="s">
        <v>138</v>
      </c>
      <c r="E136" s="137" t="s">
        <v>763</v>
      </c>
      <c r="F136" s="138" t="s">
        <v>764</v>
      </c>
      <c r="G136" s="139" t="s">
        <v>765</v>
      </c>
      <c r="H136" s="140">
        <v>232</v>
      </c>
      <c r="I136" s="141"/>
      <c r="J136" s="142">
        <f>ROUND(I136*H136,2)</f>
        <v>0</v>
      </c>
      <c r="K136" s="138" t="s">
        <v>1</v>
      </c>
      <c r="L136" s="32"/>
      <c r="M136" s="143" t="s">
        <v>1</v>
      </c>
      <c r="N136" s="144" t="s">
        <v>41</v>
      </c>
      <c r="P136" s="145">
        <f>O136*H136</f>
        <v>0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102</v>
      </c>
      <c r="AT136" s="147" t="s">
        <v>138</v>
      </c>
      <c r="AU136" s="147" t="s">
        <v>85</v>
      </c>
      <c r="AY136" s="17" t="s">
        <v>136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7" t="s">
        <v>81</v>
      </c>
      <c r="BK136" s="148">
        <f>ROUND(I136*H136,2)</f>
        <v>0</v>
      </c>
      <c r="BL136" s="17" t="s">
        <v>102</v>
      </c>
      <c r="BM136" s="147" t="s">
        <v>766</v>
      </c>
    </row>
    <row r="137" spans="2:47" s="1" customFormat="1" ht="24">
      <c r="B137" s="32"/>
      <c r="D137" s="149" t="s">
        <v>143</v>
      </c>
      <c r="F137" s="150" t="s">
        <v>764</v>
      </c>
      <c r="I137" s="151"/>
      <c r="L137" s="32"/>
      <c r="M137" s="152"/>
      <c r="T137" s="56"/>
      <c r="AT137" s="17" t="s">
        <v>143</v>
      </c>
      <c r="AU137" s="17" t="s">
        <v>85</v>
      </c>
    </row>
    <row r="138" spans="2:51" s="13" customFormat="1" ht="12">
      <c r="B138" s="159"/>
      <c r="D138" s="149" t="s">
        <v>144</v>
      </c>
      <c r="E138" s="160" t="s">
        <v>1</v>
      </c>
      <c r="F138" s="161" t="s">
        <v>767</v>
      </c>
      <c r="H138" s="162">
        <v>232</v>
      </c>
      <c r="I138" s="163"/>
      <c r="L138" s="159"/>
      <c r="M138" s="164"/>
      <c r="T138" s="165"/>
      <c r="AT138" s="160" t="s">
        <v>144</v>
      </c>
      <c r="AU138" s="160" t="s">
        <v>85</v>
      </c>
      <c r="AV138" s="13" t="s">
        <v>85</v>
      </c>
      <c r="AW138" s="13" t="s">
        <v>32</v>
      </c>
      <c r="AX138" s="13" t="s">
        <v>76</v>
      </c>
      <c r="AY138" s="160" t="s">
        <v>136</v>
      </c>
    </row>
    <row r="139" spans="2:51" s="14" customFormat="1" ht="12">
      <c r="B139" s="166"/>
      <c r="D139" s="149" t="s">
        <v>144</v>
      </c>
      <c r="E139" s="167" t="s">
        <v>1</v>
      </c>
      <c r="F139" s="168" t="s">
        <v>147</v>
      </c>
      <c r="H139" s="169">
        <v>232</v>
      </c>
      <c r="I139" s="170"/>
      <c r="L139" s="166"/>
      <c r="M139" s="171"/>
      <c r="T139" s="172"/>
      <c r="AT139" s="167" t="s">
        <v>144</v>
      </c>
      <c r="AU139" s="167" t="s">
        <v>85</v>
      </c>
      <c r="AV139" s="14" t="s">
        <v>102</v>
      </c>
      <c r="AW139" s="14" t="s">
        <v>32</v>
      </c>
      <c r="AX139" s="14" t="s">
        <v>81</v>
      </c>
      <c r="AY139" s="167" t="s">
        <v>136</v>
      </c>
    </row>
    <row r="140" spans="2:65" s="1" customFormat="1" ht="49" customHeight="1">
      <c r="B140" s="32"/>
      <c r="C140" s="136" t="s">
        <v>88</v>
      </c>
      <c r="D140" s="136" t="s">
        <v>138</v>
      </c>
      <c r="E140" s="137" t="s">
        <v>768</v>
      </c>
      <c r="F140" s="138" t="s">
        <v>769</v>
      </c>
      <c r="G140" s="139" t="s">
        <v>193</v>
      </c>
      <c r="H140" s="140">
        <v>37.44</v>
      </c>
      <c r="I140" s="141"/>
      <c r="J140" s="142">
        <f>ROUND(I140*H140,2)</f>
        <v>0</v>
      </c>
      <c r="K140" s="138" t="s">
        <v>1</v>
      </c>
      <c r="L140" s="32"/>
      <c r="M140" s="143" t="s">
        <v>1</v>
      </c>
      <c r="N140" s="144" t="s">
        <v>41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102</v>
      </c>
      <c r="AT140" s="147" t="s">
        <v>138</v>
      </c>
      <c r="AU140" s="147" t="s">
        <v>85</v>
      </c>
      <c r="AY140" s="17" t="s">
        <v>136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7" t="s">
        <v>81</v>
      </c>
      <c r="BK140" s="148">
        <f>ROUND(I140*H140,2)</f>
        <v>0</v>
      </c>
      <c r="BL140" s="17" t="s">
        <v>102</v>
      </c>
      <c r="BM140" s="147" t="s">
        <v>770</v>
      </c>
    </row>
    <row r="141" spans="2:47" s="1" customFormat="1" ht="48">
      <c r="B141" s="32"/>
      <c r="D141" s="149" t="s">
        <v>143</v>
      </c>
      <c r="F141" s="150" t="s">
        <v>769</v>
      </c>
      <c r="I141" s="151"/>
      <c r="L141" s="32"/>
      <c r="M141" s="152"/>
      <c r="T141" s="56"/>
      <c r="AT141" s="17" t="s">
        <v>143</v>
      </c>
      <c r="AU141" s="17" t="s">
        <v>85</v>
      </c>
    </row>
    <row r="142" spans="2:51" s="13" customFormat="1" ht="12">
      <c r="B142" s="159"/>
      <c r="D142" s="149" t="s">
        <v>144</v>
      </c>
      <c r="E142" s="160" t="s">
        <v>1</v>
      </c>
      <c r="F142" s="161" t="s">
        <v>771</v>
      </c>
      <c r="H142" s="162">
        <v>8.76</v>
      </c>
      <c r="I142" s="163"/>
      <c r="L142" s="159"/>
      <c r="M142" s="164"/>
      <c r="T142" s="165"/>
      <c r="AT142" s="160" t="s">
        <v>144</v>
      </c>
      <c r="AU142" s="160" t="s">
        <v>85</v>
      </c>
      <c r="AV142" s="13" t="s">
        <v>85</v>
      </c>
      <c r="AW142" s="13" t="s">
        <v>32</v>
      </c>
      <c r="AX142" s="13" t="s">
        <v>76</v>
      </c>
      <c r="AY142" s="160" t="s">
        <v>136</v>
      </c>
    </row>
    <row r="143" spans="2:51" s="13" customFormat="1" ht="12">
      <c r="B143" s="159"/>
      <c r="D143" s="149" t="s">
        <v>144</v>
      </c>
      <c r="E143" s="160" t="s">
        <v>1</v>
      </c>
      <c r="F143" s="161" t="s">
        <v>772</v>
      </c>
      <c r="H143" s="162">
        <v>28.68</v>
      </c>
      <c r="I143" s="163"/>
      <c r="L143" s="159"/>
      <c r="M143" s="164"/>
      <c r="T143" s="165"/>
      <c r="AT143" s="160" t="s">
        <v>144</v>
      </c>
      <c r="AU143" s="160" t="s">
        <v>85</v>
      </c>
      <c r="AV143" s="13" t="s">
        <v>85</v>
      </c>
      <c r="AW143" s="13" t="s">
        <v>32</v>
      </c>
      <c r="AX143" s="13" t="s">
        <v>76</v>
      </c>
      <c r="AY143" s="160" t="s">
        <v>136</v>
      </c>
    </row>
    <row r="144" spans="2:51" s="14" customFormat="1" ht="12">
      <c r="B144" s="166"/>
      <c r="D144" s="149" t="s">
        <v>144</v>
      </c>
      <c r="E144" s="167" t="s">
        <v>1</v>
      </c>
      <c r="F144" s="168" t="s">
        <v>147</v>
      </c>
      <c r="H144" s="169">
        <v>37.44</v>
      </c>
      <c r="I144" s="170"/>
      <c r="L144" s="166"/>
      <c r="M144" s="171"/>
      <c r="T144" s="172"/>
      <c r="AT144" s="167" t="s">
        <v>144</v>
      </c>
      <c r="AU144" s="167" t="s">
        <v>85</v>
      </c>
      <c r="AV144" s="14" t="s">
        <v>102</v>
      </c>
      <c r="AW144" s="14" t="s">
        <v>32</v>
      </c>
      <c r="AX144" s="14" t="s">
        <v>81</v>
      </c>
      <c r="AY144" s="167" t="s">
        <v>136</v>
      </c>
    </row>
    <row r="145" spans="2:65" s="1" customFormat="1" ht="37.75" customHeight="1">
      <c r="B145" s="32"/>
      <c r="C145" s="136" t="s">
        <v>102</v>
      </c>
      <c r="D145" s="136" t="s">
        <v>138</v>
      </c>
      <c r="E145" s="137" t="s">
        <v>773</v>
      </c>
      <c r="F145" s="138" t="s">
        <v>774</v>
      </c>
      <c r="G145" s="139" t="s">
        <v>193</v>
      </c>
      <c r="H145" s="140">
        <v>26.496</v>
      </c>
      <c r="I145" s="141"/>
      <c r="J145" s="142">
        <f>ROUND(I145*H145,2)</f>
        <v>0</v>
      </c>
      <c r="K145" s="138" t="s">
        <v>1</v>
      </c>
      <c r="L145" s="32"/>
      <c r="M145" s="143" t="s">
        <v>1</v>
      </c>
      <c r="N145" s="144" t="s">
        <v>41</v>
      </c>
      <c r="P145" s="145">
        <f>O145*H145</f>
        <v>0</v>
      </c>
      <c r="Q145" s="145">
        <v>0</v>
      </c>
      <c r="R145" s="145">
        <f>Q145*H145</f>
        <v>0</v>
      </c>
      <c r="S145" s="145">
        <v>0</v>
      </c>
      <c r="T145" s="146">
        <f>S145*H145</f>
        <v>0</v>
      </c>
      <c r="AR145" s="147" t="s">
        <v>102</v>
      </c>
      <c r="AT145" s="147" t="s">
        <v>138</v>
      </c>
      <c r="AU145" s="147" t="s">
        <v>85</v>
      </c>
      <c r="AY145" s="17" t="s">
        <v>136</v>
      </c>
      <c r="BE145" s="148">
        <f>IF(N145="základní",J145,0)</f>
        <v>0</v>
      </c>
      <c r="BF145" s="148">
        <f>IF(N145="snížená",J145,0)</f>
        <v>0</v>
      </c>
      <c r="BG145" s="148">
        <f>IF(N145="zákl. přenesená",J145,0)</f>
        <v>0</v>
      </c>
      <c r="BH145" s="148">
        <f>IF(N145="sníž. přenesená",J145,0)</f>
        <v>0</v>
      </c>
      <c r="BI145" s="148">
        <f>IF(N145="nulová",J145,0)</f>
        <v>0</v>
      </c>
      <c r="BJ145" s="17" t="s">
        <v>81</v>
      </c>
      <c r="BK145" s="148">
        <f>ROUND(I145*H145,2)</f>
        <v>0</v>
      </c>
      <c r="BL145" s="17" t="s">
        <v>102</v>
      </c>
      <c r="BM145" s="147" t="s">
        <v>775</v>
      </c>
    </row>
    <row r="146" spans="2:47" s="1" customFormat="1" ht="36">
      <c r="B146" s="32"/>
      <c r="D146" s="149" t="s">
        <v>143</v>
      </c>
      <c r="F146" s="150" t="s">
        <v>774</v>
      </c>
      <c r="I146" s="151"/>
      <c r="L146" s="32"/>
      <c r="M146" s="152"/>
      <c r="T146" s="56"/>
      <c r="AT146" s="17" t="s">
        <v>143</v>
      </c>
      <c r="AU146" s="17" t="s">
        <v>85</v>
      </c>
    </row>
    <row r="147" spans="2:51" s="13" customFormat="1" ht="12">
      <c r="B147" s="159"/>
      <c r="D147" s="149" t="s">
        <v>144</v>
      </c>
      <c r="E147" s="160" t="s">
        <v>1</v>
      </c>
      <c r="F147" s="161" t="s">
        <v>776</v>
      </c>
      <c r="H147" s="162">
        <v>26.496</v>
      </c>
      <c r="I147" s="163"/>
      <c r="L147" s="159"/>
      <c r="M147" s="164"/>
      <c r="T147" s="165"/>
      <c r="AT147" s="160" t="s">
        <v>144</v>
      </c>
      <c r="AU147" s="160" t="s">
        <v>85</v>
      </c>
      <c r="AV147" s="13" t="s">
        <v>85</v>
      </c>
      <c r="AW147" s="13" t="s">
        <v>32</v>
      </c>
      <c r="AX147" s="13" t="s">
        <v>76</v>
      </c>
      <c r="AY147" s="160" t="s">
        <v>136</v>
      </c>
    </row>
    <row r="148" spans="2:51" s="14" customFormat="1" ht="12">
      <c r="B148" s="166"/>
      <c r="D148" s="149" t="s">
        <v>144</v>
      </c>
      <c r="E148" s="167" t="s">
        <v>1</v>
      </c>
      <c r="F148" s="168" t="s">
        <v>147</v>
      </c>
      <c r="H148" s="169">
        <v>26.496</v>
      </c>
      <c r="I148" s="170"/>
      <c r="L148" s="166"/>
      <c r="M148" s="171"/>
      <c r="T148" s="172"/>
      <c r="AT148" s="167" t="s">
        <v>144</v>
      </c>
      <c r="AU148" s="167" t="s">
        <v>85</v>
      </c>
      <c r="AV148" s="14" t="s">
        <v>102</v>
      </c>
      <c r="AW148" s="14" t="s">
        <v>32</v>
      </c>
      <c r="AX148" s="14" t="s">
        <v>81</v>
      </c>
      <c r="AY148" s="167" t="s">
        <v>136</v>
      </c>
    </row>
    <row r="149" spans="2:65" s="1" customFormat="1" ht="33" customHeight="1">
      <c r="B149" s="32"/>
      <c r="C149" s="136" t="s">
        <v>162</v>
      </c>
      <c r="D149" s="136" t="s">
        <v>138</v>
      </c>
      <c r="E149" s="137" t="s">
        <v>777</v>
      </c>
      <c r="F149" s="138" t="s">
        <v>778</v>
      </c>
      <c r="G149" s="139" t="s">
        <v>193</v>
      </c>
      <c r="H149" s="140">
        <v>375.68</v>
      </c>
      <c r="I149" s="141"/>
      <c r="J149" s="142">
        <f>ROUND(I149*H149,2)</f>
        <v>0</v>
      </c>
      <c r="K149" s="138" t="s">
        <v>1</v>
      </c>
      <c r="L149" s="32"/>
      <c r="M149" s="143" t="s">
        <v>1</v>
      </c>
      <c r="N149" s="144" t="s">
        <v>41</v>
      </c>
      <c r="P149" s="145">
        <f>O149*H149</f>
        <v>0</v>
      </c>
      <c r="Q149" s="145">
        <v>0</v>
      </c>
      <c r="R149" s="145">
        <f>Q149*H149</f>
        <v>0</v>
      </c>
      <c r="S149" s="145">
        <v>0</v>
      </c>
      <c r="T149" s="146">
        <f>S149*H149</f>
        <v>0</v>
      </c>
      <c r="AR149" s="147" t="s">
        <v>102</v>
      </c>
      <c r="AT149" s="147" t="s">
        <v>138</v>
      </c>
      <c r="AU149" s="147" t="s">
        <v>85</v>
      </c>
      <c r="AY149" s="17" t="s">
        <v>136</v>
      </c>
      <c r="BE149" s="148">
        <f>IF(N149="základní",J149,0)</f>
        <v>0</v>
      </c>
      <c r="BF149" s="148">
        <f>IF(N149="snížená",J149,0)</f>
        <v>0</v>
      </c>
      <c r="BG149" s="148">
        <f>IF(N149="zákl. přenesená",J149,0)</f>
        <v>0</v>
      </c>
      <c r="BH149" s="148">
        <f>IF(N149="sníž. přenesená",J149,0)</f>
        <v>0</v>
      </c>
      <c r="BI149" s="148">
        <f>IF(N149="nulová",J149,0)</f>
        <v>0</v>
      </c>
      <c r="BJ149" s="17" t="s">
        <v>81</v>
      </c>
      <c r="BK149" s="148">
        <f>ROUND(I149*H149,2)</f>
        <v>0</v>
      </c>
      <c r="BL149" s="17" t="s">
        <v>102</v>
      </c>
      <c r="BM149" s="147" t="s">
        <v>779</v>
      </c>
    </row>
    <row r="150" spans="2:47" s="1" customFormat="1" ht="24">
      <c r="B150" s="32"/>
      <c r="D150" s="149" t="s">
        <v>143</v>
      </c>
      <c r="F150" s="150" t="s">
        <v>778</v>
      </c>
      <c r="I150" s="151"/>
      <c r="L150" s="32"/>
      <c r="M150" s="152"/>
      <c r="T150" s="56"/>
      <c r="AT150" s="17" t="s">
        <v>143</v>
      </c>
      <c r="AU150" s="17" t="s">
        <v>85</v>
      </c>
    </row>
    <row r="151" spans="2:51" s="13" customFormat="1" ht="12">
      <c r="B151" s="159"/>
      <c r="D151" s="149" t="s">
        <v>144</v>
      </c>
      <c r="E151" s="160" t="s">
        <v>1</v>
      </c>
      <c r="F151" s="161" t="s">
        <v>780</v>
      </c>
      <c r="H151" s="162">
        <v>751.36</v>
      </c>
      <c r="I151" s="163"/>
      <c r="L151" s="159"/>
      <c r="M151" s="164"/>
      <c r="T151" s="165"/>
      <c r="AT151" s="160" t="s">
        <v>144</v>
      </c>
      <c r="AU151" s="160" t="s">
        <v>85</v>
      </c>
      <c r="AV151" s="13" t="s">
        <v>85</v>
      </c>
      <c r="AW151" s="13" t="s">
        <v>32</v>
      </c>
      <c r="AX151" s="13" t="s">
        <v>76</v>
      </c>
      <c r="AY151" s="160" t="s">
        <v>136</v>
      </c>
    </row>
    <row r="152" spans="2:51" s="14" customFormat="1" ht="12">
      <c r="B152" s="166"/>
      <c r="D152" s="149" t="s">
        <v>144</v>
      </c>
      <c r="E152" s="167" t="s">
        <v>1</v>
      </c>
      <c r="F152" s="168" t="s">
        <v>147</v>
      </c>
      <c r="H152" s="169">
        <v>751.36</v>
      </c>
      <c r="I152" s="170"/>
      <c r="L152" s="166"/>
      <c r="M152" s="171"/>
      <c r="T152" s="172"/>
      <c r="AT152" s="167" t="s">
        <v>144</v>
      </c>
      <c r="AU152" s="167" t="s">
        <v>85</v>
      </c>
      <c r="AV152" s="14" t="s">
        <v>102</v>
      </c>
      <c r="AW152" s="14" t="s">
        <v>32</v>
      </c>
      <c r="AX152" s="14" t="s">
        <v>76</v>
      </c>
      <c r="AY152" s="167" t="s">
        <v>136</v>
      </c>
    </row>
    <row r="153" spans="2:51" s="13" customFormat="1" ht="12">
      <c r="B153" s="159"/>
      <c r="D153" s="149" t="s">
        <v>144</v>
      </c>
      <c r="E153" s="160" t="s">
        <v>1</v>
      </c>
      <c r="F153" s="161" t="s">
        <v>781</v>
      </c>
      <c r="H153" s="162">
        <v>375.68</v>
      </c>
      <c r="I153" s="163"/>
      <c r="L153" s="159"/>
      <c r="M153" s="164"/>
      <c r="T153" s="165"/>
      <c r="AT153" s="160" t="s">
        <v>144</v>
      </c>
      <c r="AU153" s="160" t="s">
        <v>85</v>
      </c>
      <c r="AV153" s="13" t="s">
        <v>85</v>
      </c>
      <c r="AW153" s="13" t="s">
        <v>32</v>
      </c>
      <c r="AX153" s="13" t="s">
        <v>76</v>
      </c>
      <c r="AY153" s="160" t="s">
        <v>136</v>
      </c>
    </row>
    <row r="154" spans="2:51" s="14" customFormat="1" ht="12">
      <c r="B154" s="166"/>
      <c r="D154" s="149" t="s">
        <v>144</v>
      </c>
      <c r="E154" s="167" t="s">
        <v>1</v>
      </c>
      <c r="F154" s="168" t="s">
        <v>147</v>
      </c>
      <c r="H154" s="169">
        <v>375.68</v>
      </c>
      <c r="I154" s="170"/>
      <c r="L154" s="166"/>
      <c r="M154" s="171"/>
      <c r="T154" s="172"/>
      <c r="AT154" s="167" t="s">
        <v>144</v>
      </c>
      <c r="AU154" s="167" t="s">
        <v>85</v>
      </c>
      <c r="AV154" s="14" t="s">
        <v>102</v>
      </c>
      <c r="AW154" s="14" t="s">
        <v>32</v>
      </c>
      <c r="AX154" s="14" t="s">
        <v>81</v>
      </c>
      <c r="AY154" s="167" t="s">
        <v>136</v>
      </c>
    </row>
    <row r="155" spans="2:65" s="1" customFormat="1" ht="33" customHeight="1">
      <c r="B155" s="32"/>
      <c r="C155" s="136" t="s">
        <v>167</v>
      </c>
      <c r="D155" s="136" t="s">
        <v>138</v>
      </c>
      <c r="E155" s="137" t="s">
        <v>782</v>
      </c>
      <c r="F155" s="138" t="s">
        <v>783</v>
      </c>
      <c r="G155" s="139" t="s">
        <v>193</v>
      </c>
      <c r="H155" s="140">
        <v>375.68</v>
      </c>
      <c r="I155" s="141"/>
      <c r="J155" s="142">
        <f>ROUND(I155*H155,2)</f>
        <v>0</v>
      </c>
      <c r="K155" s="138" t="s">
        <v>1</v>
      </c>
      <c r="L155" s="32"/>
      <c r="M155" s="143" t="s">
        <v>1</v>
      </c>
      <c r="N155" s="144" t="s">
        <v>41</v>
      </c>
      <c r="P155" s="145">
        <f>O155*H155</f>
        <v>0</v>
      </c>
      <c r="Q155" s="145">
        <v>0</v>
      </c>
      <c r="R155" s="145">
        <f>Q155*H155</f>
        <v>0</v>
      </c>
      <c r="S155" s="145">
        <v>0</v>
      </c>
      <c r="T155" s="146">
        <f>S155*H155</f>
        <v>0</v>
      </c>
      <c r="AR155" s="147" t="s">
        <v>102</v>
      </c>
      <c r="AT155" s="147" t="s">
        <v>138</v>
      </c>
      <c r="AU155" s="147" t="s">
        <v>85</v>
      </c>
      <c r="AY155" s="17" t="s">
        <v>136</v>
      </c>
      <c r="BE155" s="148">
        <f>IF(N155="základní",J155,0)</f>
        <v>0</v>
      </c>
      <c r="BF155" s="148">
        <f>IF(N155="snížená",J155,0)</f>
        <v>0</v>
      </c>
      <c r="BG155" s="148">
        <f>IF(N155="zákl. přenesená",J155,0)</f>
        <v>0</v>
      </c>
      <c r="BH155" s="148">
        <f>IF(N155="sníž. přenesená",J155,0)</f>
        <v>0</v>
      </c>
      <c r="BI155" s="148">
        <f>IF(N155="nulová",J155,0)</f>
        <v>0</v>
      </c>
      <c r="BJ155" s="17" t="s">
        <v>81</v>
      </c>
      <c r="BK155" s="148">
        <f>ROUND(I155*H155,2)</f>
        <v>0</v>
      </c>
      <c r="BL155" s="17" t="s">
        <v>102</v>
      </c>
      <c r="BM155" s="147" t="s">
        <v>784</v>
      </c>
    </row>
    <row r="156" spans="2:47" s="1" customFormat="1" ht="24">
      <c r="B156" s="32"/>
      <c r="D156" s="149" t="s">
        <v>143</v>
      </c>
      <c r="F156" s="150" t="s">
        <v>783</v>
      </c>
      <c r="I156" s="151"/>
      <c r="L156" s="32"/>
      <c r="M156" s="152"/>
      <c r="T156" s="56"/>
      <c r="AT156" s="17" t="s">
        <v>143</v>
      </c>
      <c r="AU156" s="17" t="s">
        <v>85</v>
      </c>
    </row>
    <row r="157" spans="2:51" s="13" customFormat="1" ht="12">
      <c r="B157" s="159"/>
      <c r="D157" s="149" t="s">
        <v>144</v>
      </c>
      <c r="E157" s="160" t="s">
        <v>1</v>
      </c>
      <c r="F157" s="161" t="s">
        <v>780</v>
      </c>
      <c r="H157" s="162">
        <v>751.36</v>
      </c>
      <c r="I157" s="163"/>
      <c r="L157" s="159"/>
      <c r="M157" s="164"/>
      <c r="T157" s="165"/>
      <c r="AT157" s="160" t="s">
        <v>144</v>
      </c>
      <c r="AU157" s="160" t="s">
        <v>85</v>
      </c>
      <c r="AV157" s="13" t="s">
        <v>85</v>
      </c>
      <c r="AW157" s="13" t="s">
        <v>32</v>
      </c>
      <c r="AX157" s="13" t="s">
        <v>76</v>
      </c>
      <c r="AY157" s="160" t="s">
        <v>136</v>
      </c>
    </row>
    <row r="158" spans="2:51" s="14" customFormat="1" ht="12">
      <c r="B158" s="166"/>
      <c r="D158" s="149" t="s">
        <v>144</v>
      </c>
      <c r="E158" s="167" t="s">
        <v>1</v>
      </c>
      <c r="F158" s="168" t="s">
        <v>147</v>
      </c>
      <c r="H158" s="169">
        <v>751.36</v>
      </c>
      <c r="I158" s="170"/>
      <c r="L158" s="166"/>
      <c r="M158" s="171"/>
      <c r="T158" s="172"/>
      <c r="AT158" s="167" t="s">
        <v>144</v>
      </c>
      <c r="AU158" s="167" t="s">
        <v>85</v>
      </c>
      <c r="AV158" s="14" t="s">
        <v>102</v>
      </c>
      <c r="AW158" s="14" t="s">
        <v>32</v>
      </c>
      <c r="AX158" s="14" t="s">
        <v>76</v>
      </c>
      <c r="AY158" s="167" t="s">
        <v>136</v>
      </c>
    </row>
    <row r="159" spans="2:51" s="13" customFormat="1" ht="12">
      <c r="B159" s="159"/>
      <c r="D159" s="149" t="s">
        <v>144</v>
      </c>
      <c r="E159" s="160" t="s">
        <v>1</v>
      </c>
      <c r="F159" s="161" t="s">
        <v>785</v>
      </c>
      <c r="H159" s="162">
        <v>375.68</v>
      </c>
      <c r="I159" s="163"/>
      <c r="L159" s="159"/>
      <c r="M159" s="164"/>
      <c r="T159" s="165"/>
      <c r="AT159" s="160" t="s">
        <v>144</v>
      </c>
      <c r="AU159" s="160" t="s">
        <v>85</v>
      </c>
      <c r="AV159" s="13" t="s">
        <v>85</v>
      </c>
      <c r="AW159" s="13" t="s">
        <v>32</v>
      </c>
      <c r="AX159" s="13" t="s">
        <v>76</v>
      </c>
      <c r="AY159" s="160" t="s">
        <v>136</v>
      </c>
    </row>
    <row r="160" spans="2:51" s="14" customFormat="1" ht="12">
      <c r="B160" s="166"/>
      <c r="D160" s="149" t="s">
        <v>144</v>
      </c>
      <c r="E160" s="167" t="s">
        <v>1</v>
      </c>
      <c r="F160" s="168" t="s">
        <v>147</v>
      </c>
      <c r="H160" s="169">
        <v>375.68</v>
      </c>
      <c r="I160" s="170"/>
      <c r="L160" s="166"/>
      <c r="M160" s="171"/>
      <c r="T160" s="172"/>
      <c r="AT160" s="167" t="s">
        <v>144</v>
      </c>
      <c r="AU160" s="167" t="s">
        <v>85</v>
      </c>
      <c r="AV160" s="14" t="s">
        <v>102</v>
      </c>
      <c r="AW160" s="14" t="s">
        <v>32</v>
      </c>
      <c r="AX160" s="14" t="s">
        <v>81</v>
      </c>
      <c r="AY160" s="167" t="s">
        <v>136</v>
      </c>
    </row>
    <row r="161" spans="2:65" s="1" customFormat="1" ht="37.75" customHeight="1">
      <c r="B161" s="32"/>
      <c r="C161" s="136" t="s">
        <v>173</v>
      </c>
      <c r="D161" s="136" t="s">
        <v>138</v>
      </c>
      <c r="E161" s="137" t="s">
        <v>786</v>
      </c>
      <c r="F161" s="138" t="s">
        <v>787</v>
      </c>
      <c r="G161" s="139" t="s">
        <v>141</v>
      </c>
      <c r="H161" s="140">
        <v>939.2</v>
      </c>
      <c r="I161" s="141"/>
      <c r="J161" s="142">
        <f>ROUND(I161*H161,2)</f>
        <v>0</v>
      </c>
      <c r="K161" s="138" t="s">
        <v>1</v>
      </c>
      <c r="L161" s="32"/>
      <c r="M161" s="143" t="s">
        <v>1</v>
      </c>
      <c r="N161" s="144" t="s">
        <v>41</v>
      </c>
      <c r="P161" s="145">
        <f>O161*H161</f>
        <v>0</v>
      </c>
      <c r="Q161" s="145">
        <v>0.00084</v>
      </c>
      <c r="R161" s="145">
        <f>Q161*H161</f>
        <v>0.7889280000000001</v>
      </c>
      <c r="S161" s="145">
        <v>0</v>
      </c>
      <c r="T161" s="146">
        <f>S161*H161</f>
        <v>0</v>
      </c>
      <c r="AR161" s="147" t="s">
        <v>102</v>
      </c>
      <c r="AT161" s="147" t="s">
        <v>138</v>
      </c>
      <c r="AU161" s="147" t="s">
        <v>85</v>
      </c>
      <c r="AY161" s="17" t="s">
        <v>136</v>
      </c>
      <c r="BE161" s="148">
        <f>IF(N161="základní",J161,0)</f>
        <v>0</v>
      </c>
      <c r="BF161" s="148">
        <f>IF(N161="snížená",J161,0)</f>
        <v>0</v>
      </c>
      <c r="BG161" s="148">
        <f>IF(N161="zákl. přenesená",J161,0)</f>
        <v>0</v>
      </c>
      <c r="BH161" s="148">
        <f>IF(N161="sníž. přenesená",J161,0)</f>
        <v>0</v>
      </c>
      <c r="BI161" s="148">
        <f>IF(N161="nulová",J161,0)</f>
        <v>0</v>
      </c>
      <c r="BJ161" s="17" t="s">
        <v>81</v>
      </c>
      <c r="BK161" s="148">
        <f>ROUND(I161*H161,2)</f>
        <v>0</v>
      </c>
      <c r="BL161" s="17" t="s">
        <v>102</v>
      </c>
      <c r="BM161" s="147" t="s">
        <v>788</v>
      </c>
    </row>
    <row r="162" spans="2:47" s="1" customFormat="1" ht="36">
      <c r="B162" s="32"/>
      <c r="D162" s="149" t="s">
        <v>143</v>
      </c>
      <c r="F162" s="150" t="s">
        <v>787</v>
      </c>
      <c r="I162" s="151"/>
      <c r="L162" s="32"/>
      <c r="M162" s="152"/>
      <c r="T162" s="56"/>
      <c r="AT162" s="17" t="s">
        <v>143</v>
      </c>
      <c r="AU162" s="17" t="s">
        <v>85</v>
      </c>
    </row>
    <row r="163" spans="2:51" s="13" customFormat="1" ht="12">
      <c r="B163" s="159"/>
      <c r="D163" s="149" t="s">
        <v>144</v>
      </c>
      <c r="E163" s="160" t="s">
        <v>1</v>
      </c>
      <c r="F163" s="161" t="s">
        <v>789</v>
      </c>
      <c r="H163" s="162">
        <v>939.2</v>
      </c>
      <c r="I163" s="163"/>
      <c r="L163" s="159"/>
      <c r="M163" s="164"/>
      <c r="T163" s="165"/>
      <c r="AT163" s="160" t="s">
        <v>144</v>
      </c>
      <c r="AU163" s="160" t="s">
        <v>85</v>
      </c>
      <c r="AV163" s="13" t="s">
        <v>85</v>
      </c>
      <c r="AW163" s="13" t="s">
        <v>32</v>
      </c>
      <c r="AX163" s="13" t="s">
        <v>76</v>
      </c>
      <c r="AY163" s="160" t="s">
        <v>136</v>
      </c>
    </row>
    <row r="164" spans="2:51" s="14" customFormat="1" ht="12">
      <c r="B164" s="166"/>
      <c r="D164" s="149" t="s">
        <v>144</v>
      </c>
      <c r="E164" s="167" t="s">
        <v>1</v>
      </c>
      <c r="F164" s="168" t="s">
        <v>147</v>
      </c>
      <c r="H164" s="169">
        <v>939.2</v>
      </c>
      <c r="I164" s="170"/>
      <c r="L164" s="166"/>
      <c r="M164" s="171"/>
      <c r="T164" s="172"/>
      <c r="AT164" s="167" t="s">
        <v>144</v>
      </c>
      <c r="AU164" s="167" t="s">
        <v>85</v>
      </c>
      <c r="AV164" s="14" t="s">
        <v>102</v>
      </c>
      <c r="AW164" s="14" t="s">
        <v>32</v>
      </c>
      <c r="AX164" s="14" t="s">
        <v>81</v>
      </c>
      <c r="AY164" s="167" t="s">
        <v>136</v>
      </c>
    </row>
    <row r="165" spans="2:65" s="1" customFormat="1" ht="44.25" customHeight="1">
      <c r="B165" s="32"/>
      <c r="C165" s="136" t="s">
        <v>179</v>
      </c>
      <c r="D165" s="136" t="s">
        <v>138</v>
      </c>
      <c r="E165" s="137" t="s">
        <v>790</v>
      </c>
      <c r="F165" s="138" t="s">
        <v>791</v>
      </c>
      <c r="G165" s="139" t="s">
        <v>141</v>
      </c>
      <c r="H165" s="140">
        <v>939.2</v>
      </c>
      <c r="I165" s="141"/>
      <c r="J165" s="142">
        <f>ROUND(I165*H165,2)</f>
        <v>0</v>
      </c>
      <c r="K165" s="138" t="s">
        <v>1</v>
      </c>
      <c r="L165" s="32"/>
      <c r="M165" s="143" t="s">
        <v>1</v>
      </c>
      <c r="N165" s="144" t="s">
        <v>41</v>
      </c>
      <c r="P165" s="145">
        <f>O165*H165</f>
        <v>0</v>
      </c>
      <c r="Q165" s="145">
        <v>0</v>
      </c>
      <c r="R165" s="145">
        <f>Q165*H165</f>
        <v>0</v>
      </c>
      <c r="S165" s="145">
        <v>0</v>
      </c>
      <c r="T165" s="146">
        <f>S165*H165</f>
        <v>0</v>
      </c>
      <c r="AR165" s="147" t="s">
        <v>102</v>
      </c>
      <c r="AT165" s="147" t="s">
        <v>138</v>
      </c>
      <c r="AU165" s="147" t="s">
        <v>85</v>
      </c>
      <c r="AY165" s="17" t="s">
        <v>136</v>
      </c>
      <c r="BE165" s="148">
        <f>IF(N165="základní",J165,0)</f>
        <v>0</v>
      </c>
      <c r="BF165" s="148">
        <f>IF(N165="snížená",J165,0)</f>
        <v>0</v>
      </c>
      <c r="BG165" s="148">
        <f>IF(N165="zákl. přenesená",J165,0)</f>
        <v>0</v>
      </c>
      <c r="BH165" s="148">
        <f>IF(N165="sníž. přenesená",J165,0)</f>
        <v>0</v>
      </c>
      <c r="BI165" s="148">
        <f>IF(N165="nulová",J165,0)</f>
        <v>0</v>
      </c>
      <c r="BJ165" s="17" t="s">
        <v>81</v>
      </c>
      <c r="BK165" s="148">
        <f>ROUND(I165*H165,2)</f>
        <v>0</v>
      </c>
      <c r="BL165" s="17" t="s">
        <v>102</v>
      </c>
      <c r="BM165" s="147" t="s">
        <v>792</v>
      </c>
    </row>
    <row r="166" spans="2:47" s="1" customFormat="1" ht="36">
      <c r="B166" s="32"/>
      <c r="D166" s="149" t="s">
        <v>143</v>
      </c>
      <c r="F166" s="150" t="s">
        <v>791</v>
      </c>
      <c r="I166" s="151"/>
      <c r="L166" s="32"/>
      <c r="M166" s="152"/>
      <c r="T166" s="56"/>
      <c r="AT166" s="17" t="s">
        <v>143</v>
      </c>
      <c r="AU166" s="17" t="s">
        <v>85</v>
      </c>
    </row>
    <row r="167" spans="2:51" s="13" customFormat="1" ht="12">
      <c r="B167" s="159"/>
      <c r="D167" s="149" t="s">
        <v>144</v>
      </c>
      <c r="E167" s="160" t="s">
        <v>1</v>
      </c>
      <c r="F167" s="161" t="s">
        <v>793</v>
      </c>
      <c r="H167" s="162">
        <v>939.2</v>
      </c>
      <c r="I167" s="163"/>
      <c r="L167" s="159"/>
      <c r="M167" s="164"/>
      <c r="T167" s="165"/>
      <c r="AT167" s="160" t="s">
        <v>144</v>
      </c>
      <c r="AU167" s="160" t="s">
        <v>85</v>
      </c>
      <c r="AV167" s="13" t="s">
        <v>85</v>
      </c>
      <c r="AW167" s="13" t="s">
        <v>32</v>
      </c>
      <c r="AX167" s="13" t="s">
        <v>76</v>
      </c>
      <c r="AY167" s="160" t="s">
        <v>136</v>
      </c>
    </row>
    <row r="168" spans="2:51" s="14" customFormat="1" ht="12">
      <c r="B168" s="166"/>
      <c r="D168" s="149" t="s">
        <v>144</v>
      </c>
      <c r="E168" s="167" t="s">
        <v>1</v>
      </c>
      <c r="F168" s="168" t="s">
        <v>147</v>
      </c>
      <c r="H168" s="169">
        <v>939.2</v>
      </c>
      <c r="I168" s="170"/>
      <c r="L168" s="166"/>
      <c r="M168" s="171"/>
      <c r="T168" s="172"/>
      <c r="AT168" s="167" t="s">
        <v>144</v>
      </c>
      <c r="AU168" s="167" t="s">
        <v>85</v>
      </c>
      <c r="AV168" s="14" t="s">
        <v>102</v>
      </c>
      <c r="AW168" s="14" t="s">
        <v>32</v>
      </c>
      <c r="AX168" s="14" t="s">
        <v>81</v>
      </c>
      <c r="AY168" s="167" t="s">
        <v>136</v>
      </c>
    </row>
    <row r="169" spans="2:65" s="1" customFormat="1" ht="62.75" customHeight="1">
      <c r="B169" s="32"/>
      <c r="C169" s="136" t="s">
        <v>183</v>
      </c>
      <c r="D169" s="136" t="s">
        <v>138</v>
      </c>
      <c r="E169" s="137" t="s">
        <v>794</v>
      </c>
      <c r="F169" s="138" t="s">
        <v>795</v>
      </c>
      <c r="G169" s="139" t="s">
        <v>193</v>
      </c>
      <c r="H169" s="140">
        <v>94.66</v>
      </c>
      <c r="I169" s="141"/>
      <c r="J169" s="142">
        <f>ROUND(I169*H169,2)</f>
        <v>0</v>
      </c>
      <c r="K169" s="138" t="s">
        <v>1</v>
      </c>
      <c r="L169" s="32"/>
      <c r="M169" s="143" t="s">
        <v>1</v>
      </c>
      <c r="N169" s="144" t="s">
        <v>41</v>
      </c>
      <c r="P169" s="145">
        <f>O169*H169</f>
        <v>0</v>
      </c>
      <c r="Q169" s="145">
        <v>0</v>
      </c>
      <c r="R169" s="145">
        <f>Q169*H169</f>
        <v>0</v>
      </c>
      <c r="S169" s="145">
        <v>0</v>
      </c>
      <c r="T169" s="146">
        <f>S169*H169</f>
        <v>0</v>
      </c>
      <c r="AR169" s="147" t="s">
        <v>102</v>
      </c>
      <c r="AT169" s="147" t="s">
        <v>138</v>
      </c>
      <c r="AU169" s="147" t="s">
        <v>85</v>
      </c>
      <c r="AY169" s="17" t="s">
        <v>136</v>
      </c>
      <c r="BE169" s="148">
        <f>IF(N169="základní",J169,0)</f>
        <v>0</v>
      </c>
      <c r="BF169" s="148">
        <f>IF(N169="snížená",J169,0)</f>
        <v>0</v>
      </c>
      <c r="BG169" s="148">
        <f>IF(N169="zákl. přenesená",J169,0)</f>
        <v>0</v>
      </c>
      <c r="BH169" s="148">
        <f>IF(N169="sníž. přenesená",J169,0)</f>
        <v>0</v>
      </c>
      <c r="BI169" s="148">
        <f>IF(N169="nulová",J169,0)</f>
        <v>0</v>
      </c>
      <c r="BJ169" s="17" t="s">
        <v>81</v>
      </c>
      <c r="BK169" s="148">
        <f>ROUND(I169*H169,2)</f>
        <v>0</v>
      </c>
      <c r="BL169" s="17" t="s">
        <v>102</v>
      </c>
      <c r="BM169" s="147" t="s">
        <v>796</v>
      </c>
    </row>
    <row r="170" spans="2:47" s="1" customFormat="1" ht="60">
      <c r="B170" s="32"/>
      <c r="D170" s="149" t="s">
        <v>143</v>
      </c>
      <c r="F170" s="150" t="s">
        <v>795</v>
      </c>
      <c r="I170" s="151"/>
      <c r="L170" s="32"/>
      <c r="M170" s="152"/>
      <c r="T170" s="56"/>
      <c r="AT170" s="17" t="s">
        <v>143</v>
      </c>
      <c r="AU170" s="17" t="s">
        <v>85</v>
      </c>
    </row>
    <row r="171" spans="2:51" s="13" customFormat="1" ht="12">
      <c r="B171" s="159"/>
      <c r="D171" s="149" t="s">
        <v>144</v>
      </c>
      <c r="E171" s="160" t="s">
        <v>1</v>
      </c>
      <c r="F171" s="161" t="s">
        <v>797</v>
      </c>
      <c r="H171" s="162">
        <v>27.74</v>
      </c>
      <c r="I171" s="163"/>
      <c r="L171" s="159"/>
      <c r="M171" s="164"/>
      <c r="T171" s="165"/>
      <c r="AT171" s="160" t="s">
        <v>144</v>
      </c>
      <c r="AU171" s="160" t="s">
        <v>85</v>
      </c>
      <c r="AV171" s="13" t="s">
        <v>85</v>
      </c>
      <c r="AW171" s="13" t="s">
        <v>32</v>
      </c>
      <c r="AX171" s="13" t="s">
        <v>76</v>
      </c>
      <c r="AY171" s="160" t="s">
        <v>136</v>
      </c>
    </row>
    <row r="172" spans="2:51" s="13" customFormat="1" ht="12">
      <c r="B172" s="159"/>
      <c r="D172" s="149" t="s">
        <v>144</v>
      </c>
      <c r="E172" s="160" t="s">
        <v>1</v>
      </c>
      <c r="F172" s="161" t="s">
        <v>798</v>
      </c>
      <c r="H172" s="162">
        <v>66.92</v>
      </c>
      <c r="I172" s="163"/>
      <c r="L172" s="159"/>
      <c r="M172" s="164"/>
      <c r="T172" s="165"/>
      <c r="AT172" s="160" t="s">
        <v>144</v>
      </c>
      <c r="AU172" s="160" t="s">
        <v>85</v>
      </c>
      <c r="AV172" s="13" t="s">
        <v>85</v>
      </c>
      <c r="AW172" s="13" t="s">
        <v>32</v>
      </c>
      <c r="AX172" s="13" t="s">
        <v>76</v>
      </c>
      <c r="AY172" s="160" t="s">
        <v>136</v>
      </c>
    </row>
    <row r="173" spans="2:51" s="14" customFormat="1" ht="12">
      <c r="B173" s="166"/>
      <c r="D173" s="149" t="s">
        <v>144</v>
      </c>
      <c r="E173" s="167" t="s">
        <v>1</v>
      </c>
      <c r="F173" s="168" t="s">
        <v>147</v>
      </c>
      <c r="H173" s="169">
        <v>94.66</v>
      </c>
      <c r="I173" s="170"/>
      <c r="L173" s="166"/>
      <c r="M173" s="171"/>
      <c r="T173" s="172"/>
      <c r="AT173" s="167" t="s">
        <v>144</v>
      </c>
      <c r="AU173" s="167" t="s">
        <v>85</v>
      </c>
      <c r="AV173" s="14" t="s">
        <v>102</v>
      </c>
      <c r="AW173" s="14" t="s">
        <v>32</v>
      </c>
      <c r="AX173" s="14" t="s">
        <v>81</v>
      </c>
      <c r="AY173" s="167" t="s">
        <v>136</v>
      </c>
    </row>
    <row r="174" spans="2:65" s="1" customFormat="1" ht="62.75" customHeight="1">
      <c r="B174" s="32"/>
      <c r="C174" s="136" t="s">
        <v>190</v>
      </c>
      <c r="D174" s="136" t="s">
        <v>138</v>
      </c>
      <c r="E174" s="137" t="s">
        <v>799</v>
      </c>
      <c r="F174" s="138" t="s">
        <v>800</v>
      </c>
      <c r="G174" s="139" t="s">
        <v>193</v>
      </c>
      <c r="H174" s="140">
        <v>94.66</v>
      </c>
      <c r="I174" s="141"/>
      <c r="J174" s="142">
        <f>ROUND(I174*H174,2)</f>
        <v>0</v>
      </c>
      <c r="K174" s="138" t="s">
        <v>1</v>
      </c>
      <c r="L174" s="32"/>
      <c r="M174" s="143" t="s">
        <v>1</v>
      </c>
      <c r="N174" s="144" t="s">
        <v>41</v>
      </c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102</v>
      </c>
      <c r="AT174" s="147" t="s">
        <v>138</v>
      </c>
      <c r="AU174" s="147" t="s">
        <v>85</v>
      </c>
      <c r="AY174" s="17" t="s">
        <v>136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7" t="s">
        <v>81</v>
      </c>
      <c r="BK174" s="148">
        <f>ROUND(I174*H174,2)</f>
        <v>0</v>
      </c>
      <c r="BL174" s="17" t="s">
        <v>102</v>
      </c>
      <c r="BM174" s="147" t="s">
        <v>801</v>
      </c>
    </row>
    <row r="175" spans="2:47" s="1" customFormat="1" ht="48">
      <c r="B175" s="32"/>
      <c r="D175" s="149" t="s">
        <v>143</v>
      </c>
      <c r="F175" s="150" t="s">
        <v>800</v>
      </c>
      <c r="I175" s="151"/>
      <c r="L175" s="32"/>
      <c r="M175" s="152"/>
      <c r="T175" s="56"/>
      <c r="AT175" s="17" t="s">
        <v>143</v>
      </c>
      <c r="AU175" s="17" t="s">
        <v>85</v>
      </c>
    </row>
    <row r="176" spans="2:51" s="13" customFormat="1" ht="12">
      <c r="B176" s="159"/>
      <c r="D176" s="149" t="s">
        <v>144</v>
      </c>
      <c r="E176" s="160" t="s">
        <v>1</v>
      </c>
      <c r="F176" s="161" t="s">
        <v>797</v>
      </c>
      <c r="H176" s="162">
        <v>27.74</v>
      </c>
      <c r="I176" s="163"/>
      <c r="L176" s="159"/>
      <c r="M176" s="164"/>
      <c r="T176" s="165"/>
      <c r="AT176" s="160" t="s">
        <v>144</v>
      </c>
      <c r="AU176" s="160" t="s">
        <v>85</v>
      </c>
      <c r="AV176" s="13" t="s">
        <v>85</v>
      </c>
      <c r="AW176" s="13" t="s">
        <v>32</v>
      </c>
      <c r="AX176" s="13" t="s">
        <v>76</v>
      </c>
      <c r="AY176" s="160" t="s">
        <v>136</v>
      </c>
    </row>
    <row r="177" spans="2:51" s="13" customFormat="1" ht="12">
      <c r="B177" s="159"/>
      <c r="D177" s="149" t="s">
        <v>144</v>
      </c>
      <c r="E177" s="160" t="s">
        <v>1</v>
      </c>
      <c r="F177" s="161" t="s">
        <v>798</v>
      </c>
      <c r="H177" s="162">
        <v>66.92</v>
      </c>
      <c r="I177" s="163"/>
      <c r="L177" s="159"/>
      <c r="M177" s="164"/>
      <c r="T177" s="165"/>
      <c r="AT177" s="160" t="s">
        <v>144</v>
      </c>
      <c r="AU177" s="160" t="s">
        <v>85</v>
      </c>
      <c r="AV177" s="13" t="s">
        <v>85</v>
      </c>
      <c r="AW177" s="13" t="s">
        <v>32</v>
      </c>
      <c r="AX177" s="13" t="s">
        <v>76</v>
      </c>
      <c r="AY177" s="160" t="s">
        <v>136</v>
      </c>
    </row>
    <row r="178" spans="2:51" s="14" customFormat="1" ht="12">
      <c r="B178" s="166"/>
      <c r="D178" s="149" t="s">
        <v>144</v>
      </c>
      <c r="E178" s="167" t="s">
        <v>1</v>
      </c>
      <c r="F178" s="168" t="s">
        <v>147</v>
      </c>
      <c r="H178" s="169">
        <v>94.66</v>
      </c>
      <c r="I178" s="170"/>
      <c r="L178" s="166"/>
      <c r="M178" s="171"/>
      <c r="T178" s="172"/>
      <c r="AT178" s="167" t="s">
        <v>144</v>
      </c>
      <c r="AU178" s="167" t="s">
        <v>85</v>
      </c>
      <c r="AV178" s="14" t="s">
        <v>102</v>
      </c>
      <c r="AW178" s="14" t="s">
        <v>32</v>
      </c>
      <c r="AX178" s="14" t="s">
        <v>81</v>
      </c>
      <c r="AY178" s="167" t="s">
        <v>136</v>
      </c>
    </row>
    <row r="179" spans="2:65" s="1" customFormat="1" ht="37.75" customHeight="1">
      <c r="B179" s="32"/>
      <c r="C179" s="136" t="s">
        <v>204</v>
      </c>
      <c r="D179" s="136" t="s">
        <v>138</v>
      </c>
      <c r="E179" s="137" t="s">
        <v>217</v>
      </c>
      <c r="F179" s="138" t="s">
        <v>218</v>
      </c>
      <c r="G179" s="139" t="s">
        <v>193</v>
      </c>
      <c r="H179" s="140">
        <v>252.46</v>
      </c>
      <c r="I179" s="141"/>
      <c r="J179" s="142">
        <f>ROUND(I179*H179,2)</f>
        <v>0</v>
      </c>
      <c r="K179" s="138" t="s">
        <v>1</v>
      </c>
      <c r="L179" s="32"/>
      <c r="M179" s="143" t="s">
        <v>1</v>
      </c>
      <c r="N179" s="144" t="s">
        <v>41</v>
      </c>
      <c r="P179" s="145">
        <f>O179*H179</f>
        <v>0</v>
      </c>
      <c r="Q179" s="145">
        <v>0</v>
      </c>
      <c r="R179" s="145">
        <f>Q179*H179</f>
        <v>0</v>
      </c>
      <c r="S179" s="145">
        <v>0</v>
      </c>
      <c r="T179" s="146">
        <f>S179*H179</f>
        <v>0</v>
      </c>
      <c r="AR179" s="147" t="s">
        <v>102</v>
      </c>
      <c r="AT179" s="147" t="s">
        <v>138</v>
      </c>
      <c r="AU179" s="147" t="s">
        <v>85</v>
      </c>
      <c r="AY179" s="17" t="s">
        <v>136</v>
      </c>
      <c r="BE179" s="148">
        <f>IF(N179="základní",J179,0)</f>
        <v>0</v>
      </c>
      <c r="BF179" s="148">
        <f>IF(N179="snížená",J179,0)</f>
        <v>0</v>
      </c>
      <c r="BG179" s="148">
        <f>IF(N179="zákl. přenesená",J179,0)</f>
        <v>0</v>
      </c>
      <c r="BH179" s="148">
        <f>IF(N179="sníž. přenesená",J179,0)</f>
        <v>0</v>
      </c>
      <c r="BI179" s="148">
        <f>IF(N179="nulová",J179,0)</f>
        <v>0</v>
      </c>
      <c r="BJ179" s="17" t="s">
        <v>81</v>
      </c>
      <c r="BK179" s="148">
        <f>ROUND(I179*H179,2)</f>
        <v>0</v>
      </c>
      <c r="BL179" s="17" t="s">
        <v>102</v>
      </c>
      <c r="BM179" s="147" t="s">
        <v>802</v>
      </c>
    </row>
    <row r="180" spans="2:47" s="1" customFormat="1" ht="36">
      <c r="B180" s="32"/>
      <c r="D180" s="149" t="s">
        <v>143</v>
      </c>
      <c r="F180" s="150" t="s">
        <v>218</v>
      </c>
      <c r="I180" s="151"/>
      <c r="L180" s="32"/>
      <c r="M180" s="152"/>
      <c r="T180" s="56"/>
      <c r="AT180" s="17" t="s">
        <v>143</v>
      </c>
      <c r="AU180" s="17" t="s">
        <v>85</v>
      </c>
    </row>
    <row r="181" spans="2:51" s="13" customFormat="1" ht="12">
      <c r="B181" s="159"/>
      <c r="D181" s="149" t="s">
        <v>144</v>
      </c>
      <c r="E181" s="160" t="s">
        <v>1</v>
      </c>
      <c r="F181" s="161" t="s">
        <v>803</v>
      </c>
      <c r="H181" s="162">
        <v>252.46</v>
      </c>
      <c r="I181" s="163"/>
      <c r="L181" s="159"/>
      <c r="M181" s="164"/>
      <c r="T181" s="165"/>
      <c r="AT181" s="160" t="s">
        <v>144</v>
      </c>
      <c r="AU181" s="160" t="s">
        <v>85</v>
      </c>
      <c r="AV181" s="13" t="s">
        <v>85</v>
      </c>
      <c r="AW181" s="13" t="s">
        <v>32</v>
      </c>
      <c r="AX181" s="13" t="s">
        <v>76</v>
      </c>
      <c r="AY181" s="160" t="s">
        <v>136</v>
      </c>
    </row>
    <row r="182" spans="2:51" s="14" customFormat="1" ht="12">
      <c r="B182" s="166"/>
      <c r="D182" s="149" t="s">
        <v>144</v>
      </c>
      <c r="E182" s="167" t="s">
        <v>1</v>
      </c>
      <c r="F182" s="168" t="s">
        <v>147</v>
      </c>
      <c r="H182" s="169">
        <v>252.46</v>
      </c>
      <c r="I182" s="170"/>
      <c r="L182" s="166"/>
      <c r="M182" s="171"/>
      <c r="T182" s="172"/>
      <c r="AT182" s="167" t="s">
        <v>144</v>
      </c>
      <c r="AU182" s="167" t="s">
        <v>85</v>
      </c>
      <c r="AV182" s="14" t="s">
        <v>102</v>
      </c>
      <c r="AW182" s="14" t="s">
        <v>32</v>
      </c>
      <c r="AX182" s="14" t="s">
        <v>81</v>
      </c>
      <c r="AY182" s="167" t="s">
        <v>136</v>
      </c>
    </row>
    <row r="183" spans="2:65" s="1" customFormat="1" ht="37.75" customHeight="1">
      <c r="B183" s="32"/>
      <c r="C183" s="136" t="s">
        <v>210</v>
      </c>
      <c r="D183" s="136" t="s">
        <v>138</v>
      </c>
      <c r="E183" s="137" t="s">
        <v>804</v>
      </c>
      <c r="F183" s="138" t="s">
        <v>805</v>
      </c>
      <c r="G183" s="139" t="s">
        <v>193</v>
      </c>
      <c r="H183" s="140">
        <v>252.46</v>
      </c>
      <c r="I183" s="141"/>
      <c r="J183" s="142">
        <f>ROUND(I183*H183,2)</f>
        <v>0</v>
      </c>
      <c r="K183" s="138" t="s">
        <v>1</v>
      </c>
      <c r="L183" s="32"/>
      <c r="M183" s="143" t="s">
        <v>1</v>
      </c>
      <c r="N183" s="144" t="s">
        <v>41</v>
      </c>
      <c r="P183" s="145">
        <f>O183*H183</f>
        <v>0</v>
      </c>
      <c r="Q183" s="145">
        <v>0</v>
      </c>
      <c r="R183" s="145">
        <f>Q183*H183</f>
        <v>0</v>
      </c>
      <c r="S183" s="145">
        <v>0</v>
      </c>
      <c r="T183" s="146">
        <f>S183*H183</f>
        <v>0</v>
      </c>
      <c r="AR183" s="147" t="s">
        <v>102</v>
      </c>
      <c r="AT183" s="147" t="s">
        <v>138</v>
      </c>
      <c r="AU183" s="147" t="s">
        <v>85</v>
      </c>
      <c r="AY183" s="17" t="s">
        <v>136</v>
      </c>
      <c r="BE183" s="148">
        <f>IF(N183="základní",J183,0)</f>
        <v>0</v>
      </c>
      <c r="BF183" s="148">
        <f>IF(N183="snížená",J183,0)</f>
        <v>0</v>
      </c>
      <c r="BG183" s="148">
        <f>IF(N183="zákl. přenesená",J183,0)</f>
        <v>0</v>
      </c>
      <c r="BH183" s="148">
        <f>IF(N183="sníž. přenesená",J183,0)</f>
        <v>0</v>
      </c>
      <c r="BI183" s="148">
        <f>IF(N183="nulová",J183,0)</f>
        <v>0</v>
      </c>
      <c r="BJ183" s="17" t="s">
        <v>81</v>
      </c>
      <c r="BK183" s="148">
        <f>ROUND(I183*H183,2)</f>
        <v>0</v>
      </c>
      <c r="BL183" s="17" t="s">
        <v>102</v>
      </c>
      <c r="BM183" s="147" t="s">
        <v>806</v>
      </c>
    </row>
    <row r="184" spans="2:47" s="1" customFormat="1" ht="36">
      <c r="B184" s="32"/>
      <c r="D184" s="149" t="s">
        <v>143</v>
      </c>
      <c r="F184" s="150" t="s">
        <v>805</v>
      </c>
      <c r="I184" s="151"/>
      <c r="L184" s="32"/>
      <c r="M184" s="152"/>
      <c r="T184" s="56"/>
      <c r="AT184" s="17" t="s">
        <v>143</v>
      </c>
      <c r="AU184" s="17" t="s">
        <v>85</v>
      </c>
    </row>
    <row r="185" spans="2:51" s="13" customFormat="1" ht="12">
      <c r="B185" s="159"/>
      <c r="D185" s="149" t="s">
        <v>144</v>
      </c>
      <c r="E185" s="160" t="s">
        <v>1</v>
      </c>
      <c r="F185" s="161" t="s">
        <v>803</v>
      </c>
      <c r="H185" s="162">
        <v>252.46</v>
      </c>
      <c r="I185" s="163"/>
      <c r="L185" s="159"/>
      <c r="M185" s="164"/>
      <c r="T185" s="165"/>
      <c r="AT185" s="160" t="s">
        <v>144</v>
      </c>
      <c r="AU185" s="160" t="s">
        <v>85</v>
      </c>
      <c r="AV185" s="13" t="s">
        <v>85</v>
      </c>
      <c r="AW185" s="13" t="s">
        <v>32</v>
      </c>
      <c r="AX185" s="13" t="s">
        <v>76</v>
      </c>
      <c r="AY185" s="160" t="s">
        <v>136</v>
      </c>
    </row>
    <row r="186" spans="2:51" s="14" customFormat="1" ht="12">
      <c r="B186" s="166"/>
      <c r="D186" s="149" t="s">
        <v>144</v>
      </c>
      <c r="E186" s="167" t="s">
        <v>1</v>
      </c>
      <c r="F186" s="168" t="s">
        <v>147</v>
      </c>
      <c r="H186" s="169">
        <v>252.46</v>
      </c>
      <c r="I186" s="170"/>
      <c r="L186" s="166"/>
      <c r="M186" s="171"/>
      <c r="T186" s="172"/>
      <c r="AT186" s="167" t="s">
        <v>144</v>
      </c>
      <c r="AU186" s="167" t="s">
        <v>85</v>
      </c>
      <c r="AV186" s="14" t="s">
        <v>102</v>
      </c>
      <c r="AW186" s="14" t="s">
        <v>32</v>
      </c>
      <c r="AX186" s="14" t="s">
        <v>81</v>
      </c>
      <c r="AY186" s="167" t="s">
        <v>136</v>
      </c>
    </row>
    <row r="187" spans="2:65" s="1" customFormat="1" ht="24.25" customHeight="1">
      <c r="B187" s="32"/>
      <c r="C187" s="136" t="s">
        <v>216</v>
      </c>
      <c r="D187" s="136" t="s">
        <v>138</v>
      </c>
      <c r="E187" s="137" t="s">
        <v>807</v>
      </c>
      <c r="F187" s="138" t="s">
        <v>808</v>
      </c>
      <c r="G187" s="139" t="s">
        <v>193</v>
      </c>
      <c r="H187" s="140">
        <v>252.46</v>
      </c>
      <c r="I187" s="141"/>
      <c r="J187" s="142">
        <f>ROUND(I187*H187,2)</f>
        <v>0</v>
      </c>
      <c r="K187" s="138" t="s">
        <v>1</v>
      </c>
      <c r="L187" s="32"/>
      <c r="M187" s="143" t="s">
        <v>1</v>
      </c>
      <c r="N187" s="144" t="s">
        <v>41</v>
      </c>
      <c r="P187" s="145">
        <f>O187*H187</f>
        <v>0</v>
      </c>
      <c r="Q187" s="145">
        <v>0</v>
      </c>
      <c r="R187" s="145">
        <f>Q187*H187</f>
        <v>0</v>
      </c>
      <c r="S187" s="145">
        <v>0</v>
      </c>
      <c r="T187" s="146">
        <f>S187*H187</f>
        <v>0</v>
      </c>
      <c r="AR187" s="147" t="s">
        <v>102</v>
      </c>
      <c r="AT187" s="147" t="s">
        <v>138</v>
      </c>
      <c r="AU187" s="147" t="s">
        <v>85</v>
      </c>
      <c r="AY187" s="17" t="s">
        <v>136</v>
      </c>
      <c r="BE187" s="148">
        <f>IF(N187="základní",J187,0)</f>
        <v>0</v>
      </c>
      <c r="BF187" s="148">
        <f>IF(N187="snížená",J187,0)</f>
        <v>0</v>
      </c>
      <c r="BG187" s="148">
        <f>IF(N187="zákl. přenesená",J187,0)</f>
        <v>0</v>
      </c>
      <c r="BH187" s="148">
        <f>IF(N187="sníž. přenesená",J187,0)</f>
        <v>0</v>
      </c>
      <c r="BI187" s="148">
        <f>IF(N187="nulová",J187,0)</f>
        <v>0</v>
      </c>
      <c r="BJ187" s="17" t="s">
        <v>81</v>
      </c>
      <c r="BK187" s="148">
        <f>ROUND(I187*H187,2)</f>
        <v>0</v>
      </c>
      <c r="BL187" s="17" t="s">
        <v>102</v>
      </c>
      <c r="BM187" s="147" t="s">
        <v>809</v>
      </c>
    </row>
    <row r="188" spans="2:47" s="1" customFormat="1" ht="24">
      <c r="B188" s="32"/>
      <c r="D188" s="149" t="s">
        <v>143</v>
      </c>
      <c r="F188" s="150" t="s">
        <v>808</v>
      </c>
      <c r="I188" s="151"/>
      <c r="L188" s="32"/>
      <c r="M188" s="152"/>
      <c r="T188" s="56"/>
      <c r="AT188" s="17" t="s">
        <v>143</v>
      </c>
      <c r="AU188" s="17" t="s">
        <v>85</v>
      </c>
    </row>
    <row r="189" spans="2:51" s="13" customFormat="1" ht="12">
      <c r="B189" s="159"/>
      <c r="D189" s="149" t="s">
        <v>144</v>
      </c>
      <c r="E189" s="160" t="s">
        <v>1</v>
      </c>
      <c r="F189" s="161" t="s">
        <v>810</v>
      </c>
      <c r="H189" s="162">
        <v>252.46</v>
      </c>
      <c r="I189" s="163"/>
      <c r="L189" s="159"/>
      <c r="M189" s="164"/>
      <c r="T189" s="165"/>
      <c r="AT189" s="160" t="s">
        <v>144</v>
      </c>
      <c r="AU189" s="160" t="s">
        <v>85</v>
      </c>
      <c r="AV189" s="13" t="s">
        <v>85</v>
      </c>
      <c r="AW189" s="13" t="s">
        <v>32</v>
      </c>
      <c r="AX189" s="13" t="s">
        <v>76</v>
      </c>
      <c r="AY189" s="160" t="s">
        <v>136</v>
      </c>
    </row>
    <row r="190" spans="2:51" s="14" customFormat="1" ht="12">
      <c r="B190" s="166"/>
      <c r="D190" s="149" t="s">
        <v>144</v>
      </c>
      <c r="E190" s="167" t="s">
        <v>1</v>
      </c>
      <c r="F190" s="168" t="s">
        <v>147</v>
      </c>
      <c r="H190" s="169">
        <v>252.46</v>
      </c>
      <c r="I190" s="170"/>
      <c r="L190" s="166"/>
      <c r="M190" s="171"/>
      <c r="T190" s="172"/>
      <c r="AT190" s="167" t="s">
        <v>144</v>
      </c>
      <c r="AU190" s="167" t="s">
        <v>85</v>
      </c>
      <c r="AV190" s="14" t="s">
        <v>102</v>
      </c>
      <c r="AW190" s="14" t="s">
        <v>32</v>
      </c>
      <c r="AX190" s="14" t="s">
        <v>81</v>
      </c>
      <c r="AY190" s="167" t="s">
        <v>136</v>
      </c>
    </row>
    <row r="191" spans="2:65" s="1" customFormat="1" ht="24.25" customHeight="1">
      <c r="B191" s="32"/>
      <c r="C191" s="136" t="s">
        <v>222</v>
      </c>
      <c r="D191" s="136" t="s">
        <v>138</v>
      </c>
      <c r="E191" s="137" t="s">
        <v>811</v>
      </c>
      <c r="F191" s="138" t="s">
        <v>812</v>
      </c>
      <c r="G191" s="139" t="s">
        <v>193</v>
      </c>
      <c r="H191" s="140">
        <v>252.46</v>
      </c>
      <c r="I191" s="141"/>
      <c r="J191" s="142">
        <f>ROUND(I191*H191,2)</f>
        <v>0</v>
      </c>
      <c r="K191" s="138" t="s">
        <v>1</v>
      </c>
      <c r="L191" s="32"/>
      <c r="M191" s="143" t="s">
        <v>1</v>
      </c>
      <c r="N191" s="144" t="s">
        <v>41</v>
      </c>
      <c r="P191" s="145">
        <f>O191*H191</f>
        <v>0</v>
      </c>
      <c r="Q191" s="145">
        <v>0</v>
      </c>
      <c r="R191" s="145">
        <f>Q191*H191</f>
        <v>0</v>
      </c>
      <c r="S191" s="145">
        <v>0</v>
      </c>
      <c r="T191" s="146">
        <f>S191*H191</f>
        <v>0</v>
      </c>
      <c r="AR191" s="147" t="s">
        <v>102</v>
      </c>
      <c r="AT191" s="147" t="s">
        <v>138</v>
      </c>
      <c r="AU191" s="147" t="s">
        <v>85</v>
      </c>
      <c r="AY191" s="17" t="s">
        <v>136</v>
      </c>
      <c r="BE191" s="148">
        <f>IF(N191="základní",J191,0)</f>
        <v>0</v>
      </c>
      <c r="BF191" s="148">
        <f>IF(N191="snížená",J191,0)</f>
        <v>0</v>
      </c>
      <c r="BG191" s="148">
        <f>IF(N191="zákl. přenesená",J191,0)</f>
        <v>0</v>
      </c>
      <c r="BH191" s="148">
        <f>IF(N191="sníž. přenesená",J191,0)</f>
        <v>0</v>
      </c>
      <c r="BI191" s="148">
        <f>IF(N191="nulová",J191,0)</f>
        <v>0</v>
      </c>
      <c r="BJ191" s="17" t="s">
        <v>81</v>
      </c>
      <c r="BK191" s="148">
        <f>ROUND(I191*H191,2)</f>
        <v>0</v>
      </c>
      <c r="BL191" s="17" t="s">
        <v>102</v>
      </c>
      <c r="BM191" s="147" t="s">
        <v>813</v>
      </c>
    </row>
    <row r="192" spans="2:47" s="1" customFormat="1" ht="24">
      <c r="B192" s="32"/>
      <c r="D192" s="149" t="s">
        <v>143</v>
      </c>
      <c r="F192" s="150" t="s">
        <v>812</v>
      </c>
      <c r="I192" s="151"/>
      <c r="L192" s="32"/>
      <c r="M192" s="152"/>
      <c r="T192" s="56"/>
      <c r="AT192" s="17" t="s">
        <v>143</v>
      </c>
      <c r="AU192" s="17" t="s">
        <v>85</v>
      </c>
    </row>
    <row r="193" spans="2:51" s="13" customFormat="1" ht="12">
      <c r="B193" s="159"/>
      <c r="D193" s="149" t="s">
        <v>144</v>
      </c>
      <c r="E193" s="160" t="s">
        <v>1</v>
      </c>
      <c r="F193" s="161" t="s">
        <v>810</v>
      </c>
      <c r="H193" s="162">
        <v>252.46</v>
      </c>
      <c r="I193" s="163"/>
      <c r="L193" s="159"/>
      <c r="M193" s="164"/>
      <c r="T193" s="165"/>
      <c r="AT193" s="160" t="s">
        <v>144</v>
      </c>
      <c r="AU193" s="160" t="s">
        <v>85</v>
      </c>
      <c r="AV193" s="13" t="s">
        <v>85</v>
      </c>
      <c r="AW193" s="13" t="s">
        <v>32</v>
      </c>
      <c r="AX193" s="13" t="s">
        <v>76</v>
      </c>
      <c r="AY193" s="160" t="s">
        <v>136</v>
      </c>
    </row>
    <row r="194" spans="2:51" s="14" customFormat="1" ht="12">
      <c r="B194" s="166"/>
      <c r="D194" s="149" t="s">
        <v>144</v>
      </c>
      <c r="E194" s="167" t="s">
        <v>1</v>
      </c>
      <c r="F194" s="168" t="s">
        <v>147</v>
      </c>
      <c r="H194" s="169">
        <v>252.46</v>
      </c>
      <c r="I194" s="170"/>
      <c r="L194" s="166"/>
      <c r="M194" s="171"/>
      <c r="T194" s="172"/>
      <c r="AT194" s="167" t="s">
        <v>144</v>
      </c>
      <c r="AU194" s="167" t="s">
        <v>85</v>
      </c>
      <c r="AV194" s="14" t="s">
        <v>102</v>
      </c>
      <c r="AW194" s="14" t="s">
        <v>32</v>
      </c>
      <c r="AX194" s="14" t="s">
        <v>81</v>
      </c>
      <c r="AY194" s="167" t="s">
        <v>136</v>
      </c>
    </row>
    <row r="195" spans="2:65" s="1" customFormat="1" ht="16.5" customHeight="1">
      <c r="B195" s="32"/>
      <c r="C195" s="136" t="s">
        <v>8</v>
      </c>
      <c r="D195" s="136" t="s">
        <v>138</v>
      </c>
      <c r="E195" s="137" t="s">
        <v>814</v>
      </c>
      <c r="F195" s="138" t="s">
        <v>815</v>
      </c>
      <c r="G195" s="139" t="s">
        <v>193</v>
      </c>
      <c r="H195" s="140">
        <v>504.92</v>
      </c>
      <c r="I195" s="141"/>
      <c r="J195" s="142">
        <f>ROUND(I195*H195,2)</f>
        <v>0</v>
      </c>
      <c r="K195" s="138" t="s">
        <v>1</v>
      </c>
      <c r="L195" s="32"/>
      <c r="M195" s="143" t="s">
        <v>1</v>
      </c>
      <c r="N195" s="144" t="s">
        <v>41</v>
      </c>
      <c r="P195" s="145">
        <f>O195*H195</f>
        <v>0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102</v>
      </c>
      <c r="AT195" s="147" t="s">
        <v>138</v>
      </c>
      <c r="AU195" s="147" t="s">
        <v>85</v>
      </c>
      <c r="AY195" s="17" t="s">
        <v>136</v>
      </c>
      <c r="BE195" s="148">
        <f>IF(N195="základní",J195,0)</f>
        <v>0</v>
      </c>
      <c r="BF195" s="148">
        <f>IF(N195="snížená",J195,0)</f>
        <v>0</v>
      </c>
      <c r="BG195" s="148">
        <f>IF(N195="zákl. přenesená",J195,0)</f>
        <v>0</v>
      </c>
      <c r="BH195" s="148">
        <f>IF(N195="sníž. přenesená",J195,0)</f>
        <v>0</v>
      </c>
      <c r="BI195" s="148">
        <f>IF(N195="nulová",J195,0)</f>
        <v>0</v>
      </c>
      <c r="BJ195" s="17" t="s">
        <v>81</v>
      </c>
      <c r="BK195" s="148">
        <f>ROUND(I195*H195,2)</f>
        <v>0</v>
      </c>
      <c r="BL195" s="17" t="s">
        <v>102</v>
      </c>
      <c r="BM195" s="147" t="s">
        <v>816</v>
      </c>
    </row>
    <row r="196" spans="2:47" s="1" customFormat="1" ht="12">
      <c r="B196" s="32"/>
      <c r="D196" s="149" t="s">
        <v>143</v>
      </c>
      <c r="F196" s="150" t="s">
        <v>815</v>
      </c>
      <c r="I196" s="151"/>
      <c r="L196" s="32"/>
      <c r="M196" s="152"/>
      <c r="T196" s="56"/>
      <c r="AT196" s="17" t="s">
        <v>143</v>
      </c>
      <c r="AU196" s="17" t="s">
        <v>85</v>
      </c>
    </row>
    <row r="197" spans="2:51" s="13" customFormat="1" ht="12">
      <c r="B197" s="159"/>
      <c r="D197" s="149" t="s">
        <v>144</v>
      </c>
      <c r="E197" s="160" t="s">
        <v>1</v>
      </c>
      <c r="F197" s="161" t="s">
        <v>817</v>
      </c>
      <c r="H197" s="162">
        <v>504.92</v>
      </c>
      <c r="I197" s="163"/>
      <c r="L197" s="159"/>
      <c r="M197" s="164"/>
      <c r="T197" s="165"/>
      <c r="AT197" s="160" t="s">
        <v>144</v>
      </c>
      <c r="AU197" s="160" t="s">
        <v>85</v>
      </c>
      <c r="AV197" s="13" t="s">
        <v>85</v>
      </c>
      <c r="AW197" s="13" t="s">
        <v>32</v>
      </c>
      <c r="AX197" s="13" t="s">
        <v>76</v>
      </c>
      <c r="AY197" s="160" t="s">
        <v>136</v>
      </c>
    </row>
    <row r="198" spans="2:51" s="14" customFormat="1" ht="12">
      <c r="B198" s="166"/>
      <c r="D198" s="149" t="s">
        <v>144</v>
      </c>
      <c r="E198" s="167" t="s">
        <v>1</v>
      </c>
      <c r="F198" s="168" t="s">
        <v>147</v>
      </c>
      <c r="H198" s="169">
        <v>504.92</v>
      </c>
      <c r="I198" s="170"/>
      <c r="L198" s="166"/>
      <c r="M198" s="171"/>
      <c r="T198" s="172"/>
      <c r="AT198" s="167" t="s">
        <v>144</v>
      </c>
      <c r="AU198" s="167" t="s">
        <v>85</v>
      </c>
      <c r="AV198" s="14" t="s">
        <v>102</v>
      </c>
      <c r="AW198" s="14" t="s">
        <v>32</v>
      </c>
      <c r="AX198" s="14" t="s">
        <v>81</v>
      </c>
      <c r="AY198" s="167" t="s">
        <v>136</v>
      </c>
    </row>
    <row r="199" spans="2:65" s="1" customFormat="1" ht="24.25" customHeight="1">
      <c r="B199" s="32"/>
      <c r="C199" s="136" t="s">
        <v>230</v>
      </c>
      <c r="D199" s="136" t="s">
        <v>138</v>
      </c>
      <c r="E199" s="137" t="s">
        <v>818</v>
      </c>
      <c r="F199" s="138" t="s">
        <v>819</v>
      </c>
      <c r="G199" s="139" t="s">
        <v>240</v>
      </c>
      <c r="H199" s="140">
        <v>1009.84</v>
      </c>
      <c r="I199" s="141"/>
      <c r="J199" s="142">
        <f>ROUND(I199*H199,2)</f>
        <v>0</v>
      </c>
      <c r="K199" s="138" t="s">
        <v>1</v>
      </c>
      <c r="L199" s="32"/>
      <c r="M199" s="143" t="s">
        <v>1</v>
      </c>
      <c r="N199" s="144" t="s">
        <v>41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102</v>
      </c>
      <c r="AT199" s="147" t="s">
        <v>138</v>
      </c>
      <c r="AU199" s="147" t="s">
        <v>85</v>
      </c>
      <c r="AY199" s="17" t="s">
        <v>136</v>
      </c>
      <c r="BE199" s="148">
        <f>IF(N199="základní",J199,0)</f>
        <v>0</v>
      </c>
      <c r="BF199" s="148">
        <f>IF(N199="snížená",J199,0)</f>
        <v>0</v>
      </c>
      <c r="BG199" s="148">
        <f>IF(N199="zákl. přenesená",J199,0)</f>
        <v>0</v>
      </c>
      <c r="BH199" s="148">
        <f>IF(N199="sníž. přenesená",J199,0)</f>
        <v>0</v>
      </c>
      <c r="BI199" s="148">
        <f>IF(N199="nulová",J199,0)</f>
        <v>0</v>
      </c>
      <c r="BJ199" s="17" t="s">
        <v>81</v>
      </c>
      <c r="BK199" s="148">
        <f>ROUND(I199*H199,2)</f>
        <v>0</v>
      </c>
      <c r="BL199" s="17" t="s">
        <v>102</v>
      </c>
      <c r="BM199" s="147" t="s">
        <v>820</v>
      </c>
    </row>
    <row r="200" spans="2:47" s="1" customFormat="1" ht="24">
      <c r="B200" s="32"/>
      <c r="D200" s="149" t="s">
        <v>143</v>
      </c>
      <c r="F200" s="150" t="s">
        <v>819</v>
      </c>
      <c r="I200" s="151"/>
      <c r="L200" s="32"/>
      <c r="M200" s="152"/>
      <c r="T200" s="56"/>
      <c r="AT200" s="17" t="s">
        <v>143</v>
      </c>
      <c r="AU200" s="17" t="s">
        <v>85</v>
      </c>
    </row>
    <row r="201" spans="2:51" s="13" customFormat="1" ht="12">
      <c r="B201" s="159"/>
      <c r="D201" s="149" t="s">
        <v>144</v>
      </c>
      <c r="E201" s="160" t="s">
        <v>1</v>
      </c>
      <c r="F201" s="161" t="s">
        <v>821</v>
      </c>
      <c r="H201" s="162">
        <v>1009.84</v>
      </c>
      <c r="I201" s="163"/>
      <c r="L201" s="159"/>
      <c r="M201" s="164"/>
      <c r="T201" s="165"/>
      <c r="AT201" s="160" t="s">
        <v>144</v>
      </c>
      <c r="AU201" s="160" t="s">
        <v>85</v>
      </c>
      <c r="AV201" s="13" t="s">
        <v>85</v>
      </c>
      <c r="AW201" s="13" t="s">
        <v>32</v>
      </c>
      <c r="AX201" s="13" t="s">
        <v>76</v>
      </c>
      <c r="AY201" s="160" t="s">
        <v>136</v>
      </c>
    </row>
    <row r="202" spans="2:51" s="14" customFormat="1" ht="12">
      <c r="B202" s="166"/>
      <c r="D202" s="149" t="s">
        <v>144</v>
      </c>
      <c r="E202" s="167" t="s">
        <v>1</v>
      </c>
      <c r="F202" s="168" t="s">
        <v>147</v>
      </c>
      <c r="H202" s="169">
        <v>1009.84</v>
      </c>
      <c r="I202" s="170"/>
      <c r="L202" s="166"/>
      <c r="M202" s="171"/>
      <c r="T202" s="172"/>
      <c r="AT202" s="167" t="s">
        <v>144</v>
      </c>
      <c r="AU202" s="167" t="s">
        <v>85</v>
      </c>
      <c r="AV202" s="14" t="s">
        <v>102</v>
      </c>
      <c r="AW202" s="14" t="s">
        <v>32</v>
      </c>
      <c r="AX202" s="14" t="s">
        <v>81</v>
      </c>
      <c r="AY202" s="167" t="s">
        <v>136</v>
      </c>
    </row>
    <row r="203" spans="2:65" s="1" customFormat="1" ht="37.75" customHeight="1">
      <c r="B203" s="32"/>
      <c r="C203" s="136" t="s">
        <v>236</v>
      </c>
      <c r="D203" s="136" t="s">
        <v>138</v>
      </c>
      <c r="E203" s="137" t="s">
        <v>822</v>
      </c>
      <c r="F203" s="138" t="s">
        <v>823</v>
      </c>
      <c r="G203" s="139" t="s">
        <v>193</v>
      </c>
      <c r="H203" s="140">
        <v>398.32</v>
      </c>
      <c r="I203" s="141"/>
      <c r="J203" s="142">
        <f>ROUND(I203*H203,2)</f>
        <v>0</v>
      </c>
      <c r="K203" s="138" t="s">
        <v>1</v>
      </c>
      <c r="L203" s="32"/>
      <c r="M203" s="143" t="s">
        <v>1</v>
      </c>
      <c r="N203" s="144" t="s">
        <v>41</v>
      </c>
      <c r="P203" s="145">
        <f>O203*H203</f>
        <v>0</v>
      </c>
      <c r="Q203" s="145">
        <v>0</v>
      </c>
      <c r="R203" s="145">
        <f>Q203*H203</f>
        <v>0</v>
      </c>
      <c r="S203" s="145">
        <v>0</v>
      </c>
      <c r="T203" s="146">
        <f>S203*H203</f>
        <v>0</v>
      </c>
      <c r="AR203" s="147" t="s">
        <v>102</v>
      </c>
      <c r="AT203" s="147" t="s">
        <v>138</v>
      </c>
      <c r="AU203" s="147" t="s">
        <v>85</v>
      </c>
      <c r="AY203" s="17" t="s">
        <v>136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7" t="s">
        <v>81</v>
      </c>
      <c r="BK203" s="148">
        <f>ROUND(I203*H203,2)</f>
        <v>0</v>
      </c>
      <c r="BL203" s="17" t="s">
        <v>102</v>
      </c>
      <c r="BM203" s="147" t="s">
        <v>824</v>
      </c>
    </row>
    <row r="204" spans="2:47" s="1" customFormat="1" ht="36">
      <c r="B204" s="32"/>
      <c r="D204" s="149" t="s">
        <v>143</v>
      </c>
      <c r="F204" s="150" t="s">
        <v>823</v>
      </c>
      <c r="I204" s="151"/>
      <c r="L204" s="32"/>
      <c r="M204" s="152"/>
      <c r="T204" s="56"/>
      <c r="AT204" s="17" t="s">
        <v>143</v>
      </c>
      <c r="AU204" s="17" t="s">
        <v>85</v>
      </c>
    </row>
    <row r="205" spans="2:51" s="13" customFormat="1" ht="12">
      <c r="B205" s="159"/>
      <c r="D205" s="149" t="s">
        <v>144</v>
      </c>
      <c r="E205" s="160" t="s">
        <v>1</v>
      </c>
      <c r="F205" s="161" t="s">
        <v>825</v>
      </c>
      <c r="H205" s="162">
        <v>398.32</v>
      </c>
      <c r="I205" s="163"/>
      <c r="L205" s="159"/>
      <c r="M205" s="164"/>
      <c r="T205" s="165"/>
      <c r="AT205" s="160" t="s">
        <v>144</v>
      </c>
      <c r="AU205" s="160" t="s">
        <v>85</v>
      </c>
      <c r="AV205" s="13" t="s">
        <v>85</v>
      </c>
      <c r="AW205" s="13" t="s">
        <v>32</v>
      </c>
      <c r="AX205" s="13" t="s">
        <v>76</v>
      </c>
      <c r="AY205" s="160" t="s">
        <v>136</v>
      </c>
    </row>
    <row r="206" spans="2:51" s="14" customFormat="1" ht="12">
      <c r="B206" s="166"/>
      <c r="D206" s="149" t="s">
        <v>144</v>
      </c>
      <c r="E206" s="167" t="s">
        <v>1</v>
      </c>
      <c r="F206" s="168" t="s">
        <v>147</v>
      </c>
      <c r="H206" s="169">
        <v>398.32</v>
      </c>
      <c r="I206" s="170"/>
      <c r="L206" s="166"/>
      <c r="M206" s="171"/>
      <c r="T206" s="172"/>
      <c r="AT206" s="167" t="s">
        <v>144</v>
      </c>
      <c r="AU206" s="167" t="s">
        <v>85</v>
      </c>
      <c r="AV206" s="14" t="s">
        <v>102</v>
      </c>
      <c r="AW206" s="14" t="s">
        <v>32</v>
      </c>
      <c r="AX206" s="14" t="s">
        <v>81</v>
      </c>
      <c r="AY206" s="167" t="s">
        <v>136</v>
      </c>
    </row>
    <row r="207" spans="2:65" s="1" customFormat="1" ht="16.5" customHeight="1">
      <c r="B207" s="32"/>
      <c r="C207" s="180" t="s">
        <v>243</v>
      </c>
      <c r="D207" s="180" t="s">
        <v>237</v>
      </c>
      <c r="E207" s="181" t="s">
        <v>826</v>
      </c>
      <c r="F207" s="182" t="s">
        <v>827</v>
      </c>
      <c r="G207" s="183" t="s">
        <v>240</v>
      </c>
      <c r="H207" s="184">
        <v>397.1</v>
      </c>
      <c r="I207" s="185"/>
      <c r="J207" s="186">
        <f>ROUND(I207*H207,2)</f>
        <v>0</v>
      </c>
      <c r="K207" s="182" t="s">
        <v>1</v>
      </c>
      <c r="L207" s="187"/>
      <c r="M207" s="188" t="s">
        <v>1</v>
      </c>
      <c r="N207" s="189" t="s">
        <v>41</v>
      </c>
      <c r="P207" s="145">
        <f>O207*H207</f>
        <v>0</v>
      </c>
      <c r="Q207" s="145">
        <v>0</v>
      </c>
      <c r="R207" s="145">
        <f>Q207*H207</f>
        <v>0</v>
      </c>
      <c r="S207" s="145">
        <v>0</v>
      </c>
      <c r="T207" s="146">
        <f>S207*H207</f>
        <v>0</v>
      </c>
      <c r="AR207" s="147" t="s">
        <v>179</v>
      </c>
      <c r="AT207" s="147" t="s">
        <v>237</v>
      </c>
      <c r="AU207" s="147" t="s">
        <v>85</v>
      </c>
      <c r="AY207" s="17" t="s">
        <v>136</v>
      </c>
      <c r="BE207" s="148">
        <f>IF(N207="základní",J207,0)</f>
        <v>0</v>
      </c>
      <c r="BF207" s="148">
        <f>IF(N207="snížená",J207,0)</f>
        <v>0</v>
      </c>
      <c r="BG207" s="148">
        <f>IF(N207="zákl. přenesená",J207,0)</f>
        <v>0</v>
      </c>
      <c r="BH207" s="148">
        <f>IF(N207="sníž. přenesená",J207,0)</f>
        <v>0</v>
      </c>
      <c r="BI207" s="148">
        <f>IF(N207="nulová",J207,0)</f>
        <v>0</v>
      </c>
      <c r="BJ207" s="17" t="s">
        <v>81</v>
      </c>
      <c r="BK207" s="148">
        <f>ROUND(I207*H207,2)</f>
        <v>0</v>
      </c>
      <c r="BL207" s="17" t="s">
        <v>102</v>
      </c>
      <c r="BM207" s="147" t="s">
        <v>828</v>
      </c>
    </row>
    <row r="208" spans="2:47" s="1" customFormat="1" ht="12">
      <c r="B208" s="32"/>
      <c r="D208" s="149" t="s">
        <v>143</v>
      </c>
      <c r="F208" s="150" t="s">
        <v>827</v>
      </c>
      <c r="I208" s="151"/>
      <c r="L208" s="32"/>
      <c r="M208" s="152"/>
      <c r="T208" s="56"/>
      <c r="AT208" s="17" t="s">
        <v>143</v>
      </c>
      <c r="AU208" s="17" t="s">
        <v>85</v>
      </c>
    </row>
    <row r="209" spans="2:51" s="13" customFormat="1" ht="12">
      <c r="B209" s="159"/>
      <c r="D209" s="149" t="s">
        <v>144</v>
      </c>
      <c r="E209" s="160" t="s">
        <v>1</v>
      </c>
      <c r="F209" s="161" t="s">
        <v>829</v>
      </c>
      <c r="H209" s="162">
        <v>397.1</v>
      </c>
      <c r="I209" s="163"/>
      <c r="L209" s="159"/>
      <c r="M209" s="164"/>
      <c r="T209" s="165"/>
      <c r="AT209" s="160" t="s">
        <v>144</v>
      </c>
      <c r="AU209" s="160" t="s">
        <v>85</v>
      </c>
      <c r="AV209" s="13" t="s">
        <v>85</v>
      </c>
      <c r="AW209" s="13" t="s">
        <v>32</v>
      </c>
      <c r="AX209" s="13" t="s">
        <v>76</v>
      </c>
      <c r="AY209" s="160" t="s">
        <v>136</v>
      </c>
    </row>
    <row r="210" spans="2:51" s="14" customFormat="1" ht="12">
      <c r="B210" s="166"/>
      <c r="D210" s="149" t="s">
        <v>144</v>
      </c>
      <c r="E210" s="167" t="s">
        <v>1</v>
      </c>
      <c r="F210" s="168" t="s">
        <v>147</v>
      </c>
      <c r="H210" s="169">
        <v>397.1</v>
      </c>
      <c r="I210" s="170"/>
      <c r="L210" s="166"/>
      <c r="M210" s="171"/>
      <c r="T210" s="172"/>
      <c r="AT210" s="167" t="s">
        <v>144</v>
      </c>
      <c r="AU210" s="167" t="s">
        <v>85</v>
      </c>
      <c r="AV210" s="14" t="s">
        <v>102</v>
      </c>
      <c r="AW210" s="14" t="s">
        <v>32</v>
      </c>
      <c r="AX210" s="14" t="s">
        <v>81</v>
      </c>
      <c r="AY210" s="167" t="s">
        <v>136</v>
      </c>
    </row>
    <row r="211" spans="2:65" s="1" customFormat="1" ht="62.75" customHeight="1">
      <c r="B211" s="32"/>
      <c r="C211" s="136" t="s">
        <v>248</v>
      </c>
      <c r="D211" s="136" t="s">
        <v>138</v>
      </c>
      <c r="E211" s="137" t="s">
        <v>830</v>
      </c>
      <c r="F211" s="138" t="s">
        <v>831</v>
      </c>
      <c r="G211" s="139" t="s">
        <v>193</v>
      </c>
      <c r="H211" s="140">
        <v>325.2</v>
      </c>
      <c r="I211" s="141"/>
      <c r="J211" s="142">
        <f>ROUND(I211*H211,2)</f>
        <v>0</v>
      </c>
      <c r="K211" s="138" t="s">
        <v>1</v>
      </c>
      <c r="L211" s="32"/>
      <c r="M211" s="143" t="s">
        <v>1</v>
      </c>
      <c r="N211" s="144" t="s">
        <v>41</v>
      </c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AR211" s="147" t="s">
        <v>102</v>
      </c>
      <c r="AT211" s="147" t="s">
        <v>138</v>
      </c>
      <c r="AU211" s="147" t="s">
        <v>85</v>
      </c>
      <c r="AY211" s="17" t="s">
        <v>136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7" t="s">
        <v>81</v>
      </c>
      <c r="BK211" s="148">
        <f>ROUND(I211*H211,2)</f>
        <v>0</v>
      </c>
      <c r="BL211" s="17" t="s">
        <v>102</v>
      </c>
      <c r="BM211" s="147" t="s">
        <v>832</v>
      </c>
    </row>
    <row r="212" spans="2:47" s="1" customFormat="1" ht="48">
      <c r="B212" s="32"/>
      <c r="D212" s="149" t="s">
        <v>143</v>
      </c>
      <c r="F212" s="150" t="s">
        <v>831</v>
      </c>
      <c r="I212" s="151"/>
      <c r="L212" s="32"/>
      <c r="M212" s="152"/>
      <c r="T212" s="56"/>
      <c r="AT212" s="17" t="s">
        <v>143</v>
      </c>
      <c r="AU212" s="17" t="s">
        <v>85</v>
      </c>
    </row>
    <row r="213" spans="2:51" s="13" customFormat="1" ht="12">
      <c r="B213" s="159"/>
      <c r="D213" s="149" t="s">
        <v>144</v>
      </c>
      <c r="E213" s="160" t="s">
        <v>1</v>
      </c>
      <c r="F213" s="161" t="s">
        <v>833</v>
      </c>
      <c r="H213" s="162">
        <v>121</v>
      </c>
      <c r="I213" s="163"/>
      <c r="L213" s="159"/>
      <c r="M213" s="164"/>
      <c r="T213" s="165"/>
      <c r="AT213" s="160" t="s">
        <v>144</v>
      </c>
      <c r="AU213" s="160" t="s">
        <v>85</v>
      </c>
      <c r="AV213" s="13" t="s">
        <v>85</v>
      </c>
      <c r="AW213" s="13" t="s">
        <v>32</v>
      </c>
      <c r="AX213" s="13" t="s">
        <v>76</v>
      </c>
      <c r="AY213" s="160" t="s">
        <v>136</v>
      </c>
    </row>
    <row r="214" spans="2:51" s="13" customFormat="1" ht="12">
      <c r="B214" s="159"/>
      <c r="D214" s="149" t="s">
        <v>144</v>
      </c>
      <c r="E214" s="160" t="s">
        <v>1</v>
      </c>
      <c r="F214" s="161" t="s">
        <v>834</v>
      </c>
      <c r="H214" s="162">
        <v>32.12</v>
      </c>
      <c r="I214" s="163"/>
      <c r="L214" s="159"/>
      <c r="M214" s="164"/>
      <c r="T214" s="165"/>
      <c r="AT214" s="160" t="s">
        <v>144</v>
      </c>
      <c r="AU214" s="160" t="s">
        <v>85</v>
      </c>
      <c r="AV214" s="13" t="s">
        <v>85</v>
      </c>
      <c r="AW214" s="13" t="s">
        <v>32</v>
      </c>
      <c r="AX214" s="13" t="s">
        <v>76</v>
      </c>
      <c r="AY214" s="160" t="s">
        <v>136</v>
      </c>
    </row>
    <row r="215" spans="2:51" s="13" customFormat="1" ht="12">
      <c r="B215" s="159"/>
      <c r="D215" s="149" t="s">
        <v>144</v>
      </c>
      <c r="E215" s="160" t="s">
        <v>1</v>
      </c>
      <c r="F215" s="161" t="s">
        <v>835</v>
      </c>
      <c r="H215" s="162">
        <v>172.08</v>
      </c>
      <c r="I215" s="163"/>
      <c r="L215" s="159"/>
      <c r="M215" s="164"/>
      <c r="T215" s="165"/>
      <c r="AT215" s="160" t="s">
        <v>144</v>
      </c>
      <c r="AU215" s="160" t="s">
        <v>85</v>
      </c>
      <c r="AV215" s="13" t="s">
        <v>85</v>
      </c>
      <c r="AW215" s="13" t="s">
        <v>32</v>
      </c>
      <c r="AX215" s="13" t="s">
        <v>76</v>
      </c>
      <c r="AY215" s="160" t="s">
        <v>136</v>
      </c>
    </row>
    <row r="216" spans="2:51" s="14" customFormat="1" ht="12">
      <c r="B216" s="166"/>
      <c r="D216" s="149" t="s">
        <v>144</v>
      </c>
      <c r="E216" s="167" t="s">
        <v>1</v>
      </c>
      <c r="F216" s="168" t="s">
        <v>147</v>
      </c>
      <c r="H216" s="169">
        <v>325.20000000000005</v>
      </c>
      <c r="I216" s="170"/>
      <c r="L216" s="166"/>
      <c r="M216" s="171"/>
      <c r="T216" s="172"/>
      <c r="AT216" s="167" t="s">
        <v>144</v>
      </c>
      <c r="AU216" s="167" t="s">
        <v>85</v>
      </c>
      <c r="AV216" s="14" t="s">
        <v>102</v>
      </c>
      <c r="AW216" s="14" t="s">
        <v>32</v>
      </c>
      <c r="AX216" s="14" t="s">
        <v>81</v>
      </c>
      <c r="AY216" s="167" t="s">
        <v>136</v>
      </c>
    </row>
    <row r="217" spans="2:65" s="1" customFormat="1" ht="16.5" customHeight="1">
      <c r="B217" s="32"/>
      <c r="C217" s="180" t="s">
        <v>253</v>
      </c>
      <c r="D217" s="180" t="s">
        <v>237</v>
      </c>
      <c r="E217" s="181" t="s">
        <v>836</v>
      </c>
      <c r="F217" s="182" t="s">
        <v>837</v>
      </c>
      <c r="G217" s="183" t="s">
        <v>240</v>
      </c>
      <c r="H217" s="184">
        <v>361.92</v>
      </c>
      <c r="I217" s="185"/>
      <c r="J217" s="186">
        <f>ROUND(I217*H217,2)</f>
        <v>0</v>
      </c>
      <c r="K217" s="182" t="s">
        <v>1</v>
      </c>
      <c r="L217" s="187"/>
      <c r="M217" s="188" t="s">
        <v>1</v>
      </c>
      <c r="N217" s="189" t="s">
        <v>41</v>
      </c>
      <c r="P217" s="145">
        <f>O217*H217</f>
        <v>0</v>
      </c>
      <c r="Q217" s="145">
        <v>0</v>
      </c>
      <c r="R217" s="145">
        <f>Q217*H217</f>
        <v>0</v>
      </c>
      <c r="S217" s="145">
        <v>0</v>
      </c>
      <c r="T217" s="146">
        <f>S217*H217</f>
        <v>0</v>
      </c>
      <c r="AR217" s="147" t="s">
        <v>179</v>
      </c>
      <c r="AT217" s="147" t="s">
        <v>237</v>
      </c>
      <c r="AU217" s="147" t="s">
        <v>85</v>
      </c>
      <c r="AY217" s="17" t="s">
        <v>136</v>
      </c>
      <c r="BE217" s="148">
        <f>IF(N217="základní",J217,0)</f>
        <v>0</v>
      </c>
      <c r="BF217" s="148">
        <f>IF(N217="snížená",J217,0)</f>
        <v>0</v>
      </c>
      <c r="BG217" s="148">
        <f>IF(N217="zákl. přenesená",J217,0)</f>
        <v>0</v>
      </c>
      <c r="BH217" s="148">
        <f>IF(N217="sníž. přenesená",J217,0)</f>
        <v>0</v>
      </c>
      <c r="BI217" s="148">
        <f>IF(N217="nulová",J217,0)</f>
        <v>0</v>
      </c>
      <c r="BJ217" s="17" t="s">
        <v>81</v>
      </c>
      <c r="BK217" s="148">
        <f>ROUND(I217*H217,2)</f>
        <v>0</v>
      </c>
      <c r="BL217" s="17" t="s">
        <v>102</v>
      </c>
      <c r="BM217" s="147" t="s">
        <v>838</v>
      </c>
    </row>
    <row r="218" spans="2:47" s="1" customFormat="1" ht="12">
      <c r="B218" s="32"/>
      <c r="D218" s="149" t="s">
        <v>143</v>
      </c>
      <c r="F218" s="150" t="s">
        <v>837</v>
      </c>
      <c r="I218" s="151"/>
      <c r="L218" s="32"/>
      <c r="M218" s="152"/>
      <c r="T218" s="56"/>
      <c r="AT218" s="17" t="s">
        <v>143</v>
      </c>
      <c r="AU218" s="17" t="s">
        <v>85</v>
      </c>
    </row>
    <row r="219" spans="2:51" s="13" customFormat="1" ht="24">
      <c r="B219" s="159"/>
      <c r="D219" s="149" t="s">
        <v>144</v>
      </c>
      <c r="E219" s="160" t="s">
        <v>1</v>
      </c>
      <c r="F219" s="161" t="s">
        <v>839</v>
      </c>
      <c r="H219" s="162">
        <v>361.92</v>
      </c>
      <c r="I219" s="163"/>
      <c r="L219" s="159"/>
      <c r="M219" s="164"/>
      <c r="T219" s="165"/>
      <c r="AT219" s="160" t="s">
        <v>144</v>
      </c>
      <c r="AU219" s="160" t="s">
        <v>85</v>
      </c>
      <c r="AV219" s="13" t="s">
        <v>85</v>
      </c>
      <c r="AW219" s="13" t="s">
        <v>32</v>
      </c>
      <c r="AX219" s="13" t="s">
        <v>76</v>
      </c>
      <c r="AY219" s="160" t="s">
        <v>136</v>
      </c>
    </row>
    <row r="220" spans="2:51" s="14" customFormat="1" ht="12">
      <c r="B220" s="166"/>
      <c r="D220" s="149" t="s">
        <v>144</v>
      </c>
      <c r="E220" s="167" t="s">
        <v>1</v>
      </c>
      <c r="F220" s="168" t="s">
        <v>147</v>
      </c>
      <c r="H220" s="169">
        <v>361.92</v>
      </c>
      <c r="I220" s="170"/>
      <c r="L220" s="166"/>
      <c r="M220" s="171"/>
      <c r="T220" s="172"/>
      <c r="AT220" s="167" t="s">
        <v>144</v>
      </c>
      <c r="AU220" s="167" t="s">
        <v>85</v>
      </c>
      <c r="AV220" s="14" t="s">
        <v>102</v>
      </c>
      <c r="AW220" s="14" t="s">
        <v>32</v>
      </c>
      <c r="AX220" s="14" t="s">
        <v>81</v>
      </c>
      <c r="AY220" s="167" t="s">
        <v>136</v>
      </c>
    </row>
    <row r="221" spans="2:65" s="1" customFormat="1" ht="16.5" customHeight="1">
      <c r="B221" s="32"/>
      <c r="C221" s="180" t="s">
        <v>7</v>
      </c>
      <c r="D221" s="180" t="s">
        <v>237</v>
      </c>
      <c r="E221" s="181" t="s">
        <v>840</v>
      </c>
      <c r="F221" s="182" t="s">
        <v>841</v>
      </c>
      <c r="G221" s="183" t="s">
        <v>240</v>
      </c>
      <c r="H221" s="184">
        <v>326.952</v>
      </c>
      <c r="I221" s="185"/>
      <c r="J221" s="186">
        <f>ROUND(I221*H221,2)</f>
        <v>0</v>
      </c>
      <c r="K221" s="182" t="s">
        <v>1</v>
      </c>
      <c r="L221" s="187"/>
      <c r="M221" s="188" t="s">
        <v>1</v>
      </c>
      <c r="N221" s="189" t="s">
        <v>41</v>
      </c>
      <c r="P221" s="145">
        <f>O221*H221</f>
        <v>0</v>
      </c>
      <c r="Q221" s="145">
        <v>0</v>
      </c>
      <c r="R221" s="145">
        <f>Q221*H221</f>
        <v>0</v>
      </c>
      <c r="S221" s="145">
        <v>0</v>
      </c>
      <c r="T221" s="146">
        <f>S221*H221</f>
        <v>0</v>
      </c>
      <c r="AR221" s="147" t="s">
        <v>179</v>
      </c>
      <c r="AT221" s="147" t="s">
        <v>237</v>
      </c>
      <c r="AU221" s="147" t="s">
        <v>85</v>
      </c>
      <c r="AY221" s="17" t="s">
        <v>136</v>
      </c>
      <c r="BE221" s="148">
        <f>IF(N221="základní",J221,0)</f>
        <v>0</v>
      </c>
      <c r="BF221" s="148">
        <f>IF(N221="snížená",J221,0)</f>
        <v>0</v>
      </c>
      <c r="BG221" s="148">
        <f>IF(N221="zákl. přenesená",J221,0)</f>
        <v>0</v>
      </c>
      <c r="BH221" s="148">
        <f>IF(N221="sníž. přenesená",J221,0)</f>
        <v>0</v>
      </c>
      <c r="BI221" s="148">
        <f>IF(N221="nulová",J221,0)</f>
        <v>0</v>
      </c>
      <c r="BJ221" s="17" t="s">
        <v>81</v>
      </c>
      <c r="BK221" s="148">
        <f>ROUND(I221*H221,2)</f>
        <v>0</v>
      </c>
      <c r="BL221" s="17" t="s">
        <v>102</v>
      </c>
      <c r="BM221" s="147" t="s">
        <v>842</v>
      </c>
    </row>
    <row r="222" spans="2:47" s="1" customFormat="1" ht="12">
      <c r="B222" s="32"/>
      <c r="D222" s="149" t="s">
        <v>143</v>
      </c>
      <c r="F222" s="150" t="s">
        <v>841</v>
      </c>
      <c r="I222" s="151"/>
      <c r="L222" s="32"/>
      <c r="M222" s="152"/>
      <c r="T222" s="56"/>
      <c r="AT222" s="17" t="s">
        <v>143</v>
      </c>
      <c r="AU222" s="17" t="s">
        <v>85</v>
      </c>
    </row>
    <row r="223" spans="2:51" s="13" customFormat="1" ht="12">
      <c r="B223" s="159"/>
      <c r="D223" s="149" t="s">
        <v>144</v>
      </c>
      <c r="E223" s="160" t="s">
        <v>1</v>
      </c>
      <c r="F223" s="161" t="s">
        <v>843</v>
      </c>
      <c r="H223" s="162">
        <v>326.952</v>
      </c>
      <c r="I223" s="163"/>
      <c r="L223" s="159"/>
      <c r="M223" s="164"/>
      <c r="T223" s="165"/>
      <c r="AT223" s="160" t="s">
        <v>144</v>
      </c>
      <c r="AU223" s="160" t="s">
        <v>85</v>
      </c>
      <c r="AV223" s="13" t="s">
        <v>85</v>
      </c>
      <c r="AW223" s="13" t="s">
        <v>32</v>
      </c>
      <c r="AX223" s="13" t="s">
        <v>76</v>
      </c>
      <c r="AY223" s="160" t="s">
        <v>136</v>
      </c>
    </row>
    <row r="224" spans="2:51" s="14" customFormat="1" ht="12">
      <c r="B224" s="166"/>
      <c r="D224" s="149" t="s">
        <v>144</v>
      </c>
      <c r="E224" s="167" t="s">
        <v>1</v>
      </c>
      <c r="F224" s="168" t="s">
        <v>147</v>
      </c>
      <c r="H224" s="169">
        <v>326.952</v>
      </c>
      <c r="I224" s="170"/>
      <c r="L224" s="166"/>
      <c r="M224" s="171"/>
      <c r="T224" s="172"/>
      <c r="AT224" s="167" t="s">
        <v>144</v>
      </c>
      <c r="AU224" s="167" t="s">
        <v>85</v>
      </c>
      <c r="AV224" s="14" t="s">
        <v>102</v>
      </c>
      <c r="AW224" s="14" t="s">
        <v>32</v>
      </c>
      <c r="AX224" s="14" t="s">
        <v>81</v>
      </c>
      <c r="AY224" s="167" t="s">
        <v>136</v>
      </c>
    </row>
    <row r="225" spans="2:65" s="1" customFormat="1" ht="37.75" customHeight="1">
      <c r="B225" s="32"/>
      <c r="C225" s="136" t="s">
        <v>261</v>
      </c>
      <c r="D225" s="136" t="s">
        <v>138</v>
      </c>
      <c r="E225" s="137" t="s">
        <v>844</v>
      </c>
      <c r="F225" s="138" t="s">
        <v>845</v>
      </c>
      <c r="G225" s="139" t="s">
        <v>141</v>
      </c>
      <c r="H225" s="140">
        <v>249.6</v>
      </c>
      <c r="I225" s="141"/>
      <c r="J225" s="142">
        <f>ROUND(I225*H225,2)</f>
        <v>0</v>
      </c>
      <c r="K225" s="138" t="s">
        <v>1</v>
      </c>
      <c r="L225" s="32"/>
      <c r="M225" s="143" t="s">
        <v>1</v>
      </c>
      <c r="N225" s="144" t="s">
        <v>41</v>
      </c>
      <c r="P225" s="145">
        <f>O225*H225</f>
        <v>0</v>
      </c>
      <c r="Q225" s="145">
        <v>0</v>
      </c>
      <c r="R225" s="145">
        <f>Q225*H225</f>
        <v>0</v>
      </c>
      <c r="S225" s="145">
        <v>0</v>
      </c>
      <c r="T225" s="146">
        <f>S225*H225</f>
        <v>0</v>
      </c>
      <c r="AR225" s="147" t="s">
        <v>102</v>
      </c>
      <c r="AT225" s="147" t="s">
        <v>138</v>
      </c>
      <c r="AU225" s="147" t="s">
        <v>85</v>
      </c>
      <c r="AY225" s="17" t="s">
        <v>136</v>
      </c>
      <c r="BE225" s="148">
        <f>IF(N225="základní",J225,0)</f>
        <v>0</v>
      </c>
      <c r="BF225" s="148">
        <f>IF(N225="snížená",J225,0)</f>
        <v>0</v>
      </c>
      <c r="BG225" s="148">
        <f>IF(N225="zákl. přenesená",J225,0)</f>
        <v>0</v>
      </c>
      <c r="BH225" s="148">
        <f>IF(N225="sníž. přenesená",J225,0)</f>
        <v>0</v>
      </c>
      <c r="BI225" s="148">
        <f>IF(N225="nulová",J225,0)</f>
        <v>0</v>
      </c>
      <c r="BJ225" s="17" t="s">
        <v>81</v>
      </c>
      <c r="BK225" s="148">
        <f>ROUND(I225*H225,2)</f>
        <v>0</v>
      </c>
      <c r="BL225" s="17" t="s">
        <v>102</v>
      </c>
      <c r="BM225" s="147" t="s">
        <v>846</v>
      </c>
    </row>
    <row r="226" spans="2:47" s="1" customFormat="1" ht="36">
      <c r="B226" s="32"/>
      <c r="D226" s="149" t="s">
        <v>143</v>
      </c>
      <c r="F226" s="150" t="s">
        <v>845</v>
      </c>
      <c r="I226" s="151"/>
      <c r="L226" s="32"/>
      <c r="M226" s="152"/>
      <c r="T226" s="56"/>
      <c r="AT226" s="17" t="s">
        <v>143</v>
      </c>
      <c r="AU226" s="17" t="s">
        <v>85</v>
      </c>
    </row>
    <row r="227" spans="2:51" s="13" customFormat="1" ht="12">
      <c r="B227" s="159"/>
      <c r="D227" s="149" t="s">
        <v>144</v>
      </c>
      <c r="E227" s="160" t="s">
        <v>1</v>
      </c>
      <c r="F227" s="161" t="s">
        <v>847</v>
      </c>
      <c r="H227" s="162">
        <v>58.4</v>
      </c>
      <c r="I227" s="163"/>
      <c r="L227" s="159"/>
      <c r="M227" s="164"/>
      <c r="T227" s="165"/>
      <c r="AT227" s="160" t="s">
        <v>144</v>
      </c>
      <c r="AU227" s="160" t="s">
        <v>85</v>
      </c>
      <c r="AV227" s="13" t="s">
        <v>85</v>
      </c>
      <c r="AW227" s="13" t="s">
        <v>32</v>
      </c>
      <c r="AX227" s="13" t="s">
        <v>76</v>
      </c>
      <c r="AY227" s="160" t="s">
        <v>136</v>
      </c>
    </row>
    <row r="228" spans="2:51" s="13" customFormat="1" ht="12">
      <c r="B228" s="159"/>
      <c r="D228" s="149" t="s">
        <v>144</v>
      </c>
      <c r="E228" s="160" t="s">
        <v>1</v>
      </c>
      <c r="F228" s="161" t="s">
        <v>848</v>
      </c>
      <c r="H228" s="162">
        <v>191.2</v>
      </c>
      <c r="I228" s="163"/>
      <c r="L228" s="159"/>
      <c r="M228" s="164"/>
      <c r="T228" s="165"/>
      <c r="AT228" s="160" t="s">
        <v>144</v>
      </c>
      <c r="AU228" s="160" t="s">
        <v>85</v>
      </c>
      <c r="AV228" s="13" t="s">
        <v>85</v>
      </c>
      <c r="AW228" s="13" t="s">
        <v>32</v>
      </c>
      <c r="AX228" s="13" t="s">
        <v>76</v>
      </c>
      <c r="AY228" s="160" t="s">
        <v>136</v>
      </c>
    </row>
    <row r="229" spans="2:51" s="14" customFormat="1" ht="12">
      <c r="B229" s="166"/>
      <c r="D229" s="149" t="s">
        <v>144</v>
      </c>
      <c r="E229" s="167" t="s">
        <v>1</v>
      </c>
      <c r="F229" s="168" t="s">
        <v>147</v>
      </c>
      <c r="H229" s="169">
        <v>249.6</v>
      </c>
      <c r="I229" s="170"/>
      <c r="L229" s="166"/>
      <c r="M229" s="171"/>
      <c r="T229" s="172"/>
      <c r="AT229" s="167" t="s">
        <v>144</v>
      </c>
      <c r="AU229" s="167" t="s">
        <v>85</v>
      </c>
      <c r="AV229" s="14" t="s">
        <v>102</v>
      </c>
      <c r="AW229" s="14" t="s">
        <v>32</v>
      </c>
      <c r="AX229" s="14" t="s">
        <v>81</v>
      </c>
      <c r="AY229" s="167" t="s">
        <v>136</v>
      </c>
    </row>
    <row r="230" spans="2:65" s="1" customFormat="1" ht="37.75" customHeight="1">
      <c r="B230" s="32"/>
      <c r="C230" s="136" t="s">
        <v>267</v>
      </c>
      <c r="D230" s="136" t="s">
        <v>138</v>
      </c>
      <c r="E230" s="137" t="s">
        <v>849</v>
      </c>
      <c r="F230" s="138" t="s">
        <v>850</v>
      </c>
      <c r="G230" s="139" t="s">
        <v>141</v>
      </c>
      <c r="H230" s="140">
        <v>249.6</v>
      </c>
      <c r="I230" s="141"/>
      <c r="J230" s="142">
        <f>ROUND(I230*H230,2)</f>
        <v>0</v>
      </c>
      <c r="K230" s="138" t="s">
        <v>1</v>
      </c>
      <c r="L230" s="32"/>
      <c r="M230" s="143" t="s">
        <v>1</v>
      </c>
      <c r="N230" s="144" t="s">
        <v>41</v>
      </c>
      <c r="P230" s="145">
        <f>O230*H230</f>
        <v>0</v>
      </c>
      <c r="Q230" s="145">
        <v>0</v>
      </c>
      <c r="R230" s="145">
        <f>Q230*H230</f>
        <v>0</v>
      </c>
      <c r="S230" s="145">
        <v>0</v>
      </c>
      <c r="T230" s="146">
        <f>S230*H230</f>
        <v>0</v>
      </c>
      <c r="AR230" s="147" t="s">
        <v>102</v>
      </c>
      <c r="AT230" s="147" t="s">
        <v>138</v>
      </c>
      <c r="AU230" s="147" t="s">
        <v>85</v>
      </c>
      <c r="AY230" s="17" t="s">
        <v>136</v>
      </c>
      <c r="BE230" s="148">
        <f>IF(N230="základní",J230,0)</f>
        <v>0</v>
      </c>
      <c r="BF230" s="148">
        <f>IF(N230="snížená",J230,0)</f>
        <v>0</v>
      </c>
      <c r="BG230" s="148">
        <f>IF(N230="zákl. přenesená",J230,0)</f>
        <v>0</v>
      </c>
      <c r="BH230" s="148">
        <f>IF(N230="sníž. přenesená",J230,0)</f>
        <v>0</v>
      </c>
      <c r="BI230" s="148">
        <f>IF(N230="nulová",J230,0)</f>
        <v>0</v>
      </c>
      <c r="BJ230" s="17" t="s">
        <v>81</v>
      </c>
      <c r="BK230" s="148">
        <f>ROUND(I230*H230,2)</f>
        <v>0</v>
      </c>
      <c r="BL230" s="17" t="s">
        <v>102</v>
      </c>
      <c r="BM230" s="147" t="s">
        <v>851</v>
      </c>
    </row>
    <row r="231" spans="2:47" s="1" customFormat="1" ht="36">
      <c r="B231" s="32"/>
      <c r="D231" s="149" t="s">
        <v>143</v>
      </c>
      <c r="F231" s="150" t="s">
        <v>850</v>
      </c>
      <c r="I231" s="151"/>
      <c r="L231" s="32"/>
      <c r="M231" s="152"/>
      <c r="T231" s="56"/>
      <c r="AT231" s="17" t="s">
        <v>143</v>
      </c>
      <c r="AU231" s="17" t="s">
        <v>85</v>
      </c>
    </row>
    <row r="232" spans="2:51" s="13" customFormat="1" ht="12">
      <c r="B232" s="159"/>
      <c r="D232" s="149" t="s">
        <v>144</v>
      </c>
      <c r="E232" s="160" t="s">
        <v>1</v>
      </c>
      <c r="F232" s="161" t="s">
        <v>847</v>
      </c>
      <c r="H232" s="162">
        <v>58.4</v>
      </c>
      <c r="I232" s="163"/>
      <c r="L232" s="159"/>
      <c r="M232" s="164"/>
      <c r="T232" s="165"/>
      <c r="AT232" s="160" t="s">
        <v>144</v>
      </c>
      <c r="AU232" s="160" t="s">
        <v>85</v>
      </c>
      <c r="AV232" s="13" t="s">
        <v>85</v>
      </c>
      <c r="AW232" s="13" t="s">
        <v>32</v>
      </c>
      <c r="AX232" s="13" t="s">
        <v>76</v>
      </c>
      <c r="AY232" s="160" t="s">
        <v>136</v>
      </c>
    </row>
    <row r="233" spans="2:51" s="13" customFormat="1" ht="12">
      <c r="B233" s="159"/>
      <c r="D233" s="149" t="s">
        <v>144</v>
      </c>
      <c r="E233" s="160" t="s">
        <v>1</v>
      </c>
      <c r="F233" s="161" t="s">
        <v>848</v>
      </c>
      <c r="H233" s="162">
        <v>191.2</v>
      </c>
      <c r="I233" s="163"/>
      <c r="L233" s="159"/>
      <c r="M233" s="164"/>
      <c r="T233" s="165"/>
      <c r="AT233" s="160" t="s">
        <v>144</v>
      </c>
      <c r="AU233" s="160" t="s">
        <v>85</v>
      </c>
      <c r="AV233" s="13" t="s">
        <v>85</v>
      </c>
      <c r="AW233" s="13" t="s">
        <v>32</v>
      </c>
      <c r="AX233" s="13" t="s">
        <v>76</v>
      </c>
      <c r="AY233" s="160" t="s">
        <v>136</v>
      </c>
    </row>
    <row r="234" spans="2:51" s="14" customFormat="1" ht="12">
      <c r="B234" s="166"/>
      <c r="D234" s="149" t="s">
        <v>144</v>
      </c>
      <c r="E234" s="167" t="s">
        <v>1</v>
      </c>
      <c r="F234" s="168" t="s">
        <v>147</v>
      </c>
      <c r="H234" s="169">
        <v>249.6</v>
      </c>
      <c r="I234" s="170"/>
      <c r="L234" s="166"/>
      <c r="M234" s="171"/>
      <c r="T234" s="172"/>
      <c r="AT234" s="167" t="s">
        <v>144</v>
      </c>
      <c r="AU234" s="167" t="s">
        <v>85</v>
      </c>
      <c r="AV234" s="14" t="s">
        <v>102</v>
      </c>
      <c r="AW234" s="14" t="s">
        <v>32</v>
      </c>
      <c r="AX234" s="14" t="s">
        <v>81</v>
      </c>
      <c r="AY234" s="167" t="s">
        <v>136</v>
      </c>
    </row>
    <row r="235" spans="2:65" s="1" customFormat="1" ht="16.5" customHeight="1">
      <c r="B235" s="32"/>
      <c r="C235" s="180" t="s">
        <v>272</v>
      </c>
      <c r="D235" s="180" t="s">
        <v>237</v>
      </c>
      <c r="E235" s="181" t="s">
        <v>852</v>
      </c>
      <c r="F235" s="182" t="s">
        <v>853</v>
      </c>
      <c r="G235" s="183" t="s">
        <v>264</v>
      </c>
      <c r="H235" s="184">
        <v>3.744</v>
      </c>
      <c r="I235" s="185"/>
      <c r="J235" s="186">
        <f>ROUND(I235*H235,2)</f>
        <v>0</v>
      </c>
      <c r="K235" s="182" t="s">
        <v>1</v>
      </c>
      <c r="L235" s="187"/>
      <c r="M235" s="188" t="s">
        <v>1</v>
      </c>
      <c r="N235" s="189" t="s">
        <v>41</v>
      </c>
      <c r="P235" s="145">
        <f>O235*H235</f>
        <v>0</v>
      </c>
      <c r="Q235" s="145">
        <v>0.001</v>
      </c>
      <c r="R235" s="145">
        <f>Q235*H235</f>
        <v>0.0037440000000000004</v>
      </c>
      <c r="S235" s="145">
        <v>0</v>
      </c>
      <c r="T235" s="146">
        <f>S235*H235</f>
        <v>0</v>
      </c>
      <c r="AR235" s="147" t="s">
        <v>179</v>
      </c>
      <c r="AT235" s="147" t="s">
        <v>237</v>
      </c>
      <c r="AU235" s="147" t="s">
        <v>85</v>
      </c>
      <c r="AY235" s="17" t="s">
        <v>136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7" t="s">
        <v>81</v>
      </c>
      <c r="BK235" s="148">
        <f>ROUND(I235*H235,2)</f>
        <v>0</v>
      </c>
      <c r="BL235" s="17" t="s">
        <v>102</v>
      </c>
      <c r="BM235" s="147" t="s">
        <v>854</v>
      </c>
    </row>
    <row r="236" spans="2:47" s="1" customFormat="1" ht="12">
      <c r="B236" s="32"/>
      <c r="D236" s="149" t="s">
        <v>143</v>
      </c>
      <c r="F236" s="150" t="s">
        <v>853</v>
      </c>
      <c r="I236" s="151"/>
      <c r="L236" s="32"/>
      <c r="M236" s="152"/>
      <c r="T236" s="56"/>
      <c r="AT236" s="17" t="s">
        <v>143</v>
      </c>
      <c r="AU236" s="17" t="s">
        <v>85</v>
      </c>
    </row>
    <row r="237" spans="2:51" s="13" customFormat="1" ht="12">
      <c r="B237" s="159"/>
      <c r="D237" s="149" t="s">
        <v>144</v>
      </c>
      <c r="E237" s="160" t="s">
        <v>1</v>
      </c>
      <c r="F237" s="161" t="s">
        <v>855</v>
      </c>
      <c r="H237" s="162">
        <v>3.744</v>
      </c>
      <c r="I237" s="163"/>
      <c r="L237" s="159"/>
      <c r="M237" s="164"/>
      <c r="T237" s="165"/>
      <c r="AT237" s="160" t="s">
        <v>144</v>
      </c>
      <c r="AU237" s="160" t="s">
        <v>85</v>
      </c>
      <c r="AV237" s="13" t="s">
        <v>85</v>
      </c>
      <c r="AW237" s="13" t="s">
        <v>32</v>
      </c>
      <c r="AX237" s="13" t="s">
        <v>81</v>
      </c>
      <c r="AY237" s="160" t="s">
        <v>136</v>
      </c>
    </row>
    <row r="238" spans="2:63" s="11" customFormat="1" ht="22.75" customHeight="1">
      <c r="B238" s="124"/>
      <c r="D238" s="125" t="s">
        <v>75</v>
      </c>
      <c r="E238" s="134" t="s">
        <v>102</v>
      </c>
      <c r="F238" s="134" t="s">
        <v>856</v>
      </c>
      <c r="I238" s="127"/>
      <c r="J238" s="135">
        <f>BK238</f>
        <v>0</v>
      </c>
      <c r="L238" s="124"/>
      <c r="M238" s="129"/>
      <c r="P238" s="130">
        <f>SUM(P239:P243)</f>
        <v>0</v>
      </c>
      <c r="R238" s="130">
        <f>SUM(R239:R243)</f>
        <v>0</v>
      </c>
      <c r="T238" s="131">
        <f>SUM(T239:T243)</f>
        <v>0</v>
      </c>
      <c r="AR238" s="125" t="s">
        <v>81</v>
      </c>
      <c r="AT238" s="132" t="s">
        <v>75</v>
      </c>
      <c r="AU238" s="132" t="s">
        <v>81</v>
      </c>
      <c r="AY238" s="125" t="s">
        <v>136</v>
      </c>
      <c r="BK238" s="133">
        <f>SUM(BK239:BK243)</f>
        <v>0</v>
      </c>
    </row>
    <row r="239" spans="2:65" s="1" customFormat="1" ht="33" customHeight="1">
      <c r="B239" s="32"/>
      <c r="C239" s="136" t="s">
        <v>276</v>
      </c>
      <c r="D239" s="136" t="s">
        <v>138</v>
      </c>
      <c r="E239" s="137" t="s">
        <v>857</v>
      </c>
      <c r="F239" s="138" t="s">
        <v>858</v>
      </c>
      <c r="G239" s="139" t="s">
        <v>193</v>
      </c>
      <c r="H239" s="140">
        <v>27.84</v>
      </c>
      <c r="I239" s="141"/>
      <c r="J239" s="142">
        <f>ROUND(I239*H239,2)</f>
        <v>0</v>
      </c>
      <c r="K239" s="138" t="s">
        <v>1</v>
      </c>
      <c r="L239" s="32"/>
      <c r="M239" s="143" t="s">
        <v>1</v>
      </c>
      <c r="N239" s="144" t="s">
        <v>41</v>
      </c>
      <c r="P239" s="145">
        <f>O239*H239</f>
        <v>0</v>
      </c>
      <c r="Q239" s="145">
        <v>0</v>
      </c>
      <c r="R239" s="145">
        <f>Q239*H239</f>
        <v>0</v>
      </c>
      <c r="S239" s="145">
        <v>0</v>
      </c>
      <c r="T239" s="146">
        <f>S239*H239</f>
        <v>0</v>
      </c>
      <c r="AR239" s="147" t="s">
        <v>102</v>
      </c>
      <c r="AT239" s="147" t="s">
        <v>138</v>
      </c>
      <c r="AU239" s="147" t="s">
        <v>85</v>
      </c>
      <c r="AY239" s="17" t="s">
        <v>136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7" t="s">
        <v>81</v>
      </c>
      <c r="BK239" s="148">
        <f>ROUND(I239*H239,2)</f>
        <v>0</v>
      </c>
      <c r="BL239" s="17" t="s">
        <v>102</v>
      </c>
      <c r="BM239" s="147" t="s">
        <v>859</v>
      </c>
    </row>
    <row r="240" spans="2:47" s="1" customFormat="1" ht="24">
      <c r="B240" s="32"/>
      <c r="D240" s="149" t="s">
        <v>143</v>
      </c>
      <c r="F240" s="150" t="s">
        <v>858</v>
      </c>
      <c r="I240" s="151"/>
      <c r="L240" s="32"/>
      <c r="M240" s="152"/>
      <c r="T240" s="56"/>
      <c r="AT240" s="17" t="s">
        <v>143</v>
      </c>
      <c r="AU240" s="17" t="s">
        <v>85</v>
      </c>
    </row>
    <row r="241" spans="2:51" s="13" customFormat="1" ht="12">
      <c r="B241" s="159"/>
      <c r="D241" s="149" t="s">
        <v>144</v>
      </c>
      <c r="E241" s="160" t="s">
        <v>1</v>
      </c>
      <c r="F241" s="161" t="s">
        <v>860</v>
      </c>
      <c r="H241" s="162">
        <v>22</v>
      </c>
      <c r="I241" s="163"/>
      <c r="L241" s="159"/>
      <c r="M241" s="164"/>
      <c r="T241" s="165"/>
      <c r="AT241" s="160" t="s">
        <v>144</v>
      </c>
      <c r="AU241" s="160" t="s">
        <v>85</v>
      </c>
      <c r="AV241" s="13" t="s">
        <v>85</v>
      </c>
      <c r="AW241" s="13" t="s">
        <v>32</v>
      </c>
      <c r="AX241" s="13" t="s">
        <v>76</v>
      </c>
      <c r="AY241" s="160" t="s">
        <v>136</v>
      </c>
    </row>
    <row r="242" spans="2:51" s="13" customFormat="1" ht="12">
      <c r="B242" s="159"/>
      <c r="D242" s="149" t="s">
        <v>144</v>
      </c>
      <c r="E242" s="160" t="s">
        <v>1</v>
      </c>
      <c r="F242" s="161" t="s">
        <v>861</v>
      </c>
      <c r="H242" s="162">
        <v>5.84</v>
      </c>
      <c r="I242" s="163"/>
      <c r="L242" s="159"/>
      <c r="M242" s="164"/>
      <c r="T242" s="165"/>
      <c r="AT242" s="160" t="s">
        <v>144</v>
      </c>
      <c r="AU242" s="160" t="s">
        <v>85</v>
      </c>
      <c r="AV242" s="13" t="s">
        <v>85</v>
      </c>
      <c r="AW242" s="13" t="s">
        <v>32</v>
      </c>
      <c r="AX242" s="13" t="s">
        <v>76</v>
      </c>
      <c r="AY242" s="160" t="s">
        <v>136</v>
      </c>
    </row>
    <row r="243" spans="2:51" s="14" customFormat="1" ht="12">
      <c r="B243" s="166"/>
      <c r="D243" s="149" t="s">
        <v>144</v>
      </c>
      <c r="E243" s="167" t="s">
        <v>1</v>
      </c>
      <c r="F243" s="168" t="s">
        <v>147</v>
      </c>
      <c r="H243" s="169">
        <v>27.84</v>
      </c>
      <c r="I243" s="170"/>
      <c r="L243" s="166"/>
      <c r="M243" s="171"/>
      <c r="T243" s="172"/>
      <c r="AT243" s="167" t="s">
        <v>144</v>
      </c>
      <c r="AU243" s="167" t="s">
        <v>85</v>
      </c>
      <c r="AV243" s="14" t="s">
        <v>102</v>
      </c>
      <c r="AW243" s="14" t="s">
        <v>32</v>
      </c>
      <c r="AX243" s="14" t="s">
        <v>81</v>
      </c>
      <c r="AY243" s="167" t="s">
        <v>136</v>
      </c>
    </row>
    <row r="244" spans="2:63" s="11" customFormat="1" ht="22.75" customHeight="1">
      <c r="B244" s="124"/>
      <c r="D244" s="125" t="s">
        <v>75</v>
      </c>
      <c r="E244" s="134" t="s">
        <v>179</v>
      </c>
      <c r="F244" s="134" t="s">
        <v>433</v>
      </c>
      <c r="I244" s="127"/>
      <c r="J244" s="135">
        <f>BK244</f>
        <v>0</v>
      </c>
      <c r="L244" s="124"/>
      <c r="M244" s="129"/>
      <c r="P244" s="130">
        <f>SUM(P245:P324)</f>
        <v>0</v>
      </c>
      <c r="R244" s="130">
        <f>SUM(R245:R324)</f>
        <v>10.31574</v>
      </c>
      <c r="T244" s="131">
        <f>SUM(T245:T324)</f>
        <v>0</v>
      </c>
      <c r="AR244" s="125" t="s">
        <v>81</v>
      </c>
      <c r="AT244" s="132" t="s">
        <v>75</v>
      </c>
      <c r="AU244" s="132" t="s">
        <v>81</v>
      </c>
      <c r="AY244" s="125" t="s">
        <v>136</v>
      </c>
      <c r="BK244" s="133">
        <f>SUM(BK245:BK324)</f>
        <v>0</v>
      </c>
    </row>
    <row r="245" spans="2:65" s="1" customFormat="1" ht="24.25" customHeight="1">
      <c r="B245" s="32"/>
      <c r="C245" s="180" t="s">
        <v>280</v>
      </c>
      <c r="D245" s="180" t="s">
        <v>237</v>
      </c>
      <c r="E245" s="181" t="s">
        <v>862</v>
      </c>
      <c r="F245" s="182" t="s">
        <v>863</v>
      </c>
      <c r="G245" s="183" t="s">
        <v>186</v>
      </c>
      <c r="H245" s="184">
        <v>378</v>
      </c>
      <c r="I245" s="185"/>
      <c r="J245" s="186">
        <f>ROUND(I245*H245,2)</f>
        <v>0</v>
      </c>
      <c r="K245" s="182" t="s">
        <v>1</v>
      </c>
      <c r="L245" s="187"/>
      <c r="M245" s="188" t="s">
        <v>1</v>
      </c>
      <c r="N245" s="189" t="s">
        <v>41</v>
      </c>
      <c r="P245" s="145">
        <f>O245*H245</f>
        <v>0</v>
      </c>
      <c r="Q245" s="145">
        <v>0.01052</v>
      </c>
      <c r="R245" s="145">
        <f>Q245*H245</f>
        <v>3.97656</v>
      </c>
      <c r="S245" s="145">
        <v>0</v>
      </c>
      <c r="T245" s="146">
        <f>S245*H245</f>
        <v>0</v>
      </c>
      <c r="AR245" s="147" t="s">
        <v>179</v>
      </c>
      <c r="AT245" s="147" t="s">
        <v>237</v>
      </c>
      <c r="AU245" s="147" t="s">
        <v>85</v>
      </c>
      <c r="AY245" s="17" t="s">
        <v>136</v>
      </c>
      <c r="BE245" s="148">
        <f>IF(N245="základní",J245,0)</f>
        <v>0</v>
      </c>
      <c r="BF245" s="148">
        <f>IF(N245="snížená",J245,0)</f>
        <v>0</v>
      </c>
      <c r="BG245" s="148">
        <f>IF(N245="zákl. přenesená",J245,0)</f>
        <v>0</v>
      </c>
      <c r="BH245" s="148">
        <f>IF(N245="sníž. přenesená",J245,0)</f>
        <v>0</v>
      </c>
      <c r="BI245" s="148">
        <f>IF(N245="nulová",J245,0)</f>
        <v>0</v>
      </c>
      <c r="BJ245" s="17" t="s">
        <v>81</v>
      </c>
      <c r="BK245" s="148">
        <f>ROUND(I245*H245,2)</f>
        <v>0</v>
      </c>
      <c r="BL245" s="17" t="s">
        <v>102</v>
      </c>
      <c r="BM245" s="147" t="s">
        <v>864</v>
      </c>
    </row>
    <row r="246" spans="2:47" s="1" customFormat="1" ht="24">
      <c r="B246" s="32"/>
      <c r="D246" s="149" t="s">
        <v>143</v>
      </c>
      <c r="F246" s="150" t="s">
        <v>863</v>
      </c>
      <c r="I246" s="151"/>
      <c r="L246" s="32"/>
      <c r="M246" s="152"/>
      <c r="T246" s="56"/>
      <c r="AT246" s="17" t="s">
        <v>143</v>
      </c>
      <c r="AU246" s="17" t="s">
        <v>85</v>
      </c>
    </row>
    <row r="247" spans="2:51" s="13" customFormat="1" ht="12">
      <c r="B247" s="159"/>
      <c r="D247" s="149" t="s">
        <v>144</v>
      </c>
      <c r="E247" s="160" t="s">
        <v>1</v>
      </c>
      <c r="F247" s="161" t="s">
        <v>865</v>
      </c>
      <c r="H247" s="162">
        <v>378</v>
      </c>
      <c r="I247" s="163"/>
      <c r="L247" s="159"/>
      <c r="M247" s="164"/>
      <c r="T247" s="165"/>
      <c r="AT247" s="160" t="s">
        <v>144</v>
      </c>
      <c r="AU247" s="160" t="s">
        <v>85</v>
      </c>
      <c r="AV247" s="13" t="s">
        <v>85</v>
      </c>
      <c r="AW247" s="13" t="s">
        <v>32</v>
      </c>
      <c r="AX247" s="13" t="s">
        <v>76</v>
      </c>
      <c r="AY247" s="160" t="s">
        <v>136</v>
      </c>
    </row>
    <row r="248" spans="2:51" s="14" customFormat="1" ht="12">
      <c r="B248" s="166"/>
      <c r="D248" s="149" t="s">
        <v>144</v>
      </c>
      <c r="E248" s="167" t="s">
        <v>1</v>
      </c>
      <c r="F248" s="168" t="s">
        <v>147</v>
      </c>
      <c r="H248" s="169">
        <v>378</v>
      </c>
      <c r="I248" s="170"/>
      <c r="L248" s="166"/>
      <c r="M248" s="171"/>
      <c r="T248" s="172"/>
      <c r="AT248" s="167" t="s">
        <v>144</v>
      </c>
      <c r="AU248" s="167" t="s">
        <v>85</v>
      </c>
      <c r="AV248" s="14" t="s">
        <v>102</v>
      </c>
      <c r="AW248" s="14" t="s">
        <v>32</v>
      </c>
      <c r="AX248" s="14" t="s">
        <v>81</v>
      </c>
      <c r="AY248" s="167" t="s">
        <v>136</v>
      </c>
    </row>
    <row r="249" spans="2:65" s="1" customFormat="1" ht="37.75" customHeight="1">
      <c r="B249" s="32"/>
      <c r="C249" s="136" t="s">
        <v>287</v>
      </c>
      <c r="D249" s="136" t="s">
        <v>138</v>
      </c>
      <c r="E249" s="137" t="s">
        <v>866</v>
      </c>
      <c r="F249" s="138" t="s">
        <v>867</v>
      </c>
      <c r="G249" s="139" t="s">
        <v>186</v>
      </c>
      <c r="H249" s="140">
        <v>378</v>
      </c>
      <c r="I249" s="141"/>
      <c r="J249" s="142">
        <f>ROUND(I249*H249,2)</f>
        <v>0</v>
      </c>
      <c r="K249" s="138" t="s">
        <v>1</v>
      </c>
      <c r="L249" s="32"/>
      <c r="M249" s="143" t="s">
        <v>1</v>
      </c>
      <c r="N249" s="144" t="s">
        <v>41</v>
      </c>
      <c r="P249" s="145">
        <f>O249*H249</f>
        <v>0</v>
      </c>
      <c r="Q249" s="145">
        <v>2E-05</v>
      </c>
      <c r="R249" s="145">
        <f>Q249*H249</f>
        <v>0.007560000000000001</v>
      </c>
      <c r="S249" s="145">
        <v>0</v>
      </c>
      <c r="T249" s="146">
        <f>S249*H249</f>
        <v>0</v>
      </c>
      <c r="AR249" s="147" t="s">
        <v>102</v>
      </c>
      <c r="AT249" s="147" t="s">
        <v>138</v>
      </c>
      <c r="AU249" s="147" t="s">
        <v>85</v>
      </c>
      <c r="AY249" s="17" t="s">
        <v>136</v>
      </c>
      <c r="BE249" s="148">
        <f>IF(N249="základní",J249,0)</f>
        <v>0</v>
      </c>
      <c r="BF249" s="148">
        <f>IF(N249="snížená",J249,0)</f>
        <v>0</v>
      </c>
      <c r="BG249" s="148">
        <f>IF(N249="zákl. přenesená",J249,0)</f>
        <v>0</v>
      </c>
      <c r="BH249" s="148">
        <f>IF(N249="sníž. přenesená",J249,0)</f>
        <v>0</v>
      </c>
      <c r="BI249" s="148">
        <f>IF(N249="nulová",J249,0)</f>
        <v>0</v>
      </c>
      <c r="BJ249" s="17" t="s">
        <v>81</v>
      </c>
      <c r="BK249" s="148">
        <f>ROUND(I249*H249,2)</f>
        <v>0</v>
      </c>
      <c r="BL249" s="17" t="s">
        <v>102</v>
      </c>
      <c r="BM249" s="147" t="s">
        <v>868</v>
      </c>
    </row>
    <row r="250" spans="2:47" s="1" customFormat="1" ht="36">
      <c r="B250" s="32"/>
      <c r="D250" s="149" t="s">
        <v>143</v>
      </c>
      <c r="F250" s="150" t="s">
        <v>867</v>
      </c>
      <c r="I250" s="151"/>
      <c r="L250" s="32"/>
      <c r="M250" s="152"/>
      <c r="T250" s="56"/>
      <c r="AT250" s="17" t="s">
        <v>143</v>
      </c>
      <c r="AU250" s="17" t="s">
        <v>85</v>
      </c>
    </row>
    <row r="251" spans="2:51" s="13" customFormat="1" ht="12">
      <c r="B251" s="159"/>
      <c r="D251" s="149" t="s">
        <v>144</v>
      </c>
      <c r="E251" s="160" t="s">
        <v>1</v>
      </c>
      <c r="F251" s="161" t="s">
        <v>865</v>
      </c>
      <c r="H251" s="162">
        <v>378</v>
      </c>
      <c r="I251" s="163"/>
      <c r="L251" s="159"/>
      <c r="M251" s="164"/>
      <c r="T251" s="165"/>
      <c r="AT251" s="160" t="s">
        <v>144</v>
      </c>
      <c r="AU251" s="160" t="s">
        <v>85</v>
      </c>
      <c r="AV251" s="13" t="s">
        <v>85</v>
      </c>
      <c r="AW251" s="13" t="s">
        <v>32</v>
      </c>
      <c r="AX251" s="13" t="s">
        <v>76</v>
      </c>
      <c r="AY251" s="160" t="s">
        <v>136</v>
      </c>
    </row>
    <row r="252" spans="2:51" s="14" customFormat="1" ht="12">
      <c r="B252" s="166"/>
      <c r="D252" s="149" t="s">
        <v>144</v>
      </c>
      <c r="E252" s="167" t="s">
        <v>1</v>
      </c>
      <c r="F252" s="168" t="s">
        <v>147</v>
      </c>
      <c r="H252" s="169">
        <v>378</v>
      </c>
      <c r="I252" s="170"/>
      <c r="L252" s="166"/>
      <c r="M252" s="171"/>
      <c r="T252" s="172"/>
      <c r="AT252" s="167" t="s">
        <v>144</v>
      </c>
      <c r="AU252" s="167" t="s">
        <v>85</v>
      </c>
      <c r="AV252" s="14" t="s">
        <v>102</v>
      </c>
      <c r="AW252" s="14" t="s">
        <v>32</v>
      </c>
      <c r="AX252" s="14" t="s">
        <v>81</v>
      </c>
      <c r="AY252" s="167" t="s">
        <v>136</v>
      </c>
    </row>
    <row r="253" spans="2:65" s="1" customFormat="1" ht="24.25" customHeight="1">
      <c r="B253" s="32"/>
      <c r="C253" s="180" t="s">
        <v>291</v>
      </c>
      <c r="D253" s="180" t="s">
        <v>237</v>
      </c>
      <c r="E253" s="181" t="s">
        <v>869</v>
      </c>
      <c r="F253" s="182" t="s">
        <v>870</v>
      </c>
      <c r="G253" s="183" t="s">
        <v>186</v>
      </c>
      <c r="H253" s="184">
        <v>239</v>
      </c>
      <c r="I253" s="185"/>
      <c r="J253" s="186">
        <f>ROUND(I253*H253,2)</f>
        <v>0</v>
      </c>
      <c r="K253" s="182" t="s">
        <v>1</v>
      </c>
      <c r="L253" s="187"/>
      <c r="M253" s="188" t="s">
        <v>1</v>
      </c>
      <c r="N253" s="189" t="s">
        <v>41</v>
      </c>
      <c r="P253" s="145">
        <f>O253*H253</f>
        <v>0</v>
      </c>
      <c r="Q253" s="145">
        <v>0.00862</v>
      </c>
      <c r="R253" s="145">
        <f>Q253*H253</f>
        <v>2.06018</v>
      </c>
      <c r="S253" s="145">
        <v>0</v>
      </c>
      <c r="T253" s="146">
        <f>S253*H253</f>
        <v>0</v>
      </c>
      <c r="AR253" s="147" t="s">
        <v>179</v>
      </c>
      <c r="AT253" s="147" t="s">
        <v>237</v>
      </c>
      <c r="AU253" s="147" t="s">
        <v>85</v>
      </c>
      <c r="AY253" s="17" t="s">
        <v>136</v>
      </c>
      <c r="BE253" s="148">
        <f>IF(N253="základní",J253,0)</f>
        <v>0</v>
      </c>
      <c r="BF253" s="148">
        <f>IF(N253="snížená",J253,0)</f>
        <v>0</v>
      </c>
      <c r="BG253" s="148">
        <f>IF(N253="zákl. přenesená",J253,0)</f>
        <v>0</v>
      </c>
      <c r="BH253" s="148">
        <f>IF(N253="sníž. přenesená",J253,0)</f>
        <v>0</v>
      </c>
      <c r="BI253" s="148">
        <f>IF(N253="nulová",J253,0)</f>
        <v>0</v>
      </c>
      <c r="BJ253" s="17" t="s">
        <v>81</v>
      </c>
      <c r="BK253" s="148">
        <f>ROUND(I253*H253,2)</f>
        <v>0</v>
      </c>
      <c r="BL253" s="17" t="s">
        <v>102</v>
      </c>
      <c r="BM253" s="147" t="s">
        <v>871</v>
      </c>
    </row>
    <row r="254" spans="2:47" s="1" customFormat="1" ht="24">
      <c r="B254" s="32"/>
      <c r="D254" s="149" t="s">
        <v>143</v>
      </c>
      <c r="F254" s="150" t="s">
        <v>870</v>
      </c>
      <c r="I254" s="151"/>
      <c r="L254" s="32"/>
      <c r="M254" s="152"/>
      <c r="T254" s="56"/>
      <c r="AT254" s="17" t="s">
        <v>143</v>
      </c>
      <c r="AU254" s="17" t="s">
        <v>85</v>
      </c>
    </row>
    <row r="255" spans="2:51" s="13" customFormat="1" ht="12">
      <c r="B255" s="159"/>
      <c r="D255" s="149" t="s">
        <v>144</v>
      </c>
      <c r="E255" s="160" t="s">
        <v>1</v>
      </c>
      <c r="F255" s="161" t="s">
        <v>872</v>
      </c>
      <c r="H255" s="162">
        <v>239</v>
      </c>
      <c r="I255" s="163"/>
      <c r="L255" s="159"/>
      <c r="M255" s="164"/>
      <c r="T255" s="165"/>
      <c r="AT255" s="160" t="s">
        <v>144</v>
      </c>
      <c r="AU255" s="160" t="s">
        <v>85</v>
      </c>
      <c r="AV255" s="13" t="s">
        <v>85</v>
      </c>
      <c r="AW255" s="13" t="s">
        <v>32</v>
      </c>
      <c r="AX255" s="13" t="s">
        <v>76</v>
      </c>
      <c r="AY255" s="160" t="s">
        <v>136</v>
      </c>
    </row>
    <row r="256" spans="2:51" s="14" customFormat="1" ht="12">
      <c r="B256" s="166"/>
      <c r="D256" s="149" t="s">
        <v>144</v>
      </c>
      <c r="E256" s="167" t="s">
        <v>1</v>
      </c>
      <c r="F256" s="168" t="s">
        <v>147</v>
      </c>
      <c r="H256" s="169">
        <v>239</v>
      </c>
      <c r="I256" s="170"/>
      <c r="L256" s="166"/>
      <c r="M256" s="171"/>
      <c r="T256" s="172"/>
      <c r="AT256" s="167" t="s">
        <v>144</v>
      </c>
      <c r="AU256" s="167" t="s">
        <v>85</v>
      </c>
      <c r="AV256" s="14" t="s">
        <v>102</v>
      </c>
      <c r="AW256" s="14" t="s">
        <v>32</v>
      </c>
      <c r="AX256" s="14" t="s">
        <v>81</v>
      </c>
      <c r="AY256" s="167" t="s">
        <v>136</v>
      </c>
    </row>
    <row r="257" spans="2:65" s="1" customFormat="1" ht="24.25" customHeight="1">
      <c r="B257" s="32"/>
      <c r="C257" s="136" t="s">
        <v>295</v>
      </c>
      <c r="D257" s="136" t="s">
        <v>138</v>
      </c>
      <c r="E257" s="137" t="s">
        <v>873</v>
      </c>
      <c r="F257" s="138" t="s">
        <v>874</v>
      </c>
      <c r="G257" s="139" t="s">
        <v>186</v>
      </c>
      <c r="H257" s="140">
        <v>239</v>
      </c>
      <c r="I257" s="141"/>
      <c r="J257" s="142">
        <f>ROUND(I257*H257,2)</f>
        <v>0</v>
      </c>
      <c r="K257" s="138" t="s">
        <v>1</v>
      </c>
      <c r="L257" s="32"/>
      <c r="M257" s="143" t="s">
        <v>1</v>
      </c>
      <c r="N257" s="144" t="s">
        <v>41</v>
      </c>
      <c r="P257" s="145">
        <f>O257*H257</f>
        <v>0</v>
      </c>
      <c r="Q257" s="145">
        <v>2E-05</v>
      </c>
      <c r="R257" s="145">
        <f>Q257*H257</f>
        <v>0.00478</v>
      </c>
      <c r="S257" s="145">
        <v>0</v>
      </c>
      <c r="T257" s="146">
        <f>S257*H257</f>
        <v>0</v>
      </c>
      <c r="AR257" s="147" t="s">
        <v>102</v>
      </c>
      <c r="AT257" s="147" t="s">
        <v>138</v>
      </c>
      <c r="AU257" s="147" t="s">
        <v>85</v>
      </c>
      <c r="AY257" s="17" t="s">
        <v>136</v>
      </c>
      <c r="BE257" s="148">
        <f>IF(N257="základní",J257,0)</f>
        <v>0</v>
      </c>
      <c r="BF257" s="148">
        <f>IF(N257="snížená",J257,0)</f>
        <v>0</v>
      </c>
      <c r="BG257" s="148">
        <f>IF(N257="zákl. přenesená",J257,0)</f>
        <v>0</v>
      </c>
      <c r="BH257" s="148">
        <f>IF(N257="sníž. přenesená",J257,0)</f>
        <v>0</v>
      </c>
      <c r="BI257" s="148">
        <f>IF(N257="nulová",J257,0)</f>
        <v>0</v>
      </c>
      <c r="BJ257" s="17" t="s">
        <v>81</v>
      </c>
      <c r="BK257" s="148">
        <f>ROUND(I257*H257,2)</f>
        <v>0</v>
      </c>
      <c r="BL257" s="17" t="s">
        <v>102</v>
      </c>
      <c r="BM257" s="147" t="s">
        <v>875</v>
      </c>
    </row>
    <row r="258" spans="2:47" s="1" customFormat="1" ht="24">
      <c r="B258" s="32"/>
      <c r="D258" s="149" t="s">
        <v>143</v>
      </c>
      <c r="F258" s="150" t="s">
        <v>874</v>
      </c>
      <c r="I258" s="151"/>
      <c r="L258" s="32"/>
      <c r="M258" s="152"/>
      <c r="T258" s="56"/>
      <c r="AT258" s="17" t="s">
        <v>143</v>
      </c>
      <c r="AU258" s="17" t="s">
        <v>85</v>
      </c>
    </row>
    <row r="259" spans="2:51" s="13" customFormat="1" ht="12">
      <c r="B259" s="159"/>
      <c r="D259" s="149" t="s">
        <v>144</v>
      </c>
      <c r="E259" s="160" t="s">
        <v>1</v>
      </c>
      <c r="F259" s="161" t="s">
        <v>872</v>
      </c>
      <c r="H259" s="162">
        <v>239</v>
      </c>
      <c r="I259" s="163"/>
      <c r="L259" s="159"/>
      <c r="M259" s="164"/>
      <c r="T259" s="165"/>
      <c r="AT259" s="160" t="s">
        <v>144</v>
      </c>
      <c r="AU259" s="160" t="s">
        <v>85</v>
      </c>
      <c r="AV259" s="13" t="s">
        <v>85</v>
      </c>
      <c r="AW259" s="13" t="s">
        <v>32</v>
      </c>
      <c r="AX259" s="13" t="s">
        <v>76</v>
      </c>
      <c r="AY259" s="160" t="s">
        <v>136</v>
      </c>
    </row>
    <row r="260" spans="2:51" s="14" customFormat="1" ht="12">
      <c r="B260" s="166"/>
      <c r="D260" s="149" t="s">
        <v>144</v>
      </c>
      <c r="E260" s="167" t="s">
        <v>1</v>
      </c>
      <c r="F260" s="168" t="s">
        <v>147</v>
      </c>
      <c r="H260" s="169">
        <v>239</v>
      </c>
      <c r="I260" s="170"/>
      <c r="L260" s="166"/>
      <c r="M260" s="171"/>
      <c r="T260" s="172"/>
      <c r="AT260" s="167" t="s">
        <v>144</v>
      </c>
      <c r="AU260" s="167" t="s">
        <v>85</v>
      </c>
      <c r="AV260" s="14" t="s">
        <v>102</v>
      </c>
      <c r="AW260" s="14" t="s">
        <v>32</v>
      </c>
      <c r="AX260" s="14" t="s">
        <v>81</v>
      </c>
      <c r="AY260" s="167" t="s">
        <v>136</v>
      </c>
    </row>
    <row r="261" spans="2:65" s="1" customFormat="1" ht="16.5" customHeight="1">
      <c r="B261" s="32"/>
      <c r="C261" s="180" t="s">
        <v>299</v>
      </c>
      <c r="D261" s="180" t="s">
        <v>237</v>
      </c>
      <c r="E261" s="181" t="s">
        <v>876</v>
      </c>
      <c r="F261" s="182" t="s">
        <v>877</v>
      </c>
      <c r="G261" s="183" t="s">
        <v>283</v>
      </c>
      <c r="H261" s="184">
        <v>19</v>
      </c>
      <c r="I261" s="185"/>
      <c r="J261" s="186">
        <f>ROUND(I261*H261,2)</f>
        <v>0</v>
      </c>
      <c r="K261" s="182" t="s">
        <v>1</v>
      </c>
      <c r="L261" s="187"/>
      <c r="M261" s="188" t="s">
        <v>1</v>
      </c>
      <c r="N261" s="189" t="s">
        <v>41</v>
      </c>
      <c r="P261" s="145">
        <f>O261*H261</f>
        <v>0</v>
      </c>
      <c r="Q261" s="145">
        <v>0</v>
      </c>
      <c r="R261" s="145">
        <f>Q261*H261</f>
        <v>0</v>
      </c>
      <c r="S261" s="145">
        <v>0</v>
      </c>
      <c r="T261" s="146">
        <f>S261*H261</f>
        <v>0</v>
      </c>
      <c r="AR261" s="147" t="s">
        <v>179</v>
      </c>
      <c r="AT261" s="147" t="s">
        <v>237</v>
      </c>
      <c r="AU261" s="147" t="s">
        <v>85</v>
      </c>
      <c r="AY261" s="17" t="s">
        <v>136</v>
      </c>
      <c r="BE261" s="148">
        <f>IF(N261="základní",J261,0)</f>
        <v>0</v>
      </c>
      <c r="BF261" s="148">
        <f>IF(N261="snížená",J261,0)</f>
        <v>0</v>
      </c>
      <c r="BG261" s="148">
        <f>IF(N261="zákl. přenesená",J261,0)</f>
        <v>0</v>
      </c>
      <c r="BH261" s="148">
        <f>IF(N261="sníž. přenesená",J261,0)</f>
        <v>0</v>
      </c>
      <c r="BI261" s="148">
        <f>IF(N261="nulová",J261,0)</f>
        <v>0</v>
      </c>
      <c r="BJ261" s="17" t="s">
        <v>81</v>
      </c>
      <c r="BK261" s="148">
        <f>ROUND(I261*H261,2)</f>
        <v>0</v>
      </c>
      <c r="BL261" s="17" t="s">
        <v>102</v>
      </c>
      <c r="BM261" s="147" t="s">
        <v>878</v>
      </c>
    </row>
    <row r="262" spans="2:47" s="1" customFormat="1" ht="12">
      <c r="B262" s="32"/>
      <c r="D262" s="149" t="s">
        <v>143</v>
      </c>
      <c r="F262" s="150" t="s">
        <v>877</v>
      </c>
      <c r="I262" s="151"/>
      <c r="L262" s="32"/>
      <c r="M262" s="152"/>
      <c r="T262" s="56"/>
      <c r="AT262" s="17" t="s">
        <v>143</v>
      </c>
      <c r="AU262" s="17" t="s">
        <v>85</v>
      </c>
    </row>
    <row r="263" spans="2:51" s="13" customFormat="1" ht="12">
      <c r="B263" s="159"/>
      <c r="D263" s="149" t="s">
        <v>144</v>
      </c>
      <c r="E263" s="160" t="s">
        <v>1</v>
      </c>
      <c r="F263" s="161" t="s">
        <v>248</v>
      </c>
      <c r="H263" s="162">
        <v>19</v>
      </c>
      <c r="I263" s="163"/>
      <c r="L263" s="159"/>
      <c r="M263" s="164"/>
      <c r="T263" s="165"/>
      <c r="AT263" s="160" t="s">
        <v>144</v>
      </c>
      <c r="AU263" s="160" t="s">
        <v>85</v>
      </c>
      <c r="AV263" s="13" t="s">
        <v>85</v>
      </c>
      <c r="AW263" s="13" t="s">
        <v>32</v>
      </c>
      <c r="AX263" s="13" t="s">
        <v>76</v>
      </c>
      <c r="AY263" s="160" t="s">
        <v>136</v>
      </c>
    </row>
    <row r="264" spans="2:51" s="14" customFormat="1" ht="12">
      <c r="B264" s="166"/>
      <c r="D264" s="149" t="s">
        <v>144</v>
      </c>
      <c r="E264" s="167" t="s">
        <v>1</v>
      </c>
      <c r="F264" s="168" t="s">
        <v>147</v>
      </c>
      <c r="H264" s="169">
        <v>19</v>
      </c>
      <c r="I264" s="170"/>
      <c r="L264" s="166"/>
      <c r="M264" s="171"/>
      <c r="T264" s="172"/>
      <c r="AT264" s="167" t="s">
        <v>144</v>
      </c>
      <c r="AU264" s="167" t="s">
        <v>85</v>
      </c>
      <c r="AV264" s="14" t="s">
        <v>102</v>
      </c>
      <c r="AW264" s="14" t="s">
        <v>32</v>
      </c>
      <c r="AX264" s="14" t="s">
        <v>81</v>
      </c>
      <c r="AY264" s="167" t="s">
        <v>136</v>
      </c>
    </row>
    <row r="265" spans="2:65" s="1" customFormat="1" ht="24.25" customHeight="1">
      <c r="B265" s="32"/>
      <c r="C265" s="136" t="s">
        <v>303</v>
      </c>
      <c r="D265" s="136" t="s">
        <v>138</v>
      </c>
      <c r="E265" s="137" t="s">
        <v>879</v>
      </c>
      <c r="F265" s="138" t="s">
        <v>880</v>
      </c>
      <c r="G265" s="139" t="s">
        <v>283</v>
      </c>
      <c r="H265" s="140">
        <v>19</v>
      </c>
      <c r="I265" s="141"/>
      <c r="J265" s="142">
        <f>ROUND(I265*H265,2)</f>
        <v>0</v>
      </c>
      <c r="K265" s="138" t="s">
        <v>1</v>
      </c>
      <c r="L265" s="32"/>
      <c r="M265" s="143" t="s">
        <v>1</v>
      </c>
      <c r="N265" s="144" t="s">
        <v>41</v>
      </c>
      <c r="P265" s="145">
        <f>O265*H265</f>
        <v>0</v>
      </c>
      <c r="Q265" s="145">
        <v>0.21734</v>
      </c>
      <c r="R265" s="145">
        <f>Q265*H265</f>
        <v>4.12946</v>
      </c>
      <c r="S265" s="145">
        <v>0</v>
      </c>
      <c r="T265" s="146">
        <f>S265*H265</f>
        <v>0</v>
      </c>
      <c r="AR265" s="147" t="s">
        <v>102</v>
      </c>
      <c r="AT265" s="147" t="s">
        <v>138</v>
      </c>
      <c r="AU265" s="147" t="s">
        <v>85</v>
      </c>
      <c r="AY265" s="17" t="s">
        <v>136</v>
      </c>
      <c r="BE265" s="148">
        <f>IF(N265="základní",J265,0)</f>
        <v>0</v>
      </c>
      <c r="BF265" s="148">
        <f>IF(N265="snížená",J265,0)</f>
        <v>0</v>
      </c>
      <c r="BG265" s="148">
        <f>IF(N265="zákl. přenesená",J265,0)</f>
        <v>0</v>
      </c>
      <c r="BH265" s="148">
        <f>IF(N265="sníž. přenesená",J265,0)</f>
        <v>0</v>
      </c>
      <c r="BI265" s="148">
        <f>IF(N265="nulová",J265,0)</f>
        <v>0</v>
      </c>
      <c r="BJ265" s="17" t="s">
        <v>81</v>
      </c>
      <c r="BK265" s="148">
        <f>ROUND(I265*H265,2)</f>
        <v>0</v>
      </c>
      <c r="BL265" s="17" t="s">
        <v>102</v>
      </c>
      <c r="BM265" s="147" t="s">
        <v>881</v>
      </c>
    </row>
    <row r="266" spans="2:47" s="1" customFormat="1" ht="24">
      <c r="B266" s="32"/>
      <c r="D266" s="149" t="s">
        <v>143</v>
      </c>
      <c r="F266" s="150" t="s">
        <v>880</v>
      </c>
      <c r="I266" s="151"/>
      <c r="L266" s="32"/>
      <c r="M266" s="152"/>
      <c r="T266" s="56"/>
      <c r="AT266" s="17" t="s">
        <v>143</v>
      </c>
      <c r="AU266" s="17" t="s">
        <v>85</v>
      </c>
    </row>
    <row r="267" spans="2:51" s="13" customFormat="1" ht="12">
      <c r="B267" s="159"/>
      <c r="D267" s="149" t="s">
        <v>144</v>
      </c>
      <c r="E267" s="160" t="s">
        <v>1</v>
      </c>
      <c r="F267" s="161" t="s">
        <v>248</v>
      </c>
      <c r="H267" s="162">
        <v>19</v>
      </c>
      <c r="I267" s="163"/>
      <c r="L267" s="159"/>
      <c r="M267" s="164"/>
      <c r="T267" s="165"/>
      <c r="AT267" s="160" t="s">
        <v>144</v>
      </c>
      <c r="AU267" s="160" t="s">
        <v>85</v>
      </c>
      <c r="AV267" s="13" t="s">
        <v>85</v>
      </c>
      <c r="AW267" s="13" t="s">
        <v>32</v>
      </c>
      <c r="AX267" s="13" t="s">
        <v>76</v>
      </c>
      <c r="AY267" s="160" t="s">
        <v>136</v>
      </c>
    </row>
    <row r="268" spans="2:51" s="14" customFormat="1" ht="12">
      <c r="B268" s="166"/>
      <c r="D268" s="149" t="s">
        <v>144</v>
      </c>
      <c r="E268" s="167" t="s">
        <v>1</v>
      </c>
      <c r="F268" s="168" t="s">
        <v>147</v>
      </c>
      <c r="H268" s="169">
        <v>19</v>
      </c>
      <c r="I268" s="170"/>
      <c r="L268" s="166"/>
      <c r="M268" s="171"/>
      <c r="T268" s="172"/>
      <c r="AT268" s="167" t="s">
        <v>144</v>
      </c>
      <c r="AU268" s="167" t="s">
        <v>85</v>
      </c>
      <c r="AV268" s="14" t="s">
        <v>102</v>
      </c>
      <c r="AW268" s="14" t="s">
        <v>32</v>
      </c>
      <c r="AX268" s="14" t="s">
        <v>81</v>
      </c>
      <c r="AY268" s="167" t="s">
        <v>136</v>
      </c>
    </row>
    <row r="269" spans="2:65" s="1" customFormat="1" ht="16.5" customHeight="1">
      <c r="B269" s="32"/>
      <c r="C269" s="180" t="s">
        <v>308</v>
      </c>
      <c r="D269" s="180" t="s">
        <v>237</v>
      </c>
      <c r="E269" s="181" t="s">
        <v>882</v>
      </c>
      <c r="F269" s="182" t="s">
        <v>883</v>
      </c>
      <c r="G269" s="183" t="s">
        <v>283</v>
      </c>
      <c r="H269" s="184">
        <v>17</v>
      </c>
      <c r="I269" s="185"/>
      <c r="J269" s="186">
        <f>ROUND(I269*H269,2)</f>
        <v>0</v>
      </c>
      <c r="K269" s="182" t="s">
        <v>1</v>
      </c>
      <c r="L269" s="187"/>
      <c r="M269" s="188" t="s">
        <v>1</v>
      </c>
      <c r="N269" s="189" t="s">
        <v>41</v>
      </c>
      <c r="P269" s="145">
        <f>O269*H269</f>
        <v>0</v>
      </c>
      <c r="Q269" s="145">
        <v>0</v>
      </c>
      <c r="R269" s="145">
        <f>Q269*H269</f>
        <v>0</v>
      </c>
      <c r="S269" s="145">
        <v>0</v>
      </c>
      <c r="T269" s="146">
        <f>S269*H269</f>
        <v>0</v>
      </c>
      <c r="AR269" s="147" t="s">
        <v>179</v>
      </c>
      <c r="AT269" s="147" t="s">
        <v>237</v>
      </c>
      <c r="AU269" s="147" t="s">
        <v>85</v>
      </c>
      <c r="AY269" s="17" t="s">
        <v>136</v>
      </c>
      <c r="BE269" s="148">
        <f>IF(N269="základní",J269,0)</f>
        <v>0</v>
      </c>
      <c r="BF269" s="148">
        <f>IF(N269="snížená",J269,0)</f>
        <v>0</v>
      </c>
      <c r="BG269" s="148">
        <f>IF(N269="zákl. přenesená",J269,0)</f>
        <v>0</v>
      </c>
      <c r="BH269" s="148">
        <f>IF(N269="sníž. přenesená",J269,0)</f>
        <v>0</v>
      </c>
      <c r="BI269" s="148">
        <f>IF(N269="nulová",J269,0)</f>
        <v>0</v>
      </c>
      <c r="BJ269" s="17" t="s">
        <v>81</v>
      </c>
      <c r="BK269" s="148">
        <f>ROUND(I269*H269,2)</f>
        <v>0</v>
      </c>
      <c r="BL269" s="17" t="s">
        <v>102</v>
      </c>
      <c r="BM269" s="147" t="s">
        <v>884</v>
      </c>
    </row>
    <row r="270" spans="2:47" s="1" customFormat="1" ht="12">
      <c r="B270" s="32"/>
      <c r="D270" s="149" t="s">
        <v>143</v>
      </c>
      <c r="F270" s="150" t="s">
        <v>883</v>
      </c>
      <c r="I270" s="151"/>
      <c r="L270" s="32"/>
      <c r="M270" s="152"/>
      <c r="T270" s="56"/>
      <c r="AT270" s="17" t="s">
        <v>143</v>
      </c>
      <c r="AU270" s="17" t="s">
        <v>85</v>
      </c>
    </row>
    <row r="271" spans="2:51" s="13" customFormat="1" ht="12">
      <c r="B271" s="159"/>
      <c r="D271" s="149" t="s">
        <v>144</v>
      </c>
      <c r="E271" s="160" t="s">
        <v>1</v>
      </c>
      <c r="F271" s="161" t="s">
        <v>236</v>
      </c>
      <c r="H271" s="162">
        <v>17</v>
      </c>
      <c r="I271" s="163"/>
      <c r="L271" s="159"/>
      <c r="M271" s="164"/>
      <c r="T271" s="165"/>
      <c r="AT271" s="160" t="s">
        <v>144</v>
      </c>
      <c r="AU271" s="160" t="s">
        <v>85</v>
      </c>
      <c r="AV271" s="13" t="s">
        <v>85</v>
      </c>
      <c r="AW271" s="13" t="s">
        <v>32</v>
      </c>
      <c r="AX271" s="13" t="s">
        <v>76</v>
      </c>
      <c r="AY271" s="160" t="s">
        <v>136</v>
      </c>
    </row>
    <row r="272" spans="2:51" s="14" customFormat="1" ht="12">
      <c r="B272" s="166"/>
      <c r="D272" s="149" t="s">
        <v>144</v>
      </c>
      <c r="E272" s="167" t="s">
        <v>1</v>
      </c>
      <c r="F272" s="168" t="s">
        <v>147</v>
      </c>
      <c r="H272" s="169">
        <v>17</v>
      </c>
      <c r="I272" s="170"/>
      <c r="L272" s="166"/>
      <c r="M272" s="171"/>
      <c r="T272" s="172"/>
      <c r="AT272" s="167" t="s">
        <v>144</v>
      </c>
      <c r="AU272" s="167" t="s">
        <v>85</v>
      </c>
      <c r="AV272" s="14" t="s">
        <v>102</v>
      </c>
      <c r="AW272" s="14" t="s">
        <v>32</v>
      </c>
      <c r="AX272" s="14" t="s">
        <v>81</v>
      </c>
      <c r="AY272" s="167" t="s">
        <v>136</v>
      </c>
    </row>
    <row r="273" spans="2:65" s="1" customFormat="1" ht="16.5" customHeight="1">
      <c r="B273" s="32"/>
      <c r="C273" s="180" t="s">
        <v>313</v>
      </c>
      <c r="D273" s="180" t="s">
        <v>237</v>
      </c>
      <c r="E273" s="181" t="s">
        <v>885</v>
      </c>
      <c r="F273" s="182" t="s">
        <v>886</v>
      </c>
      <c r="G273" s="183" t="s">
        <v>283</v>
      </c>
      <c r="H273" s="184">
        <v>17</v>
      </c>
      <c r="I273" s="185"/>
      <c r="J273" s="186">
        <f>ROUND(I273*H273,2)</f>
        <v>0</v>
      </c>
      <c r="K273" s="182" t="s">
        <v>1</v>
      </c>
      <c r="L273" s="187"/>
      <c r="M273" s="188" t="s">
        <v>1</v>
      </c>
      <c r="N273" s="189" t="s">
        <v>41</v>
      </c>
      <c r="P273" s="145">
        <f>O273*H273</f>
        <v>0</v>
      </c>
      <c r="Q273" s="145">
        <v>0</v>
      </c>
      <c r="R273" s="145">
        <f>Q273*H273</f>
        <v>0</v>
      </c>
      <c r="S273" s="145">
        <v>0</v>
      </c>
      <c r="T273" s="146">
        <f>S273*H273</f>
        <v>0</v>
      </c>
      <c r="AR273" s="147" t="s">
        <v>179</v>
      </c>
      <c r="AT273" s="147" t="s">
        <v>237</v>
      </c>
      <c r="AU273" s="147" t="s">
        <v>85</v>
      </c>
      <c r="AY273" s="17" t="s">
        <v>136</v>
      </c>
      <c r="BE273" s="148">
        <f>IF(N273="základní",J273,0)</f>
        <v>0</v>
      </c>
      <c r="BF273" s="148">
        <f>IF(N273="snížená",J273,0)</f>
        <v>0</v>
      </c>
      <c r="BG273" s="148">
        <f>IF(N273="zákl. přenesená",J273,0)</f>
        <v>0</v>
      </c>
      <c r="BH273" s="148">
        <f>IF(N273="sníž. přenesená",J273,0)</f>
        <v>0</v>
      </c>
      <c r="BI273" s="148">
        <f>IF(N273="nulová",J273,0)</f>
        <v>0</v>
      </c>
      <c r="BJ273" s="17" t="s">
        <v>81</v>
      </c>
      <c r="BK273" s="148">
        <f>ROUND(I273*H273,2)</f>
        <v>0</v>
      </c>
      <c r="BL273" s="17" t="s">
        <v>102</v>
      </c>
      <c r="BM273" s="147" t="s">
        <v>887</v>
      </c>
    </row>
    <row r="274" spans="2:47" s="1" customFormat="1" ht="12">
      <c r="B274" s="32"/>
      <c r="D274" s="149" t="s">
        <v>143</v>
      </c>
      <c r="F274" s="150" t="s">
        <v>886</v>
      </c>
      <c r="I274" s="151"/>
      <c r="L274" s="32"/>
      <c r="M274" s="152"/>
      <c r="T274" s="56"/>
      <c r="AT274" s="17" t="s">
        <v>143</v>
      </c>
      <c r="AU274" s="17" t="s">
        <v>85</v>
      </c>
    </row>
    <row r="275" spans="2:51" s="13" customFormat="1" ht="12">
      <c r="B275" s="159"/>
      <c r="D275" s="149" t="s">
        <v>144</v>
      </c>
      <c r="E275" s="160" t="s">
        <v>1</v>
      </c>
      <c r="F275" s="161" t="s">
        <v>236</v>
      </c>
      <c r="H275" s="162">
        <v>17</v>
      </c>
      <c r="I275" s="163"/>
      <c r="L275" s="159"/>
      <c r="M275" s="164"/>
      <c r="T275" s="165"/>
      <c r="AT275" s="160" t="s">
        <v>144</v>
      </c>
      <c r="AU275" s="160" t="s">
        <v>85</v>
      </c>
      <c r="AV275" s="13" t="s">
        <v>85</v>
      </c>
      <c r="AW275" s="13" t="s">
        <v>32</v>
      </c>
      <c r="AX275" s="13" t="s">
        <v>76</v>
      </c>
      <c r="AY275" s="160" t="s">
        <v>136</v>
      </c>
    </row>
    <row r="276" spans="2:51" s="14" customFormat="1" ht="12">
      <c r="B276" s="166"/>
      <c r="D276" s="149" t="s">
        <v>144</v>
      </c>
      <c r="E276" s="167" t="s">
        <v>1</v>
      </c>
      <c r="F276" s="168" t="s">
        <v>147</v>
      </c>
      <c r="H276" s="169">
        <v>17</v>
      </c>
      <c r="I276" s="170"/>
      <c r="L276" s="166"/>
      <c r="M276" s="171"/>
      <c r="T276" s="172"/>
      <c r="AT276" s="167" t="s">
        <v>144</v>
      </c>
      <c r="AU276" s="167" t="s">
        <v>85</v>
      </c>
      <c r="AV276" s="14" t="s">
        <v>102</v>
      </c>
      <c r="AW276" s="14" t="s">
        <v>32</v>
      </c>
      <c r="AX276" s="14" t="s">
        <v>81</v>
      </c>
      <c r="AY276" s="167" t="s">
        <v>136</v>
      </c>
    </row>
    <row r="277" spans="2:65" s="1" customFormat="1" ht="16.5" customHeight="1">
      <c r="B277" s="32"/>
      <c r="C277" s="180" t="s">
        <v>317</v>
      </c>
      <c r="D277" s="180" t="s">
        <v>237</v>
      </c>
      <c r="E277" s="181" t="s">
        <v>888</v>
      </c>
      <c r="F277" s="182" t="s">
        <v>889</v>
      </c>
      <c r="G277" s="183" t="s">
        <v>283</v>
      </c>
      <c r="H277" s="184">
        <v>17</v>
      </c>
      <c r="I277" s="185"/>
      <c r="J277" s="186">
        <f>ROUND(I277*H277,2)</f>
        <v>0</v>
      </c>
      <c r="K277" s="182" t="s">
        <v>1</v>
      </c>
      <c r="L277" s="187"/>
      <c r="M277" s="188" t="s">
        <v>1</v>
      </c>
      <c r="N277" s="189" t="s">
        <v>41</v>
      </c>
      <c r="P277" s="145">
        <f>O277*H277</f>
        <v>0</v>
      </c>
      <c r="Q277" s="145">
        <v>0</v>
      </c>
      <c r="R277" s="145">
        <f>Q277*H277</f>
        <v>0</v>
      </c>
      <c r="S277" s="145">
        <v>0</v>
      </c>
      <c r="T277" s="146">
        <f>S277*H277</f>
        <v>0</v>
      </c>
      <c r="AR277" s="147" t="s">
        <v>179</v>
      </c>
      <c r="AT277" s="147" t="s">
        <v>237</v>
      </c>
      <c r="AU277" s="147" t="s">
        <v>85</v>
      </c>
      <c r="AY277" s="17" t="s">
        <v>136</v>
      </c>
      <c r="BE277" s="148">
        <f>IF(N277="základní",J277,0)</f>
        <v>0</v>
      </c>
      <c r="BF277" s="148">
        <f>IF(N277="snížená",J277,0)</f>
        <v>0</v>
      </c>
      <c r="BG277" s="148">
        <f>IF(N277="zákl. přenesená",J277,0)</f>
        <v>0</v>
      </c>
      <c r="BH277" s="148">
        <f>IF(N277="sníž. přenesená",J277,0)</f>
        <v>0</v>
      </c>
      <c r="BI277" s="148">
        <f>IF(N277="nulová",J277,0)</f>
        <v>0</v>
      </c>
      <c r="BJ277" s="17" t="s">
        <v>81</v>
      </c>
      <c r="BK277" s="148">
        <f>ROUND(I277*H277,2)</f>
        <v>0</v>
      </c>
      <c r="BL277" s="17" t="s">
        <v>102</v>
      </c>
      <c r="BM277" s="147" t="s">
        <v>890</v>
      </c>
    </row>
    <row r="278" spans="2:47" s="1" customFormat="1" ht="12">
      <c r="B278" s="32"/>
      <c r="D278" s="149" t="s">
        <v>143</v>
      </c>
      <c r="F278" s="150" t="s">
        <v>889</v>
      </c>
      <c r="I278" s="151"/>
      <c r="L278" s="32"/>
      <c r="M278" s="152"/>
      <c r="T278" s="56"/>
      <c r="AT278" s="17" t="s">
        <v>143</v>
      </c>
      <c r="AU278" s="17" t="s">
        <v>85</v>
      </c>
    </row>
    <row r="279" spans="2:51" s="13" customFormat="1" ht="12">
      <c r="B279" s="159"/>
      <c r="D279" s="149" t="s">
        <v>144</v>
      </c>
      <c r="E279" s="160" t="s">
        <v>1</v>
      </c>
      <c r="F279" s="161" t="s">
        <v>236</v>
      </c>
      <c r="H279" s="162">
        <v>17</v>
      </c>
      <c r="I279" s="163"/>
      <c r="L279" s="159"/>
      <c r="M279" s="164"/>
      <c r="T279" s="165"/>
      <c r="AT279" s="160" t="s">
        <v>144</v>
      </c>
      <c r="AU279" s="160" t="s">
        <v>85</v>
      </c>
      <c r="AV279" s="13" t="s">
        <v>85</v>
      </c>
      <c r="AW279" s="13" t="s">
        <v>32</v>
      </c>
      <c r="AX279" s="13" t="s">
        <v>76</v>
      </c>
      <c r="AY279" s="160" t="s">
        <v>136</v>
      </c>
    </row>
    <row r="280" spans="2:51" s="14" customFormat="1" ht="12">
      <c r="B280" s="166"/>
      <c r="D280" s="149" t="s">
        <v>144</v>
      </c>
      <c r="E280" s="167" t="s">
        <v>1</v>
      </c>
      <c r="F280" s="168" t="s">
        <v>147</v>
      </c>
      <c r="H280" s="169">
        <v>17</v>
      </c>
      <c r="I280" s="170"/>
      <c r="L280" s="166"/>
      <c r="M280" s="171"/>
      <c r="T280" s="172"/>
      <c r="AT280" s="167" t="s">
        <v>144</v>
      </c>
      <c r="AU280" s="167" t="s">
        <v>85</v>
      </c>
      <c r="AV280" s="14" t="s">
        <v>102</v>
      </c>
      <c r="AW280" s="14" t="s">
        <v>32</v>
      </c>
      <c r="AX280" s="14" t="s">
        <v>81</v>
      </c>
      <c r="AY280" s="167" t="s">
        <v>136</v>
      </c>
    </row>
    <row r="281" spans="2:65" s="1" customFormat="1" ht="16.5" customHeight="1">
      <c r="B281" s="32"/>
      <c r="C281" s="136" t="s">
        <v>322</v>
      </c>
      <c r="D281" s="136" t="s">
        <v>138</v>
      </c>
      <c r="E281" s="137" t="s">
        <v>891</v>
      </c>
      <c r="F281" s="138" t="s">
        <v>892</v>
      </c>
      <c r="G281" s="139" t="s">
        <v>283</v>
      </c>
      <c r="H281" s="140">
        <v>17</v>
      </c>
      <c r="I281" s="141"/>
      <c r="J281" s="142">
        <f>ROUND(I281*H281,2)</f>
        <v>0</v>
      </c>
      <c r="K281" s="138" t="s">
        <v>1</v>
      </c>
      <c r="L281" s="32"/>
      <c r="M281" s="143" t="s">
        <v>1</v>
      </c>
      <c r="N281" s="144" t="s">
        <v>41</v>
      </c>
      <c r="P281" s="145">
        <f>O281*H281</f>
        <v>0</v>
      </c>
      <c r="Q281" s="145">
        <v>3E-05</v>
      </c>
      <c r="R281" s="145">
        <f>Q281*H281</f>
        <v>0.00051</v>
      </c>
      <c r="S281" s="145">
        <v>0</v>
      </c>
      <c r="T281" s="146">
        <f>S281*H281</f>
        <v>0</v>
      </c>
      <c r="AR281" s="147" t="s">
        <v>102</v>
      </c>
      <c r="AT281" s="147" t="s">
        <v>138</v>
      </c>
      <c r="AU281" s="147" t="s">
        <v>85</v>
      </c>
      <c r="AY281" s="17" t="s">
        <v>136</v>
      </c>
      <c r="BE281" s="148">
        <f>IF(N281="základní",J281,0)</f>
        <v>0</v>
      </c>
      <c r="BF281" s="148">
        <f>IF(N281="snížená",J281,0)</f>
        <v>0</v>
      </c>
      <c r="BG281" s="148">
        <f>IF(N281="zákl. přenesená",J281,0)</f>
        <v>0</v>
      </c>
      <c r="BH281" s="148">
        <f>IF(N281="sníž. přenesená",J281,0)</f>
        <v>0</v>
      </c>
      <c r="BI281" s="148">
        <f>IF(N281="nulová",J281,0)</f>
        <v>0</v>
      </c>
      <c r="BJ281" s="17" t="s">
        <v>81</v>
      </c>
      <c r="BK281" s="148">
        <f>ROUND(I281*H281,2)</f>
        <v>0</v>
      </c>
      <c r="BL281" s="17" t="s">
        <v>102</v>
      </c>
      <c r="BM281" s="147" t="s">
        <v>893</v>
      </c>
    </row>
    <row r="282" spans="2:47" s="1" customFormat="1" ht="12">
      <c r="B282" s="32"/>
      <c r="D282" s="149" t="s">
        <v>143</v>
      </c>
      <c r="F282" s="150" t="s">
        <v>892</v>
      </c>
      <c r="I282" s="151"/>
      <c r="L282" s="32"/>
      <c r="M282" s="152"/>
      <c r="T282" s="56"/>
      <c r="AT282" s="17" t="s">
        <v>143</v>
      </c>
      <c r="AU282" s="17" t="s">
        <v>85</v>
      </c>
    </row>
    <row r="283" spans="2:51" s="13" customFormat="1" ht="12">
      <c r="B283" s="159"/>
      <c r="D283" s="149" t="s">
        <v>144</v>
      </c>
      <c r="E283" s="160" t="s">
        <v>1</v>
      </c>
      <c r="F283" s="161" t="s">
        <v>236</v>
      </c>
      <c r="H283" s="162">
        <v>17</v>
      </c>
      <c r="I283" s="163"/>
      <c r="L283" s="159"/>
      <c r="M283" s="164"/>
      <c r="T283" s="165"/>
      <c r="AT283" s="160" t="s">
        <v>144</v>
      </c>
      <c r="AU283" s="160" t="s">
        <v>85</v>
      </c>
      <c r="AV283" s="13" t="s">
        <v>85</v>
      </c>
      <c r="AW283" s="13" t="s">
        <v>32</v>
      </c>
      <c r="AX283" s="13" t="s">
        <v>76</v>
      </c>
      <c r="AY283" s="160" t="s">
        <v>136</v>
      </c>
    </row>
    <row r="284" spans="2:51" s="14" customFormat="1" ht="12">
      <c r="B284" s="166"/>
      <c r="D284" s="149" t="s">
        <v>144</v>
      </c>
      <c r="E284" s="167" t="s">
        <v>1</v>
      </c>
      <c r="F284" s="168" t="s">
        <v>147</v>
      </c>
      <c r="H284" s="169">
        <v>17</v>
      </c>
      <c r="I284" s="170"/>
      <c r="L284" s="166"/>
      <c r="M284" s="171"/>
      <c r="T284" s="172"/>
      <c r="AT284" s="167" t="s">
        <v>144</v>
      </c>
      <c r="AU284" s="167" t="s">
        <v>85</v>
      </c>
      <c r="AV284" s="14" t="s">
        <v>102</v>
      </c>
      <c r="AW284" s="14" t="s">
        <v>32</v>
      </c>
      <c r="AX284" s="14" t="s">
        <v>81</v>
      </c>
      <c r="AY284" s="167" t="s">
        <v>136</v>
      </c>
    </row>
    <row r="285" spans="2:65" s="1" customFormat="1" ht="24.25" customHeight="1">
      <c r="B285" s="32"/>
      <c r="C285" s="180" t="s">
        <v>327</v>
      </c>
      <c r="D285" s="180" t="s">
        <v>237</v>
      </c>
      <c r="E285" s="181" t="s">
        <v>894</v>
      </c>
      <c r="F285" s="182" t="s">
        <v>895</v>
      </c>
      <c r="G285" s="183" t="s">
        <v>141</v>
      </c>
      <c r="H285" s="184">
        <v>478</v>
      </c>
      <c r="I285" s="185"/>
      <c r="J285" s="186">
        <f>ROUND(I285*H285,2)</f>
        <v>0</v>
      </c>
      <c r="K285" s="182" t="s">
        <v>1</v>
      </c>
      <c r="L285" s="187"/>
      <c r="M285" s="188" t="s">
        <v>1</v>
      </c>
      <c r="N285" s="189" t="s">
        <v>41</v>
      </c>
      <c r="P285" s="145">
        <f>O285*H285</f>
        <v>0</v>
      </c>
      <c r="Q285" s="145">
        <v>0.0002</v>
      </c>
      <c r="R285" s="145">
        <f>Q285*H285</f>
        <v>0.0956</v>
      </c>
      <c r="S285" s="145">
        <v>0</v>
      </c>
      <c r="T285" s="146">
        <f>S285*H285</f>
        <v>0</v>
      </c>
      <c r="AR285" s="147" t="s">
        <v>179</v>
      </c>
      <c r="AT285" s="147" t="s">
        <v>237</v>
      </c>
      <c r="AU285" s="147" t="s">
        <v>85</v>
      </c>
      <c r="AY285" s="17" t="s">
        <v>136</v>
      </c>
      <c r="BE285" s="148">
        <f>IF(N285="základní",J285,0)</f>
        <v>0</v>
      </c>
      <c r="BF285" s="148">
        <f>IF(N285="snížená",J285,0)</f>
        <v>0</v>
      </c>
      <c r="BG285" s="148">
        <f>IF(N285="zákl. přenesená",J285,0)</f>
        <v>0</v>
      </c>
      <c r="BH285" s="148">
        <f>IF(N285="sníž. přenesená",J285,0)</f>
        <v>0</v>
      </c>
      <c r="BI285" s="148">
        <f>IF(N285="nulová",J285,0)</f>
        <v>0</v>
      </c>
      <c r="BJ285" s="17" t="s">
        <v>81</v>
      </c>
      <c r="BK285" s="148">
        <f>ROUND(I285*H285,2)</f>
        <v>0</v>
      </c>
      <c r="BL285" s="17" t="s">
        <v>102</v>
      </c>
      <c r="BM285" s="147" t="s">
        <v>896</v>
      </c>
    </row>
    <row r="286" spans="2:47" s="1" customFormat="1" ht="12">
      <c r="B286" s="32"/>
      <c r="D286" s="149" t="s">
        <v>143</v>
      </c>
      <c r="F286" s="150" t="s">
        <v>895</v>
      </c>
      <c r="I286" s="151"/>
      <c r="L286" s="32"/>
      <c r="M286" s="152"/>
      <c r="T286" s="56"/>
      <c r="AT286" s="17" t="s">
        <v>143</v>
      </c>
      <c r="AU286" s="17" t="s">
        <v>85</v>
      </c>
    </row>
    <row r="287" spans="2:51" s="13" customFormat="1" ht="12">
      <c r="B287" s="159"/>
      <c r="D287" s="149" t="s">
        <v>144</v>
      </c>
      <c r="E287" s="160" t="s">
        <v>1</v>
      </c>
      <c r="F287" s="161" t="s">
        <v>897</v>
      </c>
      <c r="H287" s="162">
        <v>478</v>
      </c>
      <c r="I287" s="163"/>
      <c r="L287" s="159"/>
      <c r="M287" s="164"/>
      <c r="T287" s="165"/>
      <c r="AT287" s="160" t="s">
        <v>144</v>
      </c>
      <c r="AU287" s="160" t="s">
        <v>85</v>
      </c>
      <c r="AV287" s="13" t="s">
        <v>85</v>
      </c>
      <c r="AW287" s="13" t="s">
        <v>32</v>
      </c>
      <c r="AX287" s="13" t="s">
        <v>76</v>
      </c>
      <c r="AY287" s="160" t="s">
        <v>136</v>
      </c>
    </row>
    <row r="288" spans="2:51" s="14" customFormat="1" ht="12">
      <c r="B288" s="166"/>
      <c r="D288" s="149" t="s">
        <v>144</v>
      </c>
      <c r="E288" s="167" t="s">
        <v>1</v>
      </c>
      <c r="F288" s="168" t="s">
        <v>147</v>
      </c>
      <c r="H288" s="169">
        <v>478</v>
      </c>
      <c r="I288" s="170"/>
      <c r="L288" s="166"/>
      <c r="M288" s="171"/>
      <c r="T288" s="172"/>
      <c r="AT288" s="167" t="s">
        <v>144</v>
      </c>
      <c r="AU288" s="167" t="s">
        <v>85</v>
      </c>
      <c r="AV288" s="14" t="s">
        <v>102</v>
      </c>
      <c r="AW288" s="14" t="s">
        <v>32</v>
      </c>
      <c r="AX288" s="14" t="s">
        <v>81</v>
      </c>
      <c r="AY288" s="167" t="s">
        <v>136</v>
      </c>
    </row>
    <row r="289" spans="2:65" s="1" customFormat="1" ht="16.5" customHeight="1">
      <c r="B289" s="32"/>
      <c r="C289" s="180" t="s">
        <v>333</v>
      </c>
      <c r="D289" s="180" t="s">
        <v>237</v>
      </c>
      <c r="E289" s="181" t="s">
        <v>898</v>
      </c>
      <c r="F289" s="182" t="s">
        <v>899</v>
      </c>
      <c r="G289" s="183" t="s">
        <v>900</v>
      </c>
      <c r="H289" s="184">
        <v>1</v>
      </c>
      <c r="I289" s="185"/>
      <c r="J289" s="186">
        <f>ROUND(I289*H289,2)</f>
        <v>0</v>
      </c>
      <c r="K289" s="182" t="s">
        <v>1</v>
      </c>
      <c r="L289" s="187"/>
      <c r="M289" s="188" t="s">
        <v>1</v>
      </c>
      <c r="N289" s="189" t="s">
        <v>41</v>
      </c>
      <c r="P289" s="145">
        <f>O289*H289</f>
        <v>0</v>
      </c>
      <c r="Q289" s="145">
        <v>0</v>
      </c>
      <c r="R289" s="145">
        <f>Q289*H289</f>
        <v>0</v>
      </c>
      <c r="S289" s="145">
        <v>0</v>
      </c>
      <c r="T289" s="146">
        <f>S289*H289</f>
        <v>0</v>
      </c>
      <c r="AR289" s="147" t="s">
        <v>901</v>
      </c>
      <c r="AT289" s="147" t="s">
        <v>237</v>
      </c>
      <c r="AU289" s="147" t="s">
        <v>85</v>
      </c>
      <c r="AY289" s="17" t="s">
        <v>136</v>
      </c>
      <c r="BE289" s="148">
        <f>IF(N289="základní",J289,0)</f>
        <v>0</v>
      </c>
      <c r="BF289" s="148">
        <f>IF(N289="snížená",J289,0)</f>
        <v>0</v>
      </c>
      <c r="BG289" s="148">
        <f>IF(N289="zákl. přenesená",J289,0)</f>
        <v>0</v>
      </c>
      <c r="BH289" s="148">
        <f>IF(N289="sníž. přenesená",J289,0)</f>
        <v>0</v>
      </c>
      <c r="BI289" s="148">
        <f>IF(N289="nulová",J289,0)</f>
        <v>0</v>
      </c>
      <c r="BJ289" s="17" t="s">
        <v>81</v>
      </c>
      <c r="BK289" s="148">
        <f>ROUND(I289*H289,2)</f>
        <v>0</v>
      </c>
      <c r="BL289" s="17" t="s">
        <v>901</v>
      </c>
      <c r="BM289" s="147" t="s">
        <v>902</v>
      </c>
    </row>
    <row r="290" spans="2:47" s="1" customFormat="1" ht="12">
      <c r="B290" s="32"/>
      <c r="D290" s="149" t="s">
        <v>143</v>
      </c>
      <c r="F290" s="150" t="s">
        <v>899</v>
      </c>
      <c r="I290" s="151"/>
      <c r="L290" s="32"/>
      <c r="M290" s="152"/>
      <c r="T290" s="56"/>
      <c r="AT290" s="17" t="s">
        <v>143</v>
      </c>
      <c r="AU290" s="17" t="s">
        <v>85</v>
      </c>
    </row>
    <row r="291" spans="2:51" s="13" customFormat="1" ht="12">
      <c r="B291" s="159"/>
      <c r="D291" s="149" t="s">
        <v>144</v>
      </c>
      <c r="E291" s="160" t="s">
        <v>1</v>
      </c>
      <c r="F291" s="161" t="s">
        <v>81</v>
      </c>
      <c r="H291" s="162">
        <v>1</v>
      </c>
      <c r="I291" s="163"/>
      <c r="L291" s="159"/>
      <c r="M291" s="164"/>
      <c r="T291" s="165"/>
      <c r="AT291" s="160" t="s">
        <v>144</v>
      </c>
      <c r="AU291" s="160" t="s">
        <v>85</v>
      </c>
      <c r="AV291" s="13" t="s">
        <v>85</v>
      </c>
      <c r="AW291" s="13" t="s">
        <v>32</v>
      </c>
      <c r="AX291" s="13" t="s">
        <v>76</v>
      </c>
      <c r="AY291" s="160" t="s">
        <v>136</v>
      </c>
    </row>
    <row r="292" spans="2:51" s="14" customFormat="1" ht="12">
      <c r="B292" s="166"/>
      <c r="D292" s="149" t="s">
        <v>144</v>
      </c>
      <c r="E292" s="167" t="s">
        <v>1</v>
      </c>
      <c r="F292" s="168" t="s">
        <v>147</v>
      </c>
      <c r="H292" s="169">
        <v>1</v>
      </c>
      <c r="I292" s="170"/>
      <c r="L292" s="166"/>
      <c r="M292" s="171"/>
      <c r="T292" s="172"/>
      <c r="AT292" s="167" t="s">
        <v>144</v>
      </c>
      <c r="AU292" s="167" t="s">
        <v>85</v>
      </c>
      <c r="AV292" s="14" t="s">
        <v>102</v>
      </c>
      <c r="AW292" s="14" t="s">
        <v>32</v>
      </c>
      <c r="AX292" s="14" t="s">
        <v>81</v>
      </c>
      <c r="AY292" s="167" t="s">
        <v>136</v>
      </c>
    </row>
    <row r="293" spans="2:65" s="1" customFormat="1" ht="16.5" customHeight="1">
      <c r="B293" s="32"/>
      <c r="C293" s="180" t="s">
        <v>338</v>
      </c>
      <c r="D293" s="180" t="s">
        <v>237</v>
      </c>
      <c r="E293" s="181" t="s">
        <v>903</v>
      </c>
      <c r="F293" s="182" t="s">
        <v>904</v>
      </c>
      <c r="G293" s="183" t="s">
        <v>283</v>
      </c>
      <c r="H293" s="184">
        <v>2</v>
      </c>
      <c r="I293" s="185"/>
      <c r="J293" s="186">
        <f>ROUND(I293*H293,2)</f>
        <v>0</v>
      </c>
      <c r="K293" s="182" t="s">
        <v>1</v>
      </c>
      <c r="L293" s="187"/>
      <c r="M293" s="188" t="s">
        <v>1</v>
      </c>
      <c r="N293" s="189" t="s">
        <v>41</v>
      </c>
      <c r="P293" s="145">
        <f>O293*H293</f>
        <v>0</v>
      </c>
      <c r="Q293" s="145">
        <v>0</v>
      </c>
      <c r="R293" s="145">
        <f>Q293*H293</f>
        <v>0</v>
      </c>
      <c r="S293" s="145">
        <v>0</v>
      </c>
      <c r="T293" s="146">
        <f>S293*H293</f>
        <v>0</v>
      </c>
      <c r="AR293" s="147" t="s">
        <v>901</v>
      </c>
      <c r="AT293" s="147" t="s">
        <v>237</v>
      </c>
      <c r="AU293" s="147" t="s">
        <v>85</v>
      </c>
      <c r="AY293" s="17" t="s">
        <v>136</v>
      </c>
      <c r="BE293" s="148">
        <f>IF(N293="základní",J293,0)</f>
        <v>0</v>
      </c>
      <c r="BF293" s="148">
        <f>IF(N293="snížená",J293,0)</f>
        <v>0</v>
      </c>
      <c r="BG293" s="148">
        <f>IF(N293="zákl. přenesená",J293,0)</f>
        <v>0</v>
      </c>
      <c r="BH293" s="148">
        <f>IF(N293="sníž. přenesená",J293,0)</f>
        <v>0</v>
      </c>
      <c r="BI293" s="148">
        <f>IF(N293="nulová",J293,0)</f>
        <v>0</v>
      </c>
      <c r="BJ293" s="17" t="s">
        <v>81</v>
      </c>
      <c r="BK293" s="148">
        <f>ROUND(I293*H293,2)</f>
        <v>0</v>
      </c>
      <c r="BL293" s="17" t="s">
        <v>901</v>
      </c>
      <c r="BM293" s="147" t="s">
        <v>905</v>
      </c>
    </row>
    <row r="294" spans="2:47" s="1" customFormat="1" ht="12">
      <c r="B294" s="32"/>
      <c r="D294" s="149" t="s">
        <v>143</v>
      </c>
      <c r="F294" s="150" t="s">
        <v>904</v>
      </c>
      <c r="I294" s="151"/>
      <c r="L294" s="32"/>
      <c r="M294" s="152"/>
      <c r="T294" s="56"/>
      <c r="AT294" s="17" t="s">
        <v>143</v>
      </c>
      <c r="AU294" s="17" t="s">
        <v>85</v>
      </c>
    </row>
    <row r="295" spans="2:51" s="13" customFormat="1" ht="12">
      <c r="B295" s="159"/>
      <c r="D295" s="149" t="s">
        <v>144</v>
      </c>
      <c r="E295" s="160" t="s">
        <v>1</v>
      </c>
      <c r="F295" s="161" t="s">
        <v>85</v>
      </c>
      <c r="H295" s="162">
        <v>2</v>
      </c>
      <c r="I295" s="163"/>
      <c r="L295" s="159"/>
      <c r="M295" s="164"/>
      <c r="T295" s="165"/>
      <c r="AT295" s="160" t="s">
        <v>144</v>
      </c>
      <c r="AU295" s="160" t="s">
        <v>85</v>
      </c>
      <c r="AV295" s="13" t="s">
        <v>85</v>
      </c>
      <c r="AW295" s="13" t="s">
        <v>32</v>
      </c>
      <c r="AX295" s="13" t="s">
        <v>76</v>
      </c>
      <c r="AY295" s="160" t="s">
        <v>136</v>
      </c>
    </row>
    <row r="296" spans="2:51" s="14" customFormat="1" ht="12">
      <c r="B296" s="166"/>
      <c r="D296" s="149" t="s">
        <v>144</v>
      </c>
      <c r="E296" s="167" t="s">
        <v>1</v>
      </c>
      <c r="F296" s="168" t="s">
        <v>147</v>
      </c>
      <c r="H296" s="169">
        <v>2</v>
      </c>
      <c r="I296" s="170"/>
      <c r="L296" s="166"/>
      <c r="M296" s="171"/>
      <c r="T296" s="172"/>
      <c r="AT296" s="167" t="s">
        <v>144</v>
      </c>
      <c r="AU296" s="167" t="s">
        <v>85</v>
      </c>
      <c r="AV296" s="14" t="s">
        <v>102</v>
      </c>
      <c r="AW296" s="14" t="s">
        <v>32</v>
      </c>
      <c r="AX296" s="14" t="s">
        <v>81</v>
      </c>
      <c r="AY296" s="167" t="s">
        <v>136</v>
      </c>
    </row>
    <row r="297" spans="2:65" s="1" customFormat="1" ht="16.5" customHeight="1">
      <c r="B297" s="32"/>
      <c r="C297" s="136" t="s">
        <v>343</v>
      </c>
      <c r="D297" s="136" t="s">
        <v>138</v>
      </c>
      <c r="E297" s="137" t="s">
        <v>906</v>
      </c>
      <c r="F297" s="138" t="s">
        <v>907</v>
      </c>
      <c r="G297" s="139" t="s">
        <v>283</v>
      </c>
      <c r="H297" s="140">
        <v>2</v>
      </c>
      <c r="I297" s="141"/>
      <c r="J297" s="142">
        <f>ROUND(I297*H297,2)</f>
        <v>0</v>
      </c>
      <c r="K297" s="138" t="s">
        <v>1</v>
      </c>
      <c r="L297" s="32"/>
      <c r="M297" s="143" t="s">
        <v>1</v>
      </c>
      <c r="N297" s="144" t="s">
        <v>41</v>
      </c>
      <c r="P297" s="145">
        <f>O297*H297</f>
        <v>0</v>
      </c>
      <c r="Q297" s="145">
        <v>0</v>
      </c>
      <c r="R297" s="145">
        <f>Q297*H297</f>
        <v>0</v>
      </c>
      <c r="S297" s="145">
        <v>0</v>
      </c>
      <c r="T297" s="146">
        <f>S297*H297</f>
        <v>0</v>
      </c>
      <c r="AR297" s="147" t="s">
        <v>901</v>
      </c>
      <c r="AT297" s="147" t="s">
        <v>138</v>
      </c>
      <c r="AU297" s="147" t="s">
        <v>85</v>
      </c>
      <c r="AY297" s="17" t="s">
        <v>136</v>
      </c>
      <c r="BE297" s="148">
        <f>IF(N297="základní",J297,0)</f>
        <v>0</v>
      </c>
      <c r="BF297" s="148">
        <f>IF(N297="snížená",J297,0)</f>
        <v>0</v>
      </c>
      <c r="BG297" s="148">
        <f>IF(N297="zákl. přenesená",J297,0)</f>
        <v>0</v>
      </c>
      <c r="BH297" s="148">
        <f>IF(N297="sníž. přenesená",J297,0)</f>
        <v>0</v>
      </c>
      <c r="BI297" s="148">
        <f>IF(N297="nulová",J297,0)</f>
        <v>0</v>
      </c>
      <c r="BJ297" s="17" t="s">
        <v>81</v>
      </c>
      <c r="BK297" s="148">
        <f>ROUND(I297*H297,2)</f>
        <v>0</v>
      </c>
      <c r="BL297" s="17" t="s">
        <v>901</v>
      </c>
      <c r="BM297" s="147" t="s">
        <v>908</v>
      </c>
    </row>
    <row r="298" spans="2:47" s="1" customFormat="1" ht="12">
      <c r="B298" s="32"/>
      <c r="D298" s="149" t="s">
        <v>143</v>
      </c>
      <c r="F298" s="150" t="s">
        <v>907</v>
      </c>
      <c r="I298" s="151"/>
      <c r="L298" s="32"/>
      <c r="M298" s="152"/>
      <c r="T298" s="56"/>
      <c r="AT298" s="17" t="s">
        <v>143</v>
      </c>
      <c r="AU298" s="17" t="s">
        <v>85</v>
      </c>
    </row>
    <row r="299" spans="2:51" s="13" customFormat="1" ht="12">
      <c r="B299" s="159"/>
      <c r="D299" s="149" t="s">
        <v>144</v>
      </c>
      <c r="E299" s="160" t="s">
        <v>1</v>
      </c>
      <c r="F299" s="161" t="s">
        <v>85</v>
      </c>
      <c r="H299" s="162">
        <v>2</v>
      </c>
      <c r="I299" s="163"/>
      <c r="L299" s="159"/>
      <c r="M299" s="164"/>
      <c r="T299" s="165"/>
      <c r="AT299" s="160" t="s">
        <v>144</v>
      </c>
      <c r="AU299" s="160" t="s">
        <v>85</v>
      </c>
      <c r="AV299" s="13" t="s">
        <v>85</v>
      </c>
      <c r="AW299" s="13" t="s">
        <v>32</v>
      </c>
      <c r="AX299" s="13" t="s">
        <v>76</v>
      </c>
      <c r="AY299" s="160" t="s">
        <v>136</v>
      </c>
    </row>
    <row r="300" spans="2:51" s="14" customFormat="1" ht="12">
      <c r="B300" s="166"/>
      <c r="D300" s="149" t="s">
        <v>144</v>
      </c>
      <c r="E300" s="167" t="s">
        <v>1</v>
      </c>
      <c r="F300" s="168" t="s">
        <v>147</v>
      </c>
      <c r="H300" s="169">
        <v>2</v>
      </c>
      <c r="I300" s="170"/>
      <c r="L300" s="166"/>
      <c r="M300" s="171"/>
      <c r="T300" s="172"/>
      <c r="AT300" s="167" t="s">
        <v>144</v>
      </c>
      <c r="AU300" s="167" t="s">
        <v>85</v>
      </c>
      <c r="AV300" s="14" t="s">
        <v>102</v>
      </c>
      <c r="AW300" s="14" t="s">
        <v>32</v>
      </c>
      <c r="AX300" s="14" t="s">
        <v>81</v>
      </c>
      <c r="AY300" s="167" t="s">
        <v>136</v>
      </c>
    </row>
    <row r="301" spans="2:65" s="1" customFormat="1" ht="16.5" customHeight="1">
      <c r="B301" s="32"/>
      <c r="C301" s="136" t="s">
        <v>351</v>
      </c>
      <c r="D301" s="136" t="s">
        <v>138</v>
      </c>
      <c r="E301" s="137" t="s">
        <v>909</v>
      </c>
      <c r="F301" s="138" t="s">
        <v>910</v>
      </c>
      <c r="G301" s="139" t="s">
        <v>283</v>
      </c>
      <c r="H301" s="140">
        <v>3</v>
      </c>
      <c r="I301" s="141"/>
      <c r="J301" s="142">
        <f>ROUND(I301*H301,2)</f>
        <v>0</v>
      </c>
      <c r="K301" s="138" t="s">
        <v>1</v>
      </c>
      <c r="L301" s="32"/>
      <c r="M301" s="143" t="s">
        <v>1</v>
      </c>
      <c r="N301" s="144" t="s">
        <v>41</v>
      </c>
      <c r="P301" s="145">
        <f>O301*H301</f>
        <v>0</v>
      </c>
      <c r="Q301" s="145">
        <v>0</v>
      </c>
      <c r="R301" s="145">
        <f>Q301*H301</f>
        <v>0</v>
      </c>
      <c r="S301" s="145">
        <v>0</v>
      </c>
      <c r="T301" s="146">
        <f>S301*H301</f>
        <v>0</v>
      </c>
      <c r="AR301" s="147" t="s">
        <v>901</v>
      </c>
      <c r="AT301" s="147" t="s">
        <v>138</v>
      </c>
      <c r="AU301" s="147" t="s">
        <v>85</v>
      </c>
      <c r="AY301" s="17" t="s">
        <v>136</v>
      </c>
      <c r="BE301" s="148">
        <f>IF(N301="základní",J301,0)</f>
        <v>0</v>
      </c>
      <c r="BF301" s="148">
        <f>IF(N301="snížená",J301,0)</f>
        <v>0</v>
      </c>
      <c r="BG301" s="148">
        <f>IF(N301="zákl. přenesená",J301,0)</f>
        <v>0</v>
      </c>
      <c r="BH301" s="148">
        <f>IF(N301="sníž. přenesená",J301,0)</f>
        <v>0</v>
      </c>
      <c r="BI301" s="148">
        <f>IF(N301="nulová",J301,0)</f>
        <v>0</v>
      </c>
      <c r="BJ301" s="17" t="s">
        <v>81</v>
      </c>
      <c r="BK301" s="148">
        <f>ROUND(I301*H301,2)</f>
        <v>0</v>
      </c>
      <c r="BL301" s="17" t="s">
        <v>901</v>
      </c>
      <c r="BM301" s="147" t="s">
        <v>911</v>
      </c>
    </row>
    <row r="302" spans="2:47" s="1" customFormat="1" ht="12">
      <c r="B302" s="32"/>
      <c r="D302" s="149" t="s">
        <v>143</v>
      </c>
      <c r="F302" s="150" t="s">
        <v>910</v>
      </c>
      <c r="I302" s="151"/>
      <c r="L302" s="32"/>
      <c r="M302" s="152"/>
      <c r="T302" s="56"/>
      <c r="AT302" s="17" t="s">
        <v>143</v>
      </c>
      <c r="AU302" s="17" t="s">
        <v>85</v>
      </c>
    </row>
    <row r="303" spans="2:51" s="13" customFormat="1" ht="12">
      <c r="B303" s="159"/>
      <c r="D303" s="149" t="s">
        <v>144</v>
      </c>
      <c r="E303" s="160" t="s">
        <v>1</v>
      </c>
      <c r="F303" s="161" t="s">
        <v>88</v>
      </c>
      <c r="H303" s="162">
        <v>3</v>
      </c>
      <c r="I303" s="163"/>
      <c r="L303" s="159"/>
      <c r="M303" s="164"/>
      <c r="T303" s="165"/>
      <c r="AT303" s="160" t="s">
        <v>144</v>
      </c>
      <c r="AU303" s="160" t="s">
        <v>85</v>
      </c>
      <c r="AV303" s="13" t="s">
        <v>85</v>
      </c>
      <c r="AW303" s="13" t="s">
        <v>32</v>
      </c>
      <c r="AX303" s="13" t="s">
        <v>76</v>
      </c>
      <c r="AY303" s="160" t="s">
        <v>136</v>
      </c>
    </row>
    <row r="304" spans="2:51" s="14" customFormat="1" ht="12">
      <c r="B304" s="166"/>
      <c r="D304" s="149" t="s">
        <v>144</v>
      </c>
      <c r="E304" s="167" t="s">
        <v>1</v>
      </c>
      <c r="F304" s="168" t="s">
        <v>147</v>
      </c>
      <c r="H304" s="169">
        <v>3</v>
      </c>
      <c r="I304" s="170"/>
      <c r="L304" s="166"/>
      <c r="M304" s="171"/>
      <c r="T304" s="172"/>
      <c r="AT304" s="167" t="s">
        <v>144</v>
      </c>
      <c r="AU304" s="167" t="s">
        <v>85</v>
      </c>
      <c r="AV304" s="14" t="s">
        <v>102</v>
      </c>
      <c r="AW304" s="14" t="s">
        <v>32</v>
      </c>
      <c r="AX304" s="14" t="s">
        <v>81</v>
      </c>
      <c r="AY304" s="167" t="s">
        <v>136</v>
      </c>
    </row>
    <row r="305" spans="2:65" s="1" customFormat="1" ht="21.75" customHeight="1">
      <c r="B305" s="32"/>
      <c r="C305" s="136" t="s">
        <v>357</v>
      </c>
      <c r="D305" s="136" t="s">
        <v>138</v>
      </c>
      <c r="E305" s="137" t="s">
        <v>912</v>
      </c>
      <c r="F305" s="138" t="s">
        <v>913</v>
      </c>
      <c r="G305" s="139" t="s">
        <v>186</v>
      </c>
      <c r="H305" s="140">
        <v>30</v>
      </c>
      <c r="I305" s="141"/>
      <c r="J305" s="142">
        <f>ROUND(I305*H305,2)</f>
        <v>0</v>
      </c>
      <c r="K305" s="138" t="s">
        <v>1</v>
      </c>
      <c r="L305" s="32"/>
      <c r="M305" s="143" t="s">
        <v>1</v>
      </c>
      <c r="N305" s="144" t="s">
        <v>41</v>
      </c>
      <c r="P305" s="145">
        <f>O305*H305</f>
        <v>0</v>
      </c>
      <c r="Q305" s="145">
        <v>0</v>
      </c>
      <c r="R305" s="145">
        <f>Q305*H305</f>
        <v>0</v>
      </c>
      <c r="S305" s="145">
        <v>0</v>
      </c>
      <c r="T305" s="146">
        <f>S305*H305</f>
        <v>0</v>
      </c>
      <c r="AR305" s="147" t="s">
        <v>102</v>
      </c>
      <c r="AT305" s="147" t="s">
        <v>138</v>
      </c>
      <c r="AU305" s="147" t="s">
        <v>85</v>
      </c>
      <c r="AY305" s="17" t="s">
        <v>136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7" t="s">
        <v>81</v>
      </c>
      <c r="BK305" s="148">
        <f>ROUND(I305*H305,2)</f>
        <v>0</v>
      </c>
      <c r="BL305" s="17" t="s">
        <v>102</v>
      </c>
      <c r="BM305" s="147" t="s">
        <v>914</v>
      </c>
    </row>
    <row r="306" spans="2:47" s="1" customFormat="1" ht="12">
      <c r="B306" s="32"/>
      <c r="D306" s="149" t="s">
        <v>143</v>
      </c>
      <c r="F306" s="150" t="s">
        <v>913</v>
      </c>
      <c r="I306" s="151"/>
      <c r="L306" s="32"/>
      <c r="M306" s="152"/>
      <c r="T306" s="56"/>
      <c r="AT306" s="17" t="s">
        <v>143</v>
      </c>
      <c r="AU306" s="17" t="s">
        <v>85</v>
      </c>
    </row>
    <row r="307" spans="2:51" s="13" customFormat="1" ht="12">
      <c r="B307" s="159"/>
      <c r="D307" s="149" t="s">
        <v>144</v>
      </c>
      <c r="E307" s="160" t="s">
        <v>1</v>
      </c>
      <c r="F307" s="161" t="s">
        <v>299</v>
      </c>
      <c r="H307" s="162">
        <v>30</v>
      </c>
      <c r="I307" s="163"/>
      <c r="L307" s="159"/>
      <c r="M307" s="164"/>
      <c r="T307" s="165"/>
      <c r="AT307" s="160" t="s">
        <v>144</v>
      </c>
      <c r="AU307" s="160" t="s">
        <v>85</v>
      </c>
      <c r="AV307" s="13" t="s">
        <v>85</v>
      </c>
      <c r="AW307" s="13" t="s">
        <v>32</v>
      </c>
      <c r="AX307" s="13" t="s">
        <v>76</v>
      </c>
      <c r="AY307" s="160" t="s">
        <v>136</v>
      </c>
    </row>
    <row r="308" spans="2:51" s="14" customFormat="1" ht="12">
      <c r="B308" s="166"/>
      <c r="D308" s="149" t="s">
        <v>144</v>
      </c>
      <c r="E308" s="167" t="s">
        <v>1</v>
      </c>
      <c r="F308" s="168" t="s">
        <v>147</v>
      </c>
      <c r="H308" s="169">
        <v>30</v>
      </c>
      <c r="I308" s="170"/>
      <c r="L308" s="166"/>
      <c r="M308" s="171"/>
      <c r="T308" s="172"/>
      <c r="AT308" s="167" t="s">
        <v>144</v>
      </c>
      <c r="AU308" s="167" t="s">
        <v>85</v>
      </c>
      <c r="AV308" s="14" t="s">
        <v>102</v>
      </c>
      <c r="AW308" s="14" t="s">
        <v>32</v>
      </c>
      <c r="AX308" s="14" t="s">
        <v>81</v>
      </c>
      <c r="AY308" s="167" t="s">
        <v>136</v>
      </c>
    </row>
    <row r="309" spans="2:65" s="1" customFormat="1" ht="16.5" customHeight="1">
      <c r="B309" s="32"/>
      <c r="C309" s="136" t="s">
        <v>363</v>
      </c>
      <c r="D309" s="136" t="s">
        <v>138</v>
      </c>
      <c r="E309" s="137" t="s">
        <v>915</v>
      </c>
      <c r="F309" s="138" t="s">
        <v>916</v>
      </c>
      <c r="G309" s="139" t="s">
        <v>186</v>
      </c>
      <c r="H309" s="140">
        <v>617</v>
      </c>
      <c r="I309" s="141"/>
      <c r="J309" s="142">
        <f>ROUND(I309*H309,2)</f>
        <v>0</v>
      </c>
      <c r="K309" s="138" t="s">
        <v>1</v>
      </c>
      <c r="L309" s="32"/>
      <c r="M309" s="143" t="s">
        <v>1</v>
      </c>
      <c r="N309" s="144" t="s">
        <v>41</v>
      </c>
      <c r="P309" s="145">
        <f>O309*H309</f>
        <v>0</v>
      </c>
      <c r="Q309" s="145">
        <v>0</v>
      </c>
      <c r="R309" s="145">
        <f>Q309*H309</f>
        <v>0</v>
      </c>
      <c r="S309" s="145">
        <v>0</v>
      </c>
      <c r="T309" s="146">
        <f>S309*H309</f>
        <v>0</v>
      </c>
      <c r="AR309" s="147" t="s">
        <v>102</v>
      </c>
      <c r="AT309" s="147" t="s">
        <v>138</v>
      </c>
      <c r="AU309" s="147" t="s">
        <v>85</v>
      </c>
      <c r="AY309" s="17" t="s">
        <v>136</v>
      </c>
      <c r="BE309" s="148">
        <f>IF(N309="základní",J309,0)</f>
        <v>0</v>
      </c>
      <c r="BF309" s="148">
        <f>IF(N309="snížená",J309,0)</f>
        <v>0</v>
      </c>
      <c r="BG309" s="148">
        <f>IF(N309="zákl. přenesená",J309,0)</f>
        <v>0</v>
      </c>
      <c r="BH309" s="148">
        <f>IF(N309="sníž. přenesená",J309,0)</f>
        <v>0</v>
      </c>
      <c r="BI309" s="148">
        <f>IF(N309="nulová",J309,0)</f>
        <v>0</v>
      </c>
      <c r="BJ309" s="17" t="s">
        <v>81</v>
      </c>
      <c r="BK309" s="148">
        <f>ROUND(I309*H309,2)</f>
        <v>0</v>
      </c>
      <c r="BL309" s="17" t="s">
        <v>102</v>
      </c>
      <c r="BM309" s="147" t="s">
        <v>917</v>
      </c>
    </row>
    <row r="310" spans="2:47" s="1" customFormat="1" ht="12">
      <c r="B310" s="32"/>
      <c r="D310" s="149" t="s">
        <v>143</v>
      </c>
      <c r="F310" s="150" t="s">
        <v>916</v>
      </c>
      <c r="I310" s="151"/>
      <c r="L310" s="32"/>
      <c r="M310" s="152"/>
      <c r="T310" s="56"/>
      <c r="AT310" s="17" t="s">
        <v>143</v>
      </c>
      <c r="AU310" s="17" t="s">
        <v>85</v>
      </c>
    </row>
    <row r="311" spans="2:51" s="13" customFormat="1" ht="12">
      <c r="B311" s="159"/>
      <c r="D311" s="149" t="s">
        <v>144</v>
      </c>
      <c r="E311" s="160" t="s">
        <v>1</v>
      </c>
      <c r="F311" s="161" t="s">
        <v>918</v>
      </c>
      <c r="H311" s="162">
        <v>617</v>
      </c>
      <c r="I311" s="163"/>
      <c r="L311" s="159"/>
      <c r="M311" s="164"/>
      <c r="T311" s="165"/>
      <c r="AT311" s="160" t="s">
        <v>144</v>
      </c>
      <c r="AU311" s="160" t="s">
        <v>85</v>
      </c>
      <c r="AV311" s="13" t="s">
        <v>85</v>
      </c>
      <c r="AW311" s="13" t="s">
        <v>32</v>
      </c>
      <c r="AX311" s="13" t="s">
        <v>76</v>
      </c>
      <c r="AY311" s="160" t="s">
        <v>136</v>
      </c>
    </row>
    <row r="312" spans="2:51" s="14" customFormat="1" ht="12">
      <c r="B312" s="166"/>
      <c r="D312" s="149" t="s">
        <v>144</v>
      </c>
      <c r="E312" s="167" t="s">
        <v>1</v>
      </c>
      <c r="F312" s="168" t="s">
        <v>147</v>
      </c>
      <c r="H312" s="169">
        <v>617</v>
      </c>
      <c r="I312" s="170"/>
      <c r="L312" s="166"/>
      <c r="M312" s="171"/>
      <c r="T312" s="172"/>
      <c r="AT312" s="167" t="s">
        <v>144</v>
      </c>
      <c r="AU312" s="167" t="s">
        <v>85</v>
      </c>
      <c r="AV312" s="14" t="s">
        <v>102</v>
      </c>
      <c r="AW312" s="14" t="s">
        <v>32</v>
      </c>
      <c r="AX312" s="14" t="s">
        <v>81</v>
      </c>
      <c r="AY312" s="167" t="s">
        <v>136</v>
      </c>
    </row>
    <row r="313" spans="2:65" s="1" customFormat="1" ht="24.25" customHeight="1">
      <c r="B313" s="32"/>
      <c r="C313" s="136" t="s">
        <v>367</v>
      </c>
      <c r="D313" s="136" t="s">
        <v>138</v>
      </c>
      <c r="E313" s="137" t="s">
        <v>919</v>
      </c>
      <c r="F313" s="138" t="s">
        <v>920</v>
      </c>
      <c r="G313" s="139" t="s">
        <v>186</v>
      </c>
      <c r="H313" s="140">
        <v>617</v>
      </c>
      <c r="I313" s="141"/>
      <c r="J313" s="142">
        <f>ROUND(I313*H313,2)</f>
        <v>0</v>
      </c>
      <c r="K313" s="138" t="s">
        <v>1</v>
      </c>
      <c r="L313" s="32"/>
      <c r="M313" s="143" t="s">
        <v>1</v>
      </c>
      <c r="N313" s="144" t="s">
        <v>41</v>
      </c>
      <c r="P313" s="145">
        <f>O313*H313</f>
        <v>0</v>
      </c>
      <c r="Q313" s="145">
        <v>0</v>
      </c>
      <c r="R313" s="145">
        <f>Q313*H313</f>
        <v>0</v>
      </c>
      <c r="S313" s="145">
        <v>0</v>
      </c>
      <c r="T313" s="146">
        <f>S313*H313</f>
        <v>0</v>
      </c>
      <c r="AR313" s="147" t="s">
        <v>102</v>
      </c>
      <c r="AT313" s="147" t="s">
        <v>138</v>
      </c>
      <c r="AU313" s="147" t="s">
        <v>85</v>
      </c>
      <c r="AY313" s="17" t="s">
        <v>136</v>
      </c>
      <c r="BE313" s="148">
        <f>IF(N313="základní",J313,0)</f>
        <v>0</v>
      </c>
      <c r="BF313" s="148">
        <f>IF(N313="snížená",J313,0)</f>
        <v>0</v>
      </c>
      <c r="BG313" s="148">
        <f>IF(N313="zákl. přenesená",J313,0)</f>
        <v>0</v>
      </c>
      <c r="BH313" s="148">
        <f>IF(N313="sníž. přenesená",J313,0)</f>
        <v>0</v>
      </c>
      <c r="BI313" s="148">
        <f>IF(N313="nulová",J313,0)</f>
        <v>0</v>
      </c>
      <c r="BJ313" s="17" t="s">
        <v>81</v>
      </c>
      <c r="BK313" s="148">
        <f>ROUND(I313*H313,2)</f>
        <v>0</v>
      </c>
      <c r="BL313" s="17" t="s">
        <v>102</v>
      </c>
      <c r="BM313" s="147" t="s">
        <v>921</v>
      </c>
    </row>
    <row r="314" spans="2:47" s="1" customFormat="1" ht="24">
      <c r="B314" s="32"/>
      <c r="D314" s="149" t="s">
        <v>143</v>
      </c>
      <c r="F314" s="150" t="s">
        <v>920</v>
      </c>
      <c r="I314" s="151"/>
      <c r="L314" s="32"/>
      <c r="M314" s="152"/>
      <c r="T314" s="56"/>
      <c r="AT314" s="17" t="s">
        <v>143</v>
      </c>
      <c r="AU314" s="17" t="s">
        <v>85</v>
      </c>
    </row>
    <row r="315" spans="2:51" s="13" customFormat="1" ht="12">
      <c r="B315" s="159"/>
      <c r="D315" s="149" t="s">
        <v>144</v>
      </c>
      <c r="E315" s="160" t="s">
        <v>1</v>
      </c>
      <c r="F315" s="161" t="s">
        <v>918</v>
      </c>
      <c r="H315" s="162">
        <v>617</v>
      </c>
      <c r="I315" s="163"/>
      <c r="L315" s="159"/>
      <c r="M315" s="164"/>
      <c r="T315" s="165"/>
      <c r="AT315" s="160" t="s">
        <v>144</v>
      </c>
      <c r="AU315" s="160" t="s">
        <v>85</v>
      </c>
      <c r="AV315" s="13" t="s">
        <v>85</v>
      </c>
      <c r="AW315" s="13" t="s">
        <v>32</v>
      </c>
      <c r="AX315" s="13" t="s">
        <v>76</v>
      </c>
      <c r="AY315" s="160" t="s">
        <v>136</v>
      </c>
    </row>
    <row r="316" spans="2:51" s="14" customFormat="1" ht="12">
      <c r="B316" s="166"/>
      <c r="D316" s="149" t="s">
        <v>144</v>
      </c>
      <c r="E316" s="167" t="s">
        <v>1</v>
      </c>
      <c r="F316" s="168" t="s">
        <v>147</v>
      </c>
      <c r="H316" s="169">
        <v>617</v>
      </c>
      <c r="I316" s="170"/>
      <c r="L316" s="166"/>
      <c r="M316" s="171"/>
      <c r="T316" s="172"/>
      <c r="AT316" s="167" t="s">
        <v>144</v>
      </c>
      <c r="AU316" s="167" t="s">
        <v>85</v>
      </c>
      <c r="AV316" s="14" t="s">
        <v>102</v>
      </c>
      <c r="AW316" s="14" t="s">
        <v>32</v>
      </c>
      <c r="AX316" s="14" t="s">
        <v>81</v>
      </c>
      <c r="AY316" s="167" t="s">
        <v>136</v>
      </c>
    </row>
    <row r="317" spans="2:65" s="1" customFormat="1" ht="24.25" customHeight="1">
      <c r="B317" s="32"/>
      <c r="C317" s="136" t="s">
        <v>372</v>
      </c>
      <c r="D317" s="136" t="s">
        <v>138</v>
      </c>
      <c r="E317" s="137" t="s">
        <v>922</v>
      </c>
      <c r="F317" s="138" t="s">
        <v>923</v>
      </c>
      <c r="G317" s="139" t="s">
        <v>186</v>
      </c>
      <c r="H317" s="140">
        <v>378</v>
      </c>
      <c r="I317" s="141"/>
      <c r="J317" s="142">
        <f>ROUND(I317*H317,2)</f>
        <v>0</v>
      </c>
      <c r="K317" s="138" t="s">
        <v>1</v>
      </c>
      <c r="L317" s="32"/>
      <c r="M317" s="143" t="s">
        <v>1</v>
      </c>
      <c r="N317" s="144" t="s">
        <v>41</v>
      </c>
      <c r="P317" s="145">
        <f>O317*H317</f>
        <v>0</v>
      </c>
      <c r="Q317" s="145">
        <v>0</v>
      </c>
      <c r="R317" s="145">
        <f>Q317*H317</f>
        <v>0</v>
      </c>
      <c r="S317" s="145">
        <v>0</v>
      </c>
      <c r="T317" s="146">
        <f>S317*H317</f>
        <v>0</v>
      </c>
      <c r="AR317" s="147" t="s">
        <v>102</v>
      </c>
      <c r="AT317" s="147" t="s">
        <v>138</v>
      </c>
      <c r="AU317" s="147" t="s">
        <v>85</v>
      </c>
      <c r="AY317" s="17" t="s">
        <v>136</v>
      </c>
      <c r="BE317" s="148">
        <f>IF(N317="základní",J317,0)</f>
        <v>0</v>
      </c>
      <c r="BF317" s="148">
        <f>IF(N317="snížená",J317,0)</f>
        <v>0</v>
      </c>
      <c r="BG317" s="148">
        <f>IF(N317="zákl. přenesená",J317,0)</f>
        <v>0</v>
      </c>
      <c r="BH317" s="148">
        <f>IF(N317="sníž. přenesená",J317,0)</f>
        <v>0</v>
      </c>
      <c r="BI317" s="148">
        <f>IF(N317="nulová",J317,0)</f>
        <v>0</v>
      </c>
      <c r="BJ317" s="17" t="s">
        <v>81</v>
      </c>
      <c r="BK317" s="148">
        <f>ROUND(I317*H317,2)</f>
        <v>0</v>
      </c>
      <c r="BL317" s="17" t="s">
        <v>102</v>
      </c>
      <c r="BM317" s="147" t="s">
        <v>924</v>
      </c>
    </row>
    <row r="318" spans="2:47" s="1" customFormat="1" ht="12">
      <c r="B318" s="32"/>
      <c r="D318" s="149" t="s">
        <v>143</v>
      </c>
      <c r="F318" s="150" t="s">
        <v>923</v>
      </c>
      <c r="I318" s="151"/>
      <c r="L318" s="32"/>
      <c r="M318" s="152"/>
      <c r="T318" s="56"/>
      <c r="AT318" s="17" t="s">
        <v>143</v>
      </c>
      <c r="AU318" s="17" t="s">
        <v>85</v>
      </c>
    </row>
    <row r="319" spans="2:51" s="13" customFormat="1" ht="12">
      <c r="B319" s="159"/>
      <c r="D319" s="149" t="s">
        <v>144</v>
      </c>
      <c r="E319" s="160" t="s">
        <v>1</v>
      </c>
      <c r="F319" s="161" t="s">
        <v>865</v>
      </c>
      <c r="H319" s="162">
        <v>378</v>
      </c>
      <c r="I319" s="163"/>
      <c r="L319" s="159"/>
      <c r="M319" s="164"/>
      <c r="T319" s="165"/>
      <c r="AT319" s="160" t="s">
        <v>144</v>
      </c>
      <c r="AU319" s="160" t="s">
        <v>85</v>
      </c>
      <c r="AV319" s="13" t="s">
        <v>85</v>
      </c>
      <c r="AW319" s="13" t="s">
        <v>32</v>
      </c>
      <c r="AX319" s="13" t="s">
        <v>76</v>
      </c>
      <c r="AY319" s="160" t="s">
        <v>136</v>
      </c>
    </row>
    <row r="320" spans="2:51" s="14" customFormat="1" ht="12">
      <c r="B320" s="166"/>
      <c r="D320" s="149" t="s">
        <v>144</v>
      </c>
      <c r="E320" s="167" t="s">
        <v>1</v>
      </c>
      <c r="F320" s="168" t="s">
        <v>147</v>
      </c>
      <c r="H320" s="169">
        <v>378</v>
      </c>
      <c r="I320" s="170"/>
      <c r="L320" s="166"/>
      <c r="M320" s="171"/>
      <c r="T320" s="172"/>
      <c r="AT320" s="167" t="s">
        <v>144</v>
      </c>
      <c r="AU320" s="167" t="s">
        <v>85</v>
      </c>
      <c r="AV320" s="14" t="s">
        <v>102</v>
      </c>
      <c r="AW320" s="14" t="s">
        <v>32</v>
      </c>
      <c r="AX320" s="14" t="s">
        <v>81</v>
      </c>
      <c r="AY320" s="167" t="s">
        <v>136</v>
      </c>
    </row>
    <row r="321" spans="2:65" s="1" customFormat="1" ht="16.5" customHeight="1">
      <c r="B321" s="32"/>
      <c r="C321" s="136" t="s">
        <v>376</v>
      </c>
      <c r="D321" s="136" t="s">
        <v>138</v>
      </c>
      <c r="E321" s="137" t="s">
        <v>925</v>
      </c>
      <c r="F321" s="138" t="s">
        <v>926</v>
      </c>
      <c r="G321" s="139" t="s">
        <v>186</v>
      </c>
      <c r="H321" s="140">
        <v>587</v>
      </c>
      <c r="I321" s="141"/>
      <c r="J321" s="142">
        <f>ROUND(I321*H321,2)</f>
        <v>0</v>
      </c>
      <c r="K321" s="138" t="s">
        <v>1</v>
      </c>
      <c r="L321" s="32"/>
      <c r="M321" s="143" t="s">
        <v>1</v>
      </c>
      <c r="N321" s="144" t="s">
        <v>41</v>
      </c>
      <c r="P321" s="145">
        <f>O321*H321</f>
        <v>0</v>
      </c>
      <c r="Q321" s="145">
        <v>7E-05</v>
      </c>
      <c r="R321" s="145">
        <f>Q321*H321</f>
        <v>0.041089999999999995</v>
      </c>
      <c r="S321" s="145">
        <v>0</v>
      </c>
      <c r="T321" s="146">
        <f>S321*H321</f>
        <v>0</v>
      </c>
      <c r="AR321" s="147" t="s">
        <v>102</v>
      </c>
      <c r="AT321" s="147" t="s">
        <v>138</v>
      </c>
      <c r="AU321" s="147" t="s">
        <v>85</v>
      </c>
      <c r="AY321" s="17" t="s">
        <v>136</v>
      </c>
      <c r="BE321" s="148">
        <f>IF(N321="základní",J321,0)</f>
        <v>0</v>
      </c>
      <c r="BF321" s="148">
        <f>IF(N321="snížená",J321,0)</f>
        <v>0</v>
      </c>
      <c r="BG321" s="148">
        <f>IF(N321="zákl. přenesená",J321,0)</f>
        <v>0</v>
      </c>
      <c r="BH321" s="148">
        <f>IF(N321="sníž. přenesená",J321,0)</f>
        <v>0</v>
      </c>
      <c r="BI321" s="148">
        <f>IF(N321="nulová",J321,0)</f>
        <v>0</v>
      </c>
      <c r="BJ321" s="17" t="s">
        <v>81</v>
      </c>
      <c r="BK321" s="148">
        <f>ROUND(I321*H321,2)</f>
        <v>0</v>
      </c>
      <c r="BL321" s="17" t="s">
        <v>102</v>
      </c>
      <c r="BM321" s="147" t="s">
        <v>927</v>
      </c>
    </row>
    <row r="322" spans="2:47" s="1" customFormat="1" ht="12">
      <c r="B322" s="32"/>
      <c r="D322" s="149" t="s">
        <v>143</v>
      </c>
      <c r="F322" s="150" t="s">
        <v>926</v>
      </c>
      <c r="I322" s="151"/>
      <c r="L322" s="32"/>
      <c r="M322" s="152"/>
      <c r="T322" s="56"/>
      <c r="AT322" s="17" t="s">
        <v>143</v>
      </c>
      <c r="AU322" s="17" t="s">
        <v>85</v>
      </c>
    </row>
    <row r="323" spans="2:51" s="13" customFormat="1" ht="12">
      <c r="B323" s="159"/>
      <c r="D323" s="149" t="s">
        <v>144</v>
      </c>
      <c r="E323" s="160" t="s">
        <v>1</v>
      </c>
      <c r="F323" s="161" t="s">
        <v>928</v>
      </c>
      <c r="H323" s="162">
        <v>587</v>
      </c>
      <c r="I323" s="163"/>
      <c r="L323" s="159"/>
      <c r="M323" s="164"/>
      <c r="T323" s="165"/>
      <c r="AT323" s="160" t="s">
        <v>144</v>
      </c>
      <c r="AU323" s="160" t="s">
        <v>85</v>
      </c>
      <c r="AV323" s="13" t="s">
        <v>85</v>
      </c>
      <c r="AW323" s="13" t="s">
        <v>32</v>
      </c>
      <c r="AX323" s="13" t="s">
        <v>76</v>
      </c>
      <c r="AY323" s="160" t="s">
        <v>136</v>
      </c>
    </row>
    <row r="324" spans="2:51" s="14" customFormat="1" ht="12">
      <c r="B324" s="166"/>
      <c r="D324" s="149" t="s">
        <v>144</v>
      </c>
      <c r="E324" s="167" t="s">
        <v>1</v>
      </c>
      <c r="F324" s="168" t="s">
        <v>147</v>
      </c>
      <c r="H324" s="169">
        <v>587</v>
      </c>
      <c r="I324" s="170"/>
      <c r="L324" s="166"/>
      <c r="M324" s="171"/>
      <c r="T324" s="172"/>
      <c r="AT324" s="167" t="s">
        <v>144</v>
      </c>
      <c r="AU324" s="167" t="s">
        <v>85</v>
      </c>
      <c r="AV324" s="14" t="s">
        <v>102</v>
      </c>
      <c r="AW324" s="14" t="s">
        <v>32</v>
      </c>
      <c r="AX324" s="14" t="s">
        <v>81</v>
      </c>
      <c r="AY324" s="167" t="s">
        <v>136</v>
      </c>
    </row>
    <row r="325" spans="2:63" s="11" customFormat="1" ht="22.75" customHeight="1">
      <c r="B325" s="124"/>
      <c r="D325" s="125" t="s">
        <v>75</v>
      </c>
      <c r="E325" s="134" t="s">
        <v>682</v>
      </c>
      <c r="F325" s="134" t="s">
        <v>683</v>
      </c>
      <c r="I325" s="127"/>
      <c r="J325" s="135">
        <f>BK325</f>
        <v>0</v>
      </c>
      <c r="L325" s="124"/>
      <c r="M325" s="129"/>
      <c r="P325" s="130">
        <f>SUM(P326:P333)</f>
        <v>0</v>
      </c>
      <c r="R325" s="130">
        <f>SUM(R326:R333)</f>
        <v>0</v>
      </c>
      <c r="T325" s="131">
        <f>SUM(T326:T333)</f>
        <v>0</v>
      </c>
      <c r="AR325" s="125" t="s">
        <v>81</v>
      </c>
      <c r="AT325" s="132" t="s">
        <v>75</v>
      </c>
      <c r="AU325" s="132" t="s">
        <v>81</v>
      </c>
      <c r="AY325" s="125" t="s">
        <v>136</v>
      </c>
      <c r="BK325" s="133">
        <f>SUM(BK326:BK333)</f>
        <v>0</v>
      </c>
    </row>
    <row r="326" spans="2:65" s="1" customFormat="1" ht="49" customHeight="1">
      <c r="B326" s="32"/>
      <c r="C326" s="136" t="s">
        <v>382</v>
      </c>
      <c r="D326" s="136" t="s">
        <v>138</v>
      </c>
      <c r="E326" s="137" t="s">
        <v>929</v>
      </c>
      <c r="F326" s="138" t="s">
        <v>930</v>
      </c>
      <c r="G326" s="139" t="s">
        <v>240</v>
      </c>
      <c r="H326" s="140">
        <v>11.108</v>
      </c>
      <c r="I326" s="141"/>
      <c r="J326" s="142">
        <f>ROUND(I326*H326,2)</f>
        <v>0</v>
      </c>
      <c r="K326" s="138" t="s">
        <v>1</v>
      </c>
      <c r="L326" s="32"/>
      <c r="M326" s="143" t="s">
        <v>1</v>
      </c>
      <c r="N326" s="144" t="s">
        <v>41</v>
      </c>
      <c r="P326" s="145">
        <f>O326*H326</f>
        <v>0</v>
      </c>
      <c r="Q326" s="145">
        <v>0</v>
      </c>
      <c r="R326" s="145">
        <f>Q326*H326</f>
        <v>0</v>
      </c>
      <c r="S326" s="145">
        <v>0</v>
      </c>
      <c r="T326" s="146">
        <f>S326*H326</f>
        <v>0</v>
      </c>
      <c r="AR326" s="147" t="s">
        <v>102</v>
      </c>
      <c r="AT326" s="147" t="s">
        <v>138</v>
      </c>
      <c r="AU326" s="147" t="s">
        <v>85</v>
      </c>
      <c r="AY326" s="17" t="s">
        <v>136</v>
      </c>
      <c r="BE326" s="148">
        <f>IF(N326="základní",J326,0)</f>
        <v>0</v>
      </c>
      <c r="BF326" s="148">
        <f>IF(N326="snížená",J326,0)</f>
        <v>0</v>
      </c>
      <c r="BG326" s="148">
        <f>IF(N326="zákl. přenesená",J326,0)</f>
        <v>0</v>
      </c>
      <c r="BH326" s="148">
        <f>IF(N326="sníž. přenesená",J326,0)</f>
        <v>0</v>
      </c>
      <c r="BI326" s="148">
        <f>IF(N326="nulová",J326,0)</f>
        <v>0</v>
      </c>
      <c r="BJ326" s="17" t="s">
        <v>81</v>
      </c>
      <c r="BK326" s="148">
        <f>ROUND(I326*H326,2)</f>
        <v>0</v>
      </c>
      <c r="BL326" s="17" t="s">
        <v>102</v>
      </c>
      <c r="BM326" s="147" t="s">
        <v>931</v>
      </c>
    </row>
    <row r="327" spans="2:47" s="1" customFormat="1" ht="36">
      <c r="B327" s="32"/>
      <c r="D327" s="149" t="s">
        <v>143</v>
      </c>
      <c r="F327" s="150" t="s">
        <v>930</v>
      </c>
      <c r="I327" s="151"/>
      <c r="L327" s="32"/>
      <c r="M327" s="152"/>
      <c r="T327" s="56"/>
      <c r="AT327" s="17" t="s">
        <v>143</v>
      </c>
      <c r="AU327" s="17" t="s">
        <v>85</v>
      </c>
    </row>
    <row r="328" spans="2:65" s="1" customFormat="1" ht="55.5" customHeight="1">
      <c r="B328" s="32"/>
      <c r="C328" s="136" t="s">
        <v>387</v>
      </c>
      <c r="D328" s="136" t="s">
        <v>138</v>
      </c>
      <c r="E328" s="137" t="s">
        <v>932</v>
      </c>
      <c r="F328" s="138" t="s">
        <v>933</v>
      </c>
      <c r="G328" s="139" t="s">
        <v>240</v>
      </c>
      <c r="H328" s="140">
        <v>11.108</v>
      </c>
      <c r="I328" s="141"/>
      <c r="J328" s="142">
        <f>ROUND(I328*H328,2)</f>
        <v>0</v>
      </c>
      <c r="K328" s="138" t="s">
        <v>1</v>
      </c>
      <c r="L328" s="32"/>
      <c r="M328" s="143" t="s">
        <v>1</v>
      </c>
      <c r="N328" s="144" t="s">
        <v>41</v>
      </c>
      <c r="P328" s="145">
        <f>O328*H328</f>
        <v>0</v>
      </c>
      <c r="Q328" s="145">
        <v>0</v>
      </c>
      <c r="R328" s="145">
        <f>Q328*H328</f>
        <v>0</v>
      </c>
      <c r="S328" s="145">
        <v>0</v>
      </c>
      <c r="T328" s="146">
        <f>S328*H328</f>
        <v>0</v>
      </c>
      <c r="AR328" s="147" t="s">
        <v>102</v>
      </c>
      <c r="AT328" s="147" t="s">
        <v>138</v>
      </c>
      <c r="AU328" s="147" t="s">
        <v>85</v>
      </c>
      <c r="AY328" s="17" t="s">
        <v>136</v>
      </c>
      <c r="BE328" s="148">
        <f>IF(N328="základní",J328,0)</f>
        <v>0</v>
      </c>
      <c r="BF328" s="148">
        <f>IF(N328="snížená",J328,0)</f>
        <v>0</v>
      </c>
      <c r="BG328" s="148">
        <f>IF(N328="zákl. přenesená",J328,0)</f>
        <v>0</v>
      </c>
      <c r="BH328" s="148">
        <f>IF(N328="sníž. přenesená",J328,0)</f>
        <v>0</v>
      </c>
      <c r="BI328" s="148">
        <f>IF(N328="nulová",J328,0)</f>
        <v>0</v>
      </c>
      <c r="BJ328" s="17" t="s">
        <v>81</v>
      </c>
      <c r="BK328" s="148">
        <f>ROUND(I328*H328,2)</f>
        <v>0</v>
      </c>
      <c r="BL328" s="17" t="s">
        <v>102</v>
      </c>
      <c r="BM328" s="147" t="s">
        <v>934</v>
      </c>
    </row>
    <row r="329" spans="2:47" s="1" customFormat="1" ht="48">
      <c r="B329" s="32"/>
      <c r="D329" s="149" t="s">
        <v>143</v>
      </c>
      <c r="F329" s="150" t="s">
        <v>933</v>
      </c>
      <c r="I329" s="151"/>
      <c r="L329" s="32"/>
      <c r="M329" s="152"/>
      <c r="T329" s="56"/>
      <c r="AT329" s="17" t="s">
        <v>143</v>
      </c>
      <c r="AU329" s="17" t="s">
        <v>85</v>
      </c>
    </row>
    <row r="330" spans="2:65" s="1" customFormat="1" ht="24.25" customHeight="1">
      <c r="B330" s="32"/>
      <c r="C330" s="136" t="s">
        <v>395</v>
      </c>
      <c r="D330" s="136" t="s">
        <v>138</v>
      </c>
      <c r="E330" s="137" t="s">
        <v>935</v>
      </c>
      <c r="F330" s="138" t="s">
        <v>936</v>
      </c>
      <c r="G330" s="139" t="s">
        <v>240</v>
      </c>
      <c r="H330" s="140">
        <v>11.108</v>
      </c>
      <c r="I330" s="141"/>
      <c r="J330" s="142">
        <f>ROUND(I330*H330,2)</f>
        <v>0</v>
      </c>
      <c r="K330" s="138" t="s">
        <v>1</v>
      </c>
      <c r="L330" s="32"/>
      <c r="M330" s="143" t="s">
        <v>1</v>
      </c>
      <c r="N330" s="144" t="s">
        <v>41</v>
      </c>
      <c r="P330" s="145">
        <f>O330*H330</f>
        <v>0</v>
      </c>
      <c r="Q330" s="145">
        <v>0</v>
      </c>
      <c r="R330" s="145">
        <f>Q330*H330</f>
        <v>0</v>
      </c>
      <c r="S330" s="145">
        <v>0</v>
      </c>
      <c r="T330" s="146">
        <f>S330*H330</f>
        <v>0</v>
      </c>
      <c r="AR330" s="147" t="s">
        <v>102</v>
      </c>
      <c r="AT330" s="147" t="s">
        <v>138</v>
      </c>
      <c r="AU330" s="147" t="s">
        <v>85</v>
      </c>
      <c r="AY330" s="17" t="s">
        <v>136</v>
      </c>
      <c r="BE330" s="148">
        <f>IF(N330="základní",J330,0)</f>
        <v>0</v>
      </c>
      <c r="BF330" s="148">
        <f>IF(N330="snížená",J330,0)</f>
        <v>0</v>
      </c>
      <c r="BG330" s="148">
        <f>IF(N330="zákl. přenesená",J330,0)</f>
        <v>0</v>
      </c>
      <c r="BH330" s="148">
        <f>IF(N330="sníž. přenesená",J330,0)</f>
        <v>0</v>
      </c>
      <c r="BI330" s="148">
        <f>IF(N330="nulová",J330,0)</f>
        <v>0</v>
      </c>
      <c r="BJ330" s="17" t="s">
        <v>81</v>
      </c>
      <c r="BK330" s="148">
        <f>ROUND(I330*H330,2)</f>
        <v>0</v>
      </c>
      <c r="BL330" s="17" t="s">
        <v>102</v>
      </c>
      <c r="BM330" s="147" t="s">
        <v>937</v>
      </c>
    </row>
    <row r="331" spans="2:47" s="1" customFormat="1" ht="24">
      <c r="B331" s="32"/>
      <c r="D331" s="149" t="s">
        <v>143</v>
      </c>
      <c r="F331" s="150" t="s">
        <v>936</v>
      </c>
      <c r="I331" s="151"/>
      <c r="L331" s="32"/>
      <c r="M331" s="152"/>
      <c r="T331" s="56"/>
      <c r="AT331" s="17" t="s">
        <v>143</v>
      </c>
      <c r="AU331" s="17" t="s">
        <v>85</v>
      </c>
    </row>
    <row r="332" spans="2:65" s="1" customFormat="1" ht="37.75" customHeight="1">
      <c r="B332" s="32"/>
      <c r="C332" s="136" t="s">
        <v>401</v>
      </c>
      <c r="D332" s="136" t="s">
        <v>138</v>
      </c>
      <c r="E332" s="137" t="s">
        <v>938</v>
      </c>
      <c r="F332" s="138" t="s">
        <v>939</v>
      </c>
      <c r="G332" s="139" t="s">
        <v>240</v>
      </c>
      <c r="H332" s="140">
        <v>11.108</v>
      </c>
      <c r="I332" s="141"/>
      <c r="J332" s="142">
        <f>ROUND(I332*H332,2)</f>
        <v>0</v>
      </c>
      <c r="K332" s="138" t="s">
        <v>1</v>
      </c>
      <c r="L332" s="32"/>
      <c r="M332" s="143" t="s">
        <v>1</v>
      </c>
      <c r="N332" s="144" t="s">
        <v>41</v>
      </c>
      <c r="P332" s="145">
        <f>O332*H332</f>
        <v>0</v>
      </c>
      <c r="Q332" s="145">
        <v>0</v>
      </c>
      <c r="R332" s="145">
        <f>Q332*H332</f>
        <v>0</v>
      </c>
      <c r="S332" s="145">
        <v>0</v>
      </c>
      <c r="T332" s="146">
        <f>S332*H332</f>
        <v>0</v>
      </c>
      <c r="AR332" s="147" t="s">
        <v>102</v>
      </c>
      <c r="AT332" s="147" t="s">
        <v>138</v>
      </c>
      <c r="AU332" s="147" t="s">
        <v>85</v>
      </c>
      <c r="AY332" s="17" t="s">
        <v>136</v>
      </c>
      <c r="BE332" s="148">
        <f>IF(N332="základní",J332,0)</f>
        <v>0</v>
      </c>
      <c r="BF332" s="148">
        <f>IF(N332="snížená",J332,0)</f>
        <v>0</v>
      </c>
      <c r="BG332" s="148">
        <f>IF(N332="zákl. přenesená",J332,0)</f>
        <v>0</v>
      </c>
      <c r="BH332" s="148">
        <f>IF(N332="sníž. přenesená",J332,0)</f>
        <v>0</v>
      </c>
      <c r="BI332" s="148">
        <f>IF(N332="nulová",J332,0)</f>
        <v>0</v>
      </c>
      <c r="BJ332" s="17" t="s">
        <v>81</v>
      </c>
      <c r="BK332" s="148">
        <f>ROUND(I332*H332,2)</f>
        <v>0</v>
      </c>
      <c r="BL332" s="17" t="s">
        <v>102</v>
      </c>
      <c r="BM332" s="147" t="s">
        <v>940</v>
      </c>
    </row>
    <row r="333" spans="2:47" s="1" customFormat="1" ht="36">
      <c r="B333" s="32"/>
      <c r="D333" s="149" t="s">
        <v>143</v>
      </c>
      <c r="F333" s="150" t="s">
        <v>939</v>
      </c>
      <c r="I333" s="151"/>
      <c r="L333" s="32"/>
      <c r="M333" s="152"/>
      <c r="T333" s="56"/>
      <c r="AT333" s="17" t="s">
        <v>143</v>
      </c>
      <c r="AU333" s="17" t="s">
        <v>85</v>
      </c>
    </row>
    <row r="334" spans="2:63" s="11" customFormat="1" ht="26" customHeight="1">
      <c r="B334" s="124"/>
      <c r="D334" s="125" t="s">
        <v>75</v>
      </c>
      <c r="E334" s="126" t="s">
        <v>941</v>
      </c>
      <c r="F334" s="126" t="s">
        <v>942</v>
      </c>
      <c r="I334" s="127"/>
      <c r="J334" s="128">
        <f>BK334</f>
        <v>0</v>
      </c>
      <c r="L334" s="124"/>
      <c r="M334" s="129"/>
      <c r="P334" s="130">
        <f>P335+P338+P343</f>
        <v>0</v>
      </c>
      <c r="R334" s="130">
        <f>R335+R338+R343</f>
        <v>0</v>
      </c>
      <c r="T334" s="131">
        <f>T335+T338+T343</f>
        <v>0</v>
      </c>
      <c r="AR334" s="125" t="s">
        <v>162</v>
      </c>
      <c r="AT334" s="132" t="s">
        <v>75</v>
      </c>
      <c r="AU334" s="132" t="s">
        <v>76</v>
      </c>
      <c r="AY334" s="125" t="s">
        <v>136</v>
      </c>
      <c r="BK334" s="133">
        <f>BK335+BK338+BK343</f>
        <v>0</v>
      </c>
    </row>
    <row r="335" spans="2:63" s="11" customFormat="1" ht="22.75" customHeight="1">
      <c r="B335" s="124"/>
      <c r="D335" s="125" t="s">
        <v>75</v>
      </c>
      <c r="E335" s="134" t="s">
        <v>943</v>
      </c>
      <c r="F335" s="134" t="s">
        <v>944</v>
      </c>
      <c r="I335" s="127"/>
      <c r="J335" s="135">
        <f>BK335</f>
        <v>0</v>
      </c>
      <c r="L335" s="124"/>
      <c r="M335" s="129"/>
      <c r="P335" s="130">
        <f>SUM(P336:P337)</f>
        <v>0</v>
      </c>
      <c r="R335" s="130">
        <f>SUM(R336:R337)</f>
        <v>0</v>
      </c>
      <c r="T335" s="131">
        <f>SUM(T336:T337)</f>
        <v>0</v>
      </c>
      <c r="AR335" s="125" t="s">
        <v>162</v>
      </c>
      <c r="AT335" s="132" t="s">
        <v>75</v>
      </c>
      <c r="AU335" s="132" t="s">
        <v>81</v>
      </c>
      <c r="AY335" s="125" t="s">
        <v>136</v>
      </c>
      <c r="BK335" s="133">
        <f>SUM(BK336:BK337)</f>
        <v>0</v>
      </c>
    </row>
    <row r="336" spans="2:65" s="1" customFormat="1" ht="24.25" customHeight="1">
      <c r="B336" s="32"/>
      <c r="C336" s="136" t="s">
        <v>406</v>
      </c>
      <c r="D336" s="136" t="s">
        <v>138</v>
      </c>
      <c r="E336" s="137" t="s">
        <v>945</v>
      </c>
      <c r="F336" s="138" t="s">
        <v>946</v>
      </c>
      <c r="G336" s="139" t="s">
        <v>947</v>
      </c>
      <c r="H336" s="140">
        <v>1</v>
      </c>
      <c r="I336" s="141"/>
      <c r="J336" s="142">
        <f>ROUND(I336*H336,2)</f>
        <v>0</v>
      </c>
      <c r="K336" s="138" t="s">
        <v>1</v>
      </c>
      <c r="L336" s="32"/>
      <c r="M336" s="143" t="s">
        <v>1</v>
      </c>
      <c r="N336" s="144" t="s">
        <v>41</v>
      </c>
      <c r="P336" s="145">
        <f>O336*H336</f>
        <v>0</v>
      </c>
      <c r="Q336" s="145">
        <v>0</v>
      </c>
      <c r="R336" s="145">
        <f>Q336*H336</f>
        <v>0</v>
      </c>
      <c r="S336" s="145">
        <v>0</v>
      </c>
      <c r="T336" s="146">
        <f>S336*H336</f>
        <v>0</v>
      </c>
      <c r="AR336" s="147" t="s">
        <v>901</v>
      </c>
      <c r="AT336" s="147" t="s">
        <v>138</v>
      </c>
      <c r="AU336" s="147" t="s">
        <v>85</v>
      </c>
      <c r="AY336" s="17" t="s">
        <v>136</v>
      </c>
      <c r="BE336" s="148">
        <f>IF(N336="základní",J336,0)</f>
        <v>0</v>
      </c>
      <c r="BF336" s="148">
        <f>IF(N336="snížená",J336,0)</f>
        <v>0</v>
      </c>
      <c r="BG336" s="148">
        <f>IF(N336="zákl. přenesená",J336,0)</f>
        <v>0</v>
      </c>
      <c r="BH336" s="148">
        <f>IF(N336="sníž. přenesená",J336,0)</f>
        <v>0</v>
      </c>
      <c r="BI336" s="148">
        <f>IF(N336="nulová",J336,0)</f>
        <v>0</v>
      </c>
      <c r="BJ336" s="17" t="s">
        <v>81</v>
      </c>
      <c r="BK336" s="148">
        <f>ROUND(I336*H336,2)</f>
        <v>0</v>
      </c>
      <c r="BL336" s="17" t="s">
        <v>901</v>
      </c>
      <c r="BM336" s="147" t="s">
        <v>948</v>
      </c>
    </row>
    <row r="337" spans="2:47" s="1" customFormat="1" ht="24">
      <c r="B337" s="32"/>
      <c r="D337" s="149" t="s">
        <v>143</v>
      </c>
      <c r="F337" s="150" t="s">
        <v>946</v>
      </c>
      <c r="I337" s="151"/>
      <c r="L337" s="32"/>
      <c r="M337" s="152"/>
      <c r="T337" s="56"/>
      <c r="AT337" s="17" t="s">
        <v>143</v>
      </c>
      <c r="AU337" s="17" t="s">
        <v>85</v>
      </c>
    </row>
    <row r="338" spans="2:63" s="11" customFormat="1" ht="22.75" customHeight="1">
      <c r="B338" s="124"/>
      <c r="D338" s="125" t="s">
        <v>75</v>
      </c>
      <c r="E338" s="134" t="s">
        <v>949</v>
      </c>
      <c r="F338" s="134" t="s">
        <v>950</v>
      </c>
      <c r="I338" s="127"/>
      <c r="J338" s="135">
        <f>BK338</f>
        <v>0</v>
      </c>
      <c r="L338" s="124"/>
      <c r="M338" s="129"/>
      <c r="P338" s="130">
        <f>SUM(P339:P342)</f>
        <v>0</v>
      </c>
      <c r="R338" s="130">
        <f>SUM(R339:R342)</f>
        <v>0</v>
      </c>
      <c r="T338" s="131">
        <f>SUM(T339:T342)</f>
        <v>0</v>
      </c>
      <c r="AR338" s="125" t="s">
        <v>162</v>
      </c>
      <c r="AT338" s="132" t="s">
        <v>75</v>
      </c>
      <c r="AU338" s="132" t="s">
        <v>81</v>
      </c>
      <c r="AY338" s="125" t="s">
        <v>136</v>
      </c>
      <c r="BK338" s="133">
        <f>SUM(BK339:BK342)</f>
        <v>0</v>
      </c>
    </row>
    <row r="339" spans="2:65" s="1" customFormat="1" ht="16.5" customHeight="1">
      <c r="B339" s="32"/>
      <c r="C339" s="136" t="s">
        <v>411</v>
      </c>
      <c r="D339" s="136" t="s">
        <v>138</v>
      </c>
      <c r="E339" s="137" t="s">
        <v>951</v>
      </c>
      <c r="F339" s="138" t="s">
        <v>952</v>
      </c>
      <c r="G339" s="139" t="s">
        <v>283</v>
      </c>
      <c r="H339" s="140">
        <v>2</v>
      </c>
      <c r="I339" s="141"/>
      <c r="J339" s="142">
        <f>ROUND(I339*H339,2)</f>
        <v>0</v>
      </c>
      <c r="K339" s="138" t="s">
        <v>1</v>
      </c>
      <c r="L339" s="32"/>
      <c r="M339" s="143" t="s">
        <v>1</v>
      </c>
      <c r="N339" s="144" t="s">
        <v>41</v>
      </c>
      <c r="P339" s="145">
        <f>O339*H339</f>
        <v>0</v>
      </c>
      <c r="Q339" s="145">
        <v>0</v>
      </c>
      <c r="R339" s="145">
        <f>Q339*H339</f>
        <v>0</v>
      </c>
      <c r="S339" s="145">
        <v>0</v>
      </c>
      <c r="T339" s="146">
        <f>S339*H339</f>
        <v>0</v>
      </c>
      <c r="AR339" s="147" t="s">
        <v>901</v>
      </c>
      <c r="AT339" s="147" t="s">
        <v>138</v>
      </c>
      <c r="AU339" s="147" t="s">
        <v>85</v>
      </c>
      <c r="AY339" s="17" t="s">
        <v>136</v>
      </c>
      <c r="BE339" s="148">
        <f>IF(N339="základní",J339,0)</f>
        <v>0</v>
      </c>
      <c r="BF339" s="148">
        <f>IF(N339="snížená",J339,0)</f>
        <v>0</v>
      </c>
      <c r="BG339" s="148">
        <f>IF(N339="zákl. přenesená",J339,0)</f>
        <v>0</v>
      </c>
      <c r="BH339" s="148">
        <f>IF(N339="sníž. přenesená",J339,0)</f>
        <v>0</v>
      </c>
      <c r="BI339" s="148">
        <f>IF(N339="nulová",J339,0)</f>
        <v>0</v>
      </c>
      <c r="BJ339" s="17" t="s">
        <v>81</v>
      </c>
      <c r="BK339" s="148">
        <f>ROUND(I339*H339,2)</f>
        <v>0</v>
      </c>
      <c r="BL339" s="17" t="s">
        <v>901</v>
      </c>
      <c r="BM339" s="147" t="s">
        <v>953</v>
      </c>
    </row>
    <row r="340" spans="2:47" s="1" customFormat="1" ht="12">
      <c r="B340" s="32"/>
      <c r="D340" s="149" t="s">
        <v>143</v>
      </c>
      <c r="F340" s="150" t="s">
        <v>952</v>
      </c>
      <c r="I340" s="151"/>
      <c r="L340" s="32"/>
      <c r="M340" s="152"/>
      <c r="T340" s="56"/>
      <c r="AT340" s="17" t="s">
        <v>143</v>
      </c>
      <c r="AU340" s="17" t="s">
        <v>85</v>
      </c>
    </row>
    <row r="341" spans="2:51" s="13" customFormat="1" ht="12">
      <c r="B341" s="159"/>
      <c r="D341" s="149" t="s">
        <v>144</v>
      </c>
      <c r="E341" s="160" t="s">
        <v>1</v>
      </c>
      <c r="F341" s="161" t="s">
        <v>85</v>
      </c>
      <c r="H341" s="162">
        <v>2</v>
      </c>
      <c r="I341" s="163"/>
      <c r="L341" s="159"/>
      <c r="M341" s="164"/>
      <c r="T341" s="165"/>
      <c r="AT341" s="160" t="s">
        <v>144</v>
      </c>
      <c r="AU341" s="160" t="s">
        <v>85</v>
      </c>
      <c r="AV341" s="13" t="s">
        <v>85</v>
      </c>
      <c r="AW341" s="13" t="s">
        <v>32</v>
      </c>
      <c r="AX341" s="13" t="s">
        <v>76</v>
      </c>
      <c r="AY341" s="160" t="s">
        <v>136</v>
      </c>
    </row>
    <row r="342" spans="2:51" s="14" customFormat="1" ht="12">
      <c r="B342" s="166"/>
      <c r="D342" s="149" t="s">
        <v>144</v>
      </c>
      <c r="E342" s="167" t="s">
        <v>1</v>
      </c>
      <c r="F342" s="168" t="s">
        <v>147</v>
      </c>
      <c r="H342" s="169">
        <v>2</v>
      </c>
      <c r="I342" s="170"/>
      <c r="L342" s="166"/>
      <c r="M342" s="171"/>
      <c r="T342" s="172"/>
      <c r="AT342" s="167" t="s">
        <v>144</v>
      </c>
      <c r="AU342" s="167" t="s">
        <v>85</v>
      </c>
      <c r="AV342" s="14" t="s">
        <v>102</v>
      </c>
      <c r="AW342" s="14" t="s">
        <v>32</v>
      </c>
      <c r="AX342" s="14" t="s">
        <v>81</v>
      </c>
      <c r="AY342" s="167" t="s">
        <v>136</v>
      </c>
    </row>
    <row r="343" spans="2:63" s="11" customFormat="1" ht="22.75" customHeight="1">
      <c r="B343" s="124"/>
      <c r="D343" s="125" t="s">
        <v>75</v>
      </c>
      <c r="E343" s="134" t="s">
        <v>954</v>
      </c>
      <c r="F343" s="134" t="s">
        <v>955</v>
      </c>
      <c r="I343" s="127"/>
      <c r="J343" s="135">
        <f>BK343</f>
        <v>0</v>
      </c>
      <c r="L343" s="124"/>
      <c r="M343" s="129"/>
      <c r="P343" s="130">
        <f>SUM(P344:P345)</f>
        <v>0</v>
      </c>
      <c r="R343" s="130">
        <f>SUM(R344:R345)</f>
        <v>0</v>
      </c>
      <c r="T343" s="131">
        <f>SUM(T344:T345)</f>
        <v>0</v>
      </c>
      <c r="AR343" s="125" t="s">
        <v>162</v>
      </c>
      <c r="AT343" s="132" t="s">
        <v>75</v>
      </c>
      <c r="AU343" s="132" t="s">
        <v>81</v>
      </c>
      <c r="AY343" s="125" t="s">
        <v>136</v>
      </c>
      <c r="BK343" s="133">
        <f>SUM(BK344:BK345)</f>
        <v>0</v>
      </c>
    </row>
    <row r="344" spans="2:65" s="1" customFormat="1" ht="16.5" customHeight="1">
      <c r="B344" s="32"/>
      <c r="C344" s="136" t="s">
        <v>416</v>
      </c>
      <c r="D344" s="136" t="s">
        <v>138</v>
      </c>
      <c r="E344" s="137" t="s">
        <v>956</v>
      </c>
      <c r="F344" s="138" t="s">
        <v>957</v>
      </c>
      <c r="G344" s="139" t="s">
        <v>947</v>
      </c>
      <c r="H344" s="140">
        <v>1</v>
      </c>
      <c r="I344" s="141"/>
      <c r="J344" s="142">
        <f>ROUND(I344*H344,2)</f>
        <v>0</v>
      </c>
      <c r="K344" s="138" t="s">
        <v>1</v>
      </c>
      <c r="L344" s="32"/>
      <c r="M344" s="143" t="s">
        <v>1</v>
      </c>
      <c r="N344" s="144" t="s">
        <v>41</v>
      </c>
      <c r="P344" s="145">
        <f>O344*H344</f>
        <v>0</v>
      </c>
      <c r="Q344" s="145">
        <v>0</v>
      </c>
      <c r="R344" s="145">
        <f>Q344*H344</f>
        <v>0</v>
      </c>
      <c r="S344" s="145">
        <v>0</v>
      </c>
      <c r="T344" s="146">
        <f>S344*H344</f>
        <v>0</v>
      </c>
      <c r="AR344" s="147" t="s">
        <v>901</v>
      </c>
      <c r="AT344" s="147" t="s">
        <v>138</v>
      </c>
      <c r="AU344" s="147" t="s">
        <v>85</v>
      </c>
      <c r="AY344" s="17" t="s">
        <v>136</v>
      </c>
      <c r="BE344" s="148">
        <f>IF(N344="základní",J344,0)</f>
        <v>0</v>
      </c>
      <c r="BF344" s="148">
        <f>IF(N344="snížená",J344,0)</f>
        <v>0</v>
      </c>
      <c r="BG344" s="148">
        <f>IF(N344="zákl. přenesená",J344,0)</f>
        <v>0</v>
      </c>
      <c r="BH344" s="148">
        <f>IF(N344="sníž. přenesená",J344,0)</f>
        <v>0</v>
      </c>
      <c r="BI344" s="148">
        <f>IF(N344="nulová",J344,0)</f>
        <v>0</v>
      </c>
      <c r="BJ344" s="17" t="s">
        <v>81</v>
      </c>
      <c r="BK344" s="148">
        <f>ROUND(I344*H344,2)</f>
        <v>0</v>
      </c>
      <c r="BL344" s="17" t="s">
        <v>901</v>
      </c>
      <c r="BM344" s="147" t="s">
        <v>958</v>
      </c>
    </row>
    <row r="345" spans="2:47" s="1" customFormat="1" ht="12">
      <c r="B345" s="32"/>
      <c r="D345" s="149" t="s">
        <v>143</v>
      </c>
      <c r="F345" s="150" t="s">
        <v>957</v>
      </c>
      <c r="I345" s="151"/>
      <c r="L345" s="32"/>
      <c r="M345" s="190"/>
      <c r="N345" s="191"/>
      <c r="O345" s="191"/>
      <c r="P345" s="191"/>
      <c r="Q345" s="191"/>
      <c r="R345" s="191"/>
      <c r="S345" s="191"/>
      <c r="T345" s="192"/>
      <c r="AT345" s="17" t="s">
        <v>143</v>
      </c>
      <c r="AU345" s="17" t="s">
        <v>85</v>
      </c>
    </row>
    <row r="346" spans="2:12" s="1" customFormat="1" ht="7" customHeight="1">
      <c r="B346" s="44"/>
      <c r="C346" s="45"/>
      <c r="D346" s="45"/>
      <c r="E346" s="45"/>
      <c r="F346" s="45"/>
      <c r="G346" s="45"/>
      <c r="H346" s="45"/>
      <c r="I346" s="45"/>
      <c r="J346" s="45"/>
      <c r="K346" s="45"/>
      <c r="L346" s="32"/>
    </row>
  </sheetData>
  <sheetProtection algorithmName="SHA-512" hashValue="rjME7cFOAkTCNYQopkZ5vYnot2AmqLu3xbyGgNlpcDgSHCZIe1DgpHzug+CLRPZayTQEfyn1k67om+XpbnwxNQ==" saltValue="aVp4jztv8tFrDjykqY4no7Edy+lx/QTFwflQZSAnEHC23xvblBN23yL/mFtxWuN7to+vsEh42Q40BtrpxSnDRg==" spinCount="100000" sheet="1" objects="1" scenarios="1" formatColumns="0" formatRows="0" autoFilter="0"/>
  <autoFilter ref="C128:K34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15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98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ht="12" customHeight="1">
      <c r="B8" s="20"/>
      <c r="D8" s="27" t="s">
        <v>106</v>
      </c>
      <c r="L8" s="20"/>
    </row>
    <row r="9" spans="2:12" s="1" customFormat="1" ht="16.5" customHeight="1">
      <c r="B9" s="32"/>
      <c r="E9" s="239" t="s">
        <v>747</v>
      </c>
      <c r="F9" s="241"/>
      <c r="G9" s="241"/>
      <c r="H9" s="241"/>
      <c r="L9" s="32"/>
    </row>
    <row r="10" spans="2:12" s="1" customFormat="1" ht="12" customHeight="1">
      <c r="B10" s="32"/>
      <c r="D10" s="27" t="s">
        <v>748</v>
      </c>
      <c r="L10" s="32"/>
    </row>
    <row r="11" spans="2:12" s="1" customFormat="1" ht="16.5" customHeight="1">
      <c r="B11" s="32"/>
      <c r="E11" s="197" t="s">
        <v>959</v>
      </c>
      <c r="F11" s="241"/>
      <c r="G11" s="241"/>
      <c r="H11" s="241"/>
      <c r="L11" s="32"/>
    </row>
    <row r="12" spans="2:12" s="1" customFormat="1" ht="11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750</v>
      </c>
      <c r="I14" s="27" t="s">
        <v>22</v>
      </c>
      <c r="J14" s="52" t="str">
        <f>'Rekapitulace stavby'!AN8</f>
        <v>12.12.2023</v>
      </c>
      <c r="L14" s="32"/>
    </row>
    <row r="15" spans="2:12" s="1" customFormat="1" ht="10.7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751</v>
      </c>
      <c r="I17" s="27" t="s">
        <v>27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2" t="str">
        <f>'Rekapitulace stavby'!E14</f>
        <v>Vyplň údaj</v>
      </c>
      <c r="F20" s="223"/>
      <c r="G20" s="223"/>
      <c r="H20" s="223"/>
      <c r="I20" s="27" t="s">
        <v>27</v>
      </c>
      <c r="J20" s="28" t="str">
        <f>'Rekapitulace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752</v>
      </c>
      <c r="I23" s="27" t="s">
        <v>27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4"/>
      <c r="E29" s="228" t="s">
        <v>1</v>
      </c>
      <c r="F29" s="228"/>
      <c r="G29" s="228"/>
      <c r="H29" s="228"/>
      <c r="L29" s="94"/>
    </row>
    <row r="30" spans="2:12" s="1" customFormat="1" ht="7" customHeight="1">
      <c r="B30" s="32"/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5" customHeight="1">
      <c r="B32" s="32"/>
      <c r="D32" s="95" t="s">
        <v>36</v>
      </c>
      <c r="J32" s="66">
        <f>ROUND(J127,2)</f>
        <v>0</v>
      </c>
      <c r="L32" s="32"/>
    </row>
    <row r="33" spans="2:12" s="1" customFormat="1" ht="7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5" customHeight="1">
      <c r="B35" s="32"/>
      <c r="D35" s="55" t="s">
        <v>40</v>
      </c>
      <c r="E35" s="27" t="s">
        <v>41</v>
      </c>
      <c r="F35" s="86">
        <f>ROUND((SUM(BE127:BE314)),2)</f>
        <v>0</v>
      </c>
      <c r="I35" s="96">
        <v>0.21</v>
      </c>
      <c r="J35" s="86">
        <f>ROUND(((SUM(BE127:BE314))*I35),2)</f>
        <v>0</v>
      </c>
      <c r="L35" s="32"/>
    </row>
    <row r="36" spans="2:12" s="1" customFormat="1" ht="14.5" customHeight="1">
      <c r="B36" s="32"/>
      <c r="E36" s="27" t="s">
        <v>42</v>
      </c>
      <c r="F36" s="86">
        <f>ROUND((SUM(BF127:BF314)),2)</f>
        <v>0</v>
      </c>
      <c r="I36" s="96">
        <v>0.15</v>
      </c>
      <c r="J36" s="86">
        <f>ROUND(((SUM(BF127:BF314))*I36),2)</f>
        <v>0</v>
      </c>
      <c r="L36" s="32"/>
    </row>
    <row r="37" spans="2:12" s="1" customFormat="1" ht="14.5" customHeight="1" hidden="1">
      <c r="B37" s="32"/>
      <c r="E37" s="27" t="s">
        <v>43</v>
      </c>
      <c r="F37" s="86">
        <f>ROUND((SUM(BG127:BG314)),2)</f>
        <v>0</v>
      </c>
      <c r="I37" s="96">
        <v>0.21</v>
      </c>
      <c r="J37" s="86">
        <f>0</f>
        <v>0</v>
      </c>
      <c r="L37" s="32"/>
    </row>
    <row r="38" spans="2:12" s="1" customFormat="1" ht="14.5" customHeight="1" hidden="1">
      <c r="B38" s="32"/>
      <c r="E38" s="27" t="s">
        <v>44</v>
      </c>
      <c r="F38" s="86">
        <f>ROUND((SUM(BH127:BH314)),2)</f>
        <v>0</v>
      </c>
      <c r="I38" s="96">
        <v>0.15</v>
      </c>
      <c r="J38" s="86">
        <f>0</f>
        <v>0</v>
      </c>
      <c r="L38" s="32"/>
    </row>
    <row r="39" spans="2:12" s="1" customFormat="1" ht="14.5" customHeight="1" hidden="1">
      <c r="B39" s="32"/>
      <c r="E39" s="27" t="s">
        <v>45</v>
      </c>
      <c r="F39" s="86">
        <f>ROUND((SUM(BI127:BI314)),2)</f>
        <v>0</v>
      </c>
      <c r="I39" s="96">
        <v>0</v>
      </c>
      <c r="J39" s="86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5" customHeight="1">
      <c r="B41" s="32"/>
      <c r="C41" s="97"/>
      <c r="D41" s="98" t="s">
        <v>46</v>
      </c>
      <c r="E41" s="57"/>
      <c r="F41" s="57"/>
      <c r="G41" s="99" t="s">
        <v>47</v>
      </c>
      <c r="H41" s="100" t="s">
        <v>48</v>
      </c>
      <c r="I41" s="57"/>
      <c r="J41" s="101">
        <f>SUM(J32:J39)</f>
        <v>0</v>
      </c>
      <c r="K41" s="102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ht="12" customHeight="1">
      <c r="B86" s="20"/>
      <c r="C86" s="27" t="s">
        <v>106</v>
      </c>
      <c r="L86" s="20"/>
    </row>
    <row r="87" spans="2:12" s="1" customFormat="1" ht="16.5" customHeight="1">
      <c r="B87" s="32"/>
      <c r="E87" s="239" t="s">
        <v>747</v>
      </c>
      <c r="F87" s="241"/>
      <c r="G87" s="241"/>
      <c r="H87" s="241"/>
      <c r="L87" s="32"/>
    </row>
    <row r="88" spans="2:12" s="1" customFormat="1" ht="12" customHeight="1">
      <c r="B88" s="32"/>
      <c r="C88" s="27" t="s">
        <v>748</v>
      </c>
      <c r="L88" s="32"/>
    </row>
    <row r="89" spans="2:12" s="1" customFormat="1" ht="16.5" customHeight="1">
      <c r="B89" s="32"/>
      <c r="E89" s="197" t="str">
        <f>E11</f>
        <v>SO 02 - Kanalizační přípojky + uliční vpusti</v>
      </c>
      <c r="F89" s="241"/>
      <c r="G89" s="241"/>
      <c r="H89" s="241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k.ú. Kramolna</v>
      </c>
      <c r="I91" s="27" t="s">
        <v>22</v>
      </c>
      <c r="J91" s="52" t="str">
        <f>IF(J14="","",J14)</f>
        <v>12.12.2023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24</v>
      </c>
      <c r="F93" s="25" t="str">
        <f>E17</f>
        <v>Obec Kramolna, č.p. 172, 547 01 Náchod</v>
      </c>
      <c r="I93" s="27" t="s">
        <v>30</v>
      </c>
      <c r="J93" s="30" t="str">
        <f>E23</f>
        <v>Lucie Brandová, DiS.</v>
      </c>
      <c r="L93" s="32"/>
    </row>
    <row r="94" spans="2:12" s="1" customFormat="1" ht="15.2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25" customHeight="1">
      <c r="B95" s="32"/>
      <c r="L95" s="32"/>
    </row>
    <row r="96" spans="2:12" s="1" customFormat="1" ht="29.25" customHeight="1">
      <c r="B96" s="32"/>
      <c r="C96" s="105" t="s">
        <v>109</v>
      </c>
      <c r="D96" s="97"/>
      <c r="E96" s="97"/>
      <c r="F96" s="97"/>
      <c r="G96" s="97"/>
      <c r="H96" s="97"/>
      <c r="I96" s="97"/>
      <c r="J96" s="106" t="s">
        <v>110</v>
      </c>
      <c r="K96" s="97"/>
      <c r="L96" s="32"/>
    </row>
    <row r="97" spans="2:12" s="1" customFormat="1" ht="10.25" customHeight="1">
      <c r="B97" s="32"/>
      <c r="L97" s="32"/>
    </row>
    <row r="98" spans="2:47" s="1" customFormat="1" ht="22.75" customHeight="1">
      <c r="B98" s="32"/>
      <c r="C98" s="107" t="s">
        <v>111</v>
      </c>
      <c r="J98" s="66">
        <f>J127</f>
        <v>0</v>
      </c>
      <c r="L98" s="32"/>
      <c r="AU98" s="17" t="s">
        <v>112</v>
      </c>
    </row>
    <row r="99" spans="2:12" s="8" customFormat="1" ht="25" customHeight="1">
      <c r="B99" s="108"/>
      <c r="D99" s="109" t="s">
        <v>113</v>
      </c>
      <c r="E99" s="110"/>
      <c r="F99" s="110"/>
      <c r="G99" s="110"/>
      <c r="H99" s="110"/>
      <c r="I99" s="110"/>
      <c r="J99" s="111">
        <f>J128</f>
        <v>0</v>
      </c>
      <c r="L99" s="108"/>
    </row>
    <row r="100" spans="2:12" s="9" customFormat="1" ht="20" customHeight="1">
      <c r="B100" s="112"/>
      <c r="D100" s="113" t="s">
        <v>114</v>
      </c>
      <c r="E100" s="114"/>
      <c r="F100" s="114"/>
      <c r="G100" s="114"/>
      <c r="H100" s="114"/>
      <c r="I100" s="114"/>
      <c r="J100" s="115">
        <f>J129</f>
        <v>0</v>
      </c>
      <c r="L100" s="112"/>
    </row>
    <row r="101" spans="2:12" s="9" customFormat="1" ht="20" customHeight="1">
      <c r="B101" s="112"/>
      <c r="D101" s="113" t="s">
        <v>753</v>
      </c>
      <c r="E101" s="114"/>
      <c r="F101" s="114"/>
      <c r="G101" s="114"/>
      <c r="H101" s="114"/>
      <c r="I101" s="114"/>
      <c r="J101" s="115">
        <f>J202</f>
        <v>0</v>
      </c>
      <c r="L101" s="112"/>
    </row>
    <row r="102" spans="2:12" s="9" customFormat="1" ht="20" customHeight="1">
      <c r="B102" s="112"/>
      <c r="D102" s="113" t="s">
        <v>117</v>
      </c>
      <c r="E102" s="114"/>
      <c r="F102" s="114"/>
      <c r="G102" s="114"/>
      <c r="H102" s="114"/>
      <c r="I102" s="114"/>
      <c r="J102" s="115">
        <f>J207</f>
        <v>0</v>
      </c>
      <c r="L102" s="112"/>
    </row>
    <row r="103" spans="2:12" s="9" customFormat="1" ht="14.75" customHeight="1">
      <c r="B103" s="112"/>
      <c r="D103" s="113" t="s">
        <v>960</v>
      </c>
      <c r="E103" s="114"/>
      <c r="F103" s="114"/>
      <c r="G103" s="114"/>
      <c r="H103" s="114"/>
      <c r="I103" s="114"/>
      <c r="J103" s="115">
        <f>J304</f>
        <v>0</v>
      </c>
      <c r="L103" s="112"/>
    </row>
    <row r="104" spans="2:12" s="8" customFormat="1" ht="25" customHeight="1">
      <c r="B104" s="108"/>
      <c r="D104" s="109" t="s">
        <v>754</v>
      </c>
      <c r="E104" s="110"/>
      <c r="F104" s="110"/>
      <c r="G104" s="110"/>
      <c r="H104" s="110"/>
      <c r="I104" s="110"/>
      <c r="J104" s="111">
        <f>J309</f>
        <v>0</v>
      </c>
      <c r="L104" s="108"/>
    </row>
    <row r="105" spans="2:12" s="9" customFormat="1" ht="20" customHeight="1">
      <c r="B105" s="112"/>
      <c r="D105" s="113" t="s">
        <v>756</v>
      </c>
      <c r="E105" s="114"/>
      <c r="F105" s="114"/>
      <c r="G105" s="114"/>
      <c r="H105" s="114"/>
      <c r="I105" s="114"/>
      <c r="J105" s="115">
        <f>J310</f>
        <v>0</v>
      </c>
      <c r="L105" s="112"/>
    </row>
    <row r="106" spans="2:12" s="1" customFormat="1" ht="21.75" customHeight="1">
      <c r="B106" s="32"/>
      <c r="L106" s="32"/>
    </row>
    <row r="107" spans="2:12" s="1" customFormat="1" ht="7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2"/>
    </row>
    <row r="111" spans="2:12" s="1" customFormat="1" ht="7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2"/>
    </row>
    <row r="112" spans="2:12" s="1" customFormat="1" ht="25" customHeight="1">
      <c r="B112" s="32"/>
      <c r="C112" s="21" t="s">
        <v>121</v>
      </c>
      <c r="L112" s="32"/>
    </row>
    <row r="113" spans="2:12" s="1" customFormat="1" ht="7" customHeight="1">
      <c r="B113" s="32"/>
      <c r="L113" s="32"/>
    </row>
    <row r="114" spans="2:12" s="1" customFormat="1" ht="12" customHeight="1">
      <c r="B114" s="32"/>
      <c r="C114" s="27" t="s">
        <v>16</v>
      </c>
      <c r="L114" s="32"/>
    </row>
    <row r="115" spans="2:12" s="1" customFormat="1" ht="16.5" customHeight="1">
      <c r="B115" s="32"/>
      <c r="E115" s="239" t="str">
        <f>E7</f>
        <v>Chodník Kramolna podél III/30413 (Kramolna Lhotky)</v>
      </c>
      <c r="F115" s="240"/>
      <c r="G115" s="240"/>
      <c r="H115" s="240"/>
      <c r="L115" s="32"/>
    </row>
    <row r="116" spans="2:12" ht="12" customHeight="1">
      <c r="B116" s="20"/>
      <c r="C116" s="27" t="s">
        <v>106</v>
      </c>
      <c r="L116" s="20"/>
    </row>
    <row r="117" spans="2:12" s="1" customFormat="1" ht="16.5" customHeight="1">
      <c r="B117" s="32"/>
      <c r="E117" s="239" t="s">
        <v>747</v>
      </c>
      <c r="F117" s="241"/>
      <c r="G117" s="241"/>
      <c r="H117" s="241"/>
      <c r="L117" s="32"/>
    </row>
    <row r="118" spans="2:12" s="1" customFormat="1" ht="12" customHeight="1">
      <c r="B118" s="32"/>
      <c r="C118" s="27" t="s">
        <v>748</v>
      </c>
      <c r="L118" s="32"/>
    </row>
    <row r="119" spans="2:12" s="1" customFormat="1" ht="16.5" customHeight="1">
      <c r="B119" s="32"/>
      <c r="E119" s="197" t="str">
        <f>E11</f>
        <v>SO 02 - Kanalizační přípojky + uliční vpusti</v>
      </c>
      <c r="F119" s="241"/>
      <c r="G119" s="241"/>
      <c r="H119" s="241"/>
      <c r="L119" s="32"/>
    </row>
    <row r="120" spans="2:12" s="1" customFormat="1" ht="7" customHeight="1">
      <c r="B120" s="32"/>
      <c r="L120" s="32"/>
    </row>
    <row r="121" spans="2:12" s="1" customFormat="1" ht="12" customHeight="1">
      <c r="B121" s="32"/>
      <c r="C121" s="27" t="s">
        <v>20</v>
      </c>
      <c r="F121" s="25" t="str">
        <f>F14</f>
        <v>k.ú. Kramolna</v>
      </c>
      <c r="I121" s="27" t="s">
        <v>22</v>
      </c>
      <c r="J121" s="52" t="str">
        <f>IF(J14="","",J14)</f>
        <v>12.12.2023</v>
      </c>
      <c r="L121" s="32"/>
    </row>
    <row r="122" spans="2:12" s="1" customFormat="1" ht="7" customHeight="1">
      <c r="B122" s="32"/>
      <c r="L122" s="32"/>
    </row>
    <row r="123" spans="2:12" s="1" customFormat="1" ht="15.25" customHeight="1">
      <c r="B123" s="32"/>
      <c r="C123" s="27" t="s">
        <v>24</v>
      </c>
      <c r="F123" s="25" t="str">
        <f>E17</f>
        <v>Obec Kramolna, č.p. 172, 547 01 Náchod</v>
      </c>
      <c r="I123" s="27" t="s">
        <v>30</v>
      </c>
      <c r="J123" s="30" t="str">
        <f>E23</f>
        <v>Lucie Brandová, DiS.</v>
      </c>
      <c r="L123" s="32"/>
    </row>
    <row r="124" spans="2:12" s="1" customFormat="1" ht="15.25" customHeight="1">
      <c r="B124" s="32"/>
      <c r="C124" s="27" t="s">
        <v>28</v>
      </c>
      <c r="F124" s="25" t="str">
        <f>IF(E20="","",E20)</f>
        <v>Vyplň údaj</v>
      </c>
      <c r="I124" s="27" t="s">
        <v>33</v>
      </c>
      <c r="J124" s="30" t="str">
        <f>E26</f>
        <v xml:space="preserve"> </v>
      </c>
      <c r="L124" s="32"/>
    </row>
    <row r="125" spans="2:12" s="1" customFormat="1" ht="10.25" customHeight="1">
      <c r="B125" s="32"/>
      <c r="L125" s="32"/>
    </row>
    <row r="126" spans="2:20" s="10" customFormat="1" ht="29.25" customHeight="1">
      <c r="B126" s="116"/>
      <c r="C126" s="117" t="s">
        <v>122</v>
      </c>
      <c r="D126" s="118" t="s">
        <v>61</v>
      </c>
      <c r="E126" s="118" t="s">
        <v>57</v>
      </c>
      <c r="F126" s="118" t="s">
        <v>58</v>
      </c>
      <c r="G126" s="118" t="s">
        <v>123</v>
      </c>
      <c r="H126" s="118" t="s">
        <v>124</v>
      </c>
      <c r="I126" s="118" t="s">
        <v>125</v>
      </c>
      <c r="J126" s="118" t="s">
        <v>110</v>
      </c>
      <c r="K126" s="119" t="s">
        <v>126</v>
      </c>
      <c r="L126" s="116"/>
      <c r="M126" s="59" t="s">
        <v>1</v>
      </c>
      <c r="N126" s="60" t="s">
        <v>40</v>
      </c>
      <c r="O126" s="60" t="s">
        <v>127</v>
      </c>
      <c r="P126" s="60" t="s">
        <v>128</v>
      </c>
      <c r="Q126" s="60" t="s">
        <v>129</v>
      </c>
      <c r="R126" s="60" t="s">
        <v>130</v>
      </c>
      <c r="S126" s="60" t="s">
        <v>131</v>
      </c>
      <c r="T126" s="61" t="s">
        <v>132</v>
      </c>
    </row>
    <row r="127" spans="2:63" s="1" customFormat="1" ht="22.75" customHeight="1">
      <c r="B127" s="32"/>
      <c r="C127" s="64" t="s">
        <v>133</v>
      </c>
      <c r="J127" s="120">
        <f>BK127</f>
        <v>0</v>
      </c>
      <c r="L127" s="32"/>
      <c r="M127" s="62"/>
      <c r="N127" s="53"/>
      <c r="O127" s="53"/>
      <c r="P127" s="121">
        <f>P128+P309</f>
        <v>0</v>
      </c>
      <c r="Q127" s="53"/>
      <c r="R127" s="121">
        <f>R128+R309</f>
        <v>9.804870399999999</v>
      </c>
      <c r="S127" s="53"/>
      <c r="T127" s="122">
        <f>T128+T309</f>
        <v>0</v>
      </c>
      <c r="AT127" s="17" t="s">
        <v>75</v>
      </c>
      <c r="AU127" s="17" t="s">
        <v>112</v>
      </c>
      <c r="BK127" s="123">
        <f>BK128+BK309</f>
        <v>0</v>
      </c>
    </row>
    <row r="128" spans="2:63" s="11" customFormat="1" ht="26" customHeight="1">
      <c r="B128" s="124"/>
      <c r="D128" s="125" t="s">
        <v>75</v>
      </c>
      <c r="E128" s="126" t="s">
        <v>134</v>
      </c>
      <c r="F128" s="126" t="s">
        <v>135</v>
      </c>
      <c r="I128" s="127"/>
      <c r="J128" s="128">
        <f>BK128</f>
        <v>0</v>
      </c>
      <c r="L128" s="124"/>
      <c r="M128" s="129"/>
      <c r="P128" s="130">
        <f>P129+P202+P207</f>
        <v>0</v>
      </c>
      <c r="R128" s="130">
        <f>R129+R202+R207</f>
        <v>9.804870399999999</v>
      </c>
      <c r="T128" s="131">
        <f>T129+T202+T207</f>
        <v>0</v>
      </c>
      <c r="AR128" s="125" t="s">
        <v>81</v>
      </c>
      <c r="AT128" s="132" t="s">
        <v>75</v>
      </c>
      <c r="AU128" s="132" t="s">
        <v>76</v>
      </c>
      <c r="AY128" s="125" t="s">
        <v>136</v>
      </c>
      <c r="BK128" s="133">
        <f>BK129+BK202+BK207</f>
        <v>0</v>
      </c>
    </row>
    <row r="129" spans="2:63" s="11" customFormat="1" ht="22.75" customHeight="1">
      <c r="B129" s="124"/>
      <c r="D129" s="125" t="s">
        <v>75</v>
      </c>
      <c r="E129" s="134" t="s">
        <v>81</v>
      </c>
      <c r="F129" s="134" t="s">
        <v>137</v>
      </c>
      <c r="I129" s="127"/>
      <c r="J129" s="135">
        <f>BK129</f>
        <v>0</v>
      </c>
      <c r="L129" s="124"/>
      <c r="M129" s="129"/>
      <c r="P129" s="130">
        <f>SUM(P130:P201)</f>
        <v>0</v>
      </c>
      <c r="R129" s="130">
        <f>SUM(R130:R201)</f>
        <v>0.044150400000000006</v>
      </c>
      <c r="T129" s="131">
        <f>SUM(T130:T201)</f>
        <v>0</v>
      </c>
      <c r="AR129" s="125" t="s">
        <v>81</v>
      </c>
      <c r="AT129" s="132" t="s">
        <v>75</v>
      </c>
      <c r="AU129" s="132" t="s">
        <v>81</v>
      </c>
      <c r="AY129" s="125" t="s">
        <v>136</v>
      </c>
      <c r="BK129" s="133">
        <f>SUM(BK130:BK201)</f>
        <v>0</v>
      </c>
    </row>
    <row r="130" spans="2:65" s="1" customFormat="1" ht="24.25" customHeight="1">
      <c r="B130" s="32"/>
      <c r="C130" s="136" t="s">
        <v>81</v>
      </c>
      <c r="D130" s="136" t="s">
        <v>138</v>
      </c>
      <c r="E130" s="137" t="s">
        <v>758</v>
      </c>
      <c r="F130" s="138" t="s">
        <v>759</v>
      </c>
      <c r="G130" s="139" t="s">
        <v>760</v>
      </c>
      <c r="H130" s="140">
        <v>1</v>
      </c>
      <c r="I130" s="141"/>
      <c r="J130" s="142">
        <f>ROUND(I130*H130,2)</f>
        <v>0</v>
      </c>
      <c r="K130" s="138" t="s">
        <v>1</v>
      </c>
      <c r="L130" s="32"/>
      <c r="M130" s="143" t="s">
        <v>1</v>
      </c>
      <c r="N130" s="144" t="s">
        <v>41</v>
      </c>
      <c r="P130" s="145">
        <f>O130*H130</f>
        <v>0</v>
      </c>
      <c r="Q130" s="145">
        <v>0</v>
      </c>
      <c r="R130" s="145">
        <f>Q130*H130</f>
        <v>0</v>
      </c>
      <c r="S130" s="145">
        <v>0</v>
      </c>
      <c r="T130" s="146">
        <f>S130*H130</f>
        <v>0</v>
      </c>
      <c r="AR130" s="147" t="s">
        <v>102</v>
      </c>
      <c r="AT130" s="147" t="s">
        <v>138</v>
      </c>
      <c r="AU130" s="147" t="s">
        <v>85</v>
      </c>
      <c r="AY130" s="17" t="s">
        <v>136</v>
      </c>
      <c r="BE130" s="148">
        <f>IF(N130="základní",J130,0)</f>
        <v>0</v>
      </c>
      <c r="BF130" s="148">
        <f>IF(N130="snížená",J130,0)</f>
        <v>0</v>
      </c>
      <c r="BG130" s="148">
        <f>IF(N130="zákl. přenesená",J130,0)</f>
        <v>0</v>
      </c>
      <c r="BH130" s="148">
        <f>IF(N130="sníž. přenesená",J130,0)</f>
        <v>0</v>
      </c>
      <c r="BI130" s="148">
        <f>IF(N130="nulová",J130,0)</f>
        <v>0</v>
      </c>
      <c r="BJ130" s="17" t="s">
        <v>81</v>
      </c>
      <c r="BK130" s="148">
        <f>ROUND(I130*H130,2)</f>
        <v>0</v>
      </c>
      <c r="BL130" s="17" t="s">
        <v>102</v>
      </c>
      <c r="BM130" s="147" t="s">
        <v>961</v>
      </c>
    </row>
    <row r="131" spans="2:47" s="1" customFormat="1" ht="24">
      <c r="B131" s="32"/>
      <c r="D131" s="149" t="s">
        <v>143</v>
      </c>
      <c r="F131" s="150" t="s">
        <v>759</v>
      </c>
      <c r="I131" s="151"/>
      <c r="L131" s="32"/>
      <c r="M131" s="152"/>
      <c r="T131" s="56"/>
      <c r="AT131" s="17" t="s">
        <v>143</v>
      </c>
      <c r="AU131" s="17" t="s">
        <v>85</v>
      </c>
    </row>
    <row r="132" spans="2:51" s="13" customFormat="1" ht="12">
      <c r="B132" s="159"/>
      <c r="D132" s="149" t="s">
        <v>144</v>
      </c>
      <c r="E132" s="160" t="s">
        <v>1</v>
      </c>
      <c r="F132" s="161" t="s">
        <v>962</v>
      </c>
      <c r="H132" s="162">
        <v>1</v>
      </c>
      <c r="I132" s="163"/>
      <c r="L132" s="159"/>
      <c r="M132" s="164"/>
      <c r="T132" s="165"/>
      <c r="AT132" s="160" t="s">
        <v>144</v>
      </c>
      <c r="AU132" s="160" t="s">
        <v>85</v>
      </c>
      <c r="AV132" s="13" t="s">
        <v>85</v>
      </c>
      <c r="AW132" s="13" t="s">
        <v>32</v>
      </c>
      <c r="AX132" s="13" t="s">
        <v>76</v>
      </c>
      <c r="AY132" s="160" t="s">
        <v>136</v>
      </c>
    </row>
    <row r="133" spans="2:51" s="14" customFormat="1" ht="12">
      <c r="B133" s="166"/>
      <c r="D133" s="149" t="s">
        <v>144</v>
      </c>
      <c r="E133" s="167" t="s">
        <v>1</v>
      </c>
      <c r="F133" s="168" t="s">
        <v>147</v>
      </c>
      <c r="H133" s="169">
        <v>1</v>
      </c>
      <c r="I133" s="170"/>
      <c r="L133" s="166"/>
      <c r="M133" s="171"/>
      <c r="T133" s="172"/>
      <c r="AT133" s="167" t="s">
        <v>144</v>
      </c>
      <c r="AU133" s="167" t="s">
        <v>85</v>
      </c>
      <c r="AV133" s="14" t="s">
        <v>102</v>
      </c>
      <c r="AW133" s="14" t="s">
        <v>32</v>
      </c>
      <c r="AX133" s="14" t="s">
        <v>81</v>
      </c>
      <c r="AY133" s="167" t="s">
        <v>136</v>
      </c>
    </row>
    <row r="134" spans="2:65" s="1" customFormat="1" ht="24.25" customHeight="1">
      <c r="B134" s="32"/>
      <c r="C134" s="136" t="s">
        <v>85</v>
      </c>
      <c r="D134" s="136" t="s">
        <v>138</v>
      </c>
      <c r="E134" s="137" t="s">
        <v>763</v>
      </c>
      <c r="F134" s="138" t="s">
        <v>764</v>
      </c>
      <c r="G134" s="139" t="s">
        <v>765</v>
      </c>
      <c r="H134" s="140">
        <v>16</v>
      </c>
      <c r="I134" s="141"/>
      <c r="J134" s="142">
        <f>ROUND(I134*H134,2)</f>
        <v>0</v>
      </c>
      <c r="K134" s="138" t="s">
        <v>1</v>
      </c>
      <c r="L134" s="32"/>
      <c r="M134" s="143" t="s">
        <v>1</v>
      </c>
      <c r="N134" s="144" t="s">
        <v>41</v>
      </c>
      <c r="P134" s="145">
        <f>O134*H134</f>
        <v>0</v>
      </c>
      <c r="Q134" s="145">
        <v>0</v>
      </c>
      <c r="R134" s="145">
        <f>Q134*H134</f>
        <v>0</v>
      </c>
      <c r="S134" s="145">
        <v>0</v>
      </c>
      <c r="T134" s="146">
        <f>S134*H134</f>
        <v>0</v>
      </c>
      <c r="AR134" s="147" t="s">
        <v>102</v>
      </c>
      <c r="AT134" s="147" t="s">
        <v>138</v>
      </c>
      <c r="AU134" s="147" t="s">
        <v>85</v>
      </c>
      <c r="AY134" s="17" t="s">
        <v>136</v>
      </c>
      <c r="BE134" s="148">
        <f>IF(N134="základní",J134,0)</f>
        <v>0</v>
      </c>
      <c r="BF134" s="148">
        <f>IF(N134="snížená",J134,0)</f>
        <v>0</v>
      </c>
      <c r="BG134" s="148">
        <f>IF(N134="zákl. přenesená",J134,0)</f>
        <v>0</v>
      </c>
      <c r="BH134" s="148">
        <f>IF(N134="sníž. přenesená",J134,0)</f>
        <v>0</v>
      </c>
      <c r="BI134" s="148">
        <f>IF(N134="nulová",J134,0)</f>
        <v>0</v>
      </c>
      <c r="BJ134" s="17" t="s">
        <v>81</v>
      </c>
      <c r="BK134" s="148">
        <f>ROUND(I134*H134,2)</f>
        <v>0</v>
      </c>
      <c r="BL134" s="17" t="s">
        <v>102</v>
      </c>
      <c r="BM134" s="147" t="s">
        <v>963</v>
      </c>
    </row>
    <row r="135" spans="2:47" s="1" customFormat="1" ht="24">
      <c r="B135" s="32"/>
      <c r="D135" s="149" t="s">
        <v>143</v>
      </c>
      <c r="F135" s="150" t="s">
        <v>764</v>
      </c>
      <c r="I135" s="151"/>
      <c r="L135" s="32"/>
      <c r="M135" s="152"/>
      <c r="T135" s="56"/>
      <c r="AT135" s="17" t="s">
        <v>143</v>
      </c>
      <c r="AU135" s="17" t="s">
        <v>85</v>
      </c>
    </row>
    <row r="136" spans="2:51" s="13" customFormat="1" ht="12">
      <c r="B136" s="159"/>
      <c r="D136" s="149" t="s">
        <v>144</v>
      </c>
      <c r="E136" s="160" t="s">
        <v>1</v>
      </c>
      <c r="F136" s="161" t="s">
        <v>964</v>
      </c>
      <c r="H136" s="162">
        <v>16</v>
      </c>
      <c r="I136" s="163"/>
      <c r="L136" s="159"/>
      <c r="M136" s="164"/>
      <c r="T136" s="165"/>
      <c r="AT136" s="160" t="s">
        <v>144</v>
      </c>
      <c r="AU136" s="160" t="s">
        <v>85</v>
      </c>
      <c r="AV136" s="13" t="s">
        <v>85</v>
      </c>
      <c r="AW136" s="13" t="s">
        <v>32</v>
      </c>
      <c r="AX136" s="13" t="s">
        <v>76</v>
      </c>
      <c r="AY136" s="160" t="s">
        <v>136</v>
      </c>
    </row>
    <row r="137" spans="2:51" s="14" customFormat="1" ht="12">
      <c r="B137" s="166"/>
      <c r="D137" s="149" t="s">
        <v>144</v>
      </c>
      <c r="E137" s="167" t="s">
        <v>1</v>
      </c>
      <c r="F137" s="168" t="s">
        <v>147</v>
      </c>
      <c r="H137" s="169">
        <v>16</v>
      </c>
      <c r="I137" s="170"/>
      <c r="L137" s="166"/>
      <c r="M137" s="171"/>
      <c r="T137" s="172"/>
      <c r="AT137" s="167" t="s">
        <v>144</v>
      </c>
      <c r="AU137" s="167" t="s">
        <v>85</v>
      </c>
      <c r="AV137" s="14" t="s">
        <v>102</v>
      </c>
      <c r="AW137" s="14" t="s">
        <v>32</v>
      </c>
      <c r="AX137" s="14" t="s">
        <v>81</v>
      </c>
      <c r="AY137" s="167" t="s">
        <v>136</v>
      </c>
    </row>
    <row r="138" spans="2:65" s="1" customFormat="1" ht="37.75" customHeight="1">
      <c r="B138" s="32"/>
      <c r="C138" s="136" t="s">
        <v>88</v>
      </c>
      <c r="D138" s="136" t="s">
        <v>138</v>
      </c>
      <c r="E138" s="137" t="s">
        <v>773</v>
      </c>
      <c r="F138" s="138" t="s">
        <v>774</v>
      </c>
      <c r="G138" s="139" t="s">
        <v>193</v>
      </c>
      <c r="H138" s="140">
        <v>21.888</v>
      </c>
      <c r="I138" s="141"/>
      <c r="J138" s="142">
        <f>ROUND(I138*H138,2)</f>
        <v>0</v>
      </c>
      <c r="K138" s="138" t="s">
        <v>1</v>
      </c>
      <c r="L138" s="32"/>
      <c r="M138" s="143" t="s">
        <v>1</v>
      </c>
      <c r="N138" s="144" t="s">
        <v>41</v>
      </c>
      <c r="P138" s="145">
        <f>O138*H138</f>
        <v>0</v>
      </c>
      <c r="Q138" s="145">
        <v>0</v>
      </c>
      <c r="R138" s="145">
        <f>Q138*H138</f>
        <v>0</v>
      </c>
      <c r="S138" s="145">
        <v>0</v>
      </c>
      <c r="T138" s="146">
        <f>S138*H138</f>
        <v>0</v>
      </c>
      <c r="AR138" s="147" t="s">
        <v>102</v>
      </c>
      <c r="AT138" s="147" t="s">
        <v>138</v>
      </c>
      <c r="AU138" s="147" t="s">
        <v>85</v>
      </c>
      <c r="AY138" s="17" t="s">
        <v>136</v>
      </c>
      <c r="BE138" s="148">
        <f>IF(N138="základní",J138,0)</f>
        <v>0</v>
      </c>
      <c r="BF138" s="148">
        <f>IF(N138="snížená",J138,0)</f>
        <v>0</v>
      </c>
      <c r="BG138" s="148">
        <f>IF(N138="zákl. přenesená",J138,0)</f>
        <v>0</v>
      </c>
      <c r="BH138" s="148">
        <f>IF(N138="sníž. přenesená",J138,0)</f>
        <v>0</v>
      </c>
      <c r="BI138" s="148">
        <f>IF(N138="nulová",J138,0)</f>
        <v>0</v>
      </c>
      <c r="BJ138" s="17" t="s">
        <v>81</v>
      </c>
      <c r="BK138" s="148">
        <f>ROUND(I138*H138,2)</f>
        <v>0</v>
      </c>
      <c r="BL138" s="17" t="s">
        <v>102</v>
      </c>
      <c r="BM138" s="147" t="s">
        <v>965</v>
      </c>
    </row>
    <row r="139" spans="2:47" s="1" customFormat="1" ht="36">
      <c r="B139" s="32"/>
      <c r="D139" s="149" t="s">
        <v>143</v>
      </c>
      <c r="F139" s="150" t="s">
        <v>774</v>
      </c>
      <c r="I139" s="151"/>
      <c r="L139" s="32"/>
      <c r="M139" s="152"/>
      <c r="T139" s="56"/>
      <c r="AT139" s="17" t="s">
        <v>143</v>
      </c>
      <c r="AU139" s="17" t="s">
        <v>85</v>
      </c>
    </row>
    <row r="140" spans="2:51" s="13" customFormat="1" ht="12">
      <c r="B140" s="159"/>
      <c r="D140" s="149" t="s">
        <v>144</v>
      </c>
      <c r="E140" s="160" t="s">
        <v>1</v>
      </c>
      <c r="F140" s="161" t="s">
        <v>966</v>
      </c>
      <c r="H140" s="162">
        <v>21.888</v>
      </c>
      <c r="I140" s="163"/>
      <c r="L140" s="159"/>
      <c r="M140" s="164"/>
      <c r="T140" s="165"/>
      <c r="AT140" s="160" t="s">
        <v>144</v>
      </c>
      <c r="AU140" s="160" t="s">
        <v>85</v>
      </c>
      <c r="AV140" s="13" t="s">
        <v>85</v>
      </c>
      <c r="AW140" s="13" t="s">
        <v>32</v>
      </c>
      <c r="AX140" s="13" t="s">
        <v>76</v>
      </c>
      <c r="AY140" s="160" t="s">
        <v>136</v>
      </c>
    </row>
    <row r="141" spans="2:51" s="14" customFormat="1" ht="12">
      <c r="B141" s="166"/>
      <c r="D141" s="149" t="s">
        <v>144</v>
      </c>
      <c r="E141" s="167" t="s">
        <v>1</v>
      </c>
      <c r="F141" s="168" t="s">
        <v>147</v>
      </c>
      <c r="H141" s="169">
        <v>21.888</v>
      </c>
      <c r="I141" s="170"/>
      <c r="L141" s="166"/>
      <c r="M141" s="171"/>
      <c r="T141" s="172"/>
      <c r="AT141" s="167" t="s">
        <v>144</v>
      </c>
      <c r="AU141" s="167" t="s">
        <v>85</v>
      </c>
      <c r="AV141" s="14" t="s">
        <v>102</v>
      </c>
      <c r="AW141" s="14" t="s">
        <v>32</v>
      </c>
      <c r="AX141" s="14" t="s">
        <v>81</v>
      </c>
      <c r="AY141" s="167" t="s">
        <v>136</v>
      </c>
    </row>
    <row r="142" spans="2:65" s="1" customFormat="1" ht="33" customHeight="1">
      <c r="B142" s="32"/>
      <c r="C142" s="136" t="s">
        <v>102</v>
      </c>
      <c r="D142" s="136" t="s">
        <v>138</v>
      </c>
      <c r="E142" s="137" t="s">
        <v>777</v>
      </c>
      <c r="F142" s="138" t="s">
        <v>778</v>
      </c>
      <c r="G142" s="139" t="s">
        <v>193</v>
      </c>
      <c r="H142" s="140">
        <v>21.025</v>
      </c>
      <c r="I142" s="141"/>
      <c r="J142" s="142">
        <f>ROUND(I142*H142,2)</f>
        <v>0</v>
      </c>
      <c r="K142" s="138" t="s">
        <v>1</v>
      </c>
      <c r="L142" s="32"/>
      <c r="M142" s="143" t="s">
        <v>1</v>
      </c>
      <c r="N142" s="144" t="s">
        <v>41</v>
      </c>
      <c r="P142" s="145">
        <f>O142*H142</f>
        <v>0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102</v>
      </c>
      <c r="AT142" s="147" t="s">
        <v>138</v>
      </c>
      <c r="AU142" s="147" t="s">
        <v>85</v>
      </c>
      <c r="AY142" s="17" t="s">
        <v>136</v>
      </c>
      <c r="BE142" s="148">
        <f>IF(N142="základní",J142,0)</f>
        <v>0</v>
      </c>
      <c r="BF142" s="148">
        <f>IF(N142="snížená",J142,0)</f>
        <v>0</v>
      </c>
      <c r="BG142" s="148">
        <f>IF(N142="zákl. přenesená",J142,0)</f>
        <v>0</v>
      </c>
      <c r="BH142" s="148">
        <f>IF(N142="sníž. přenesená",J142,0)</f>
        <v>0</v>
      </c>
      <c r="BI142" s="148">
        <f>IF(N142="nulová",J142,0)</f>
        <v>0</v>
      </c>
      <c r="BJ142" s="17" t="s">
        <v>81</v>
      </c>
      <c r="BK142" s="148">
        <f>ROUND(I142*H142,2)</f>
        <v>0</v>
      </c>
      <c r="BL142" s="17" t="s">
        <v>102</v>
      </c>
      <c r="BM142" s="147" t="s">
        <v>967</v>
      </c>
    </row>
    <row r="143" spans="2:47" s="1" customFormat="1" ht="24">
      <c r="B143" s="32"/>
      <c r="D143" s="149" t="s">
        <v>143</v>
      </c>
      <c r="F143" s="150" t="s">
        <v>778</v>
      </c>
      <c r="I143" s="151"/>
      <c r="L143" s="32"/>
      <c r="M143" s="152"/>
      <c r="T143" s="56"/>
      <c r="AT143" s="17" t="s">
        <v>143</v>
      </c>
      <c r="AU143" s="17" t="s">
        <v>85</v>
      </c>
    </row>
    <row r="144" spans="2:51" s="13" customFormat="1" ht="12">
      <c r="B144" s="159"/>
      <c r="D144" s="149" t="s">
        <v>144</v>
      </c>
      <c r="E144" s="160" t="s">
        <v>1</v>
      </c>
      <c r="F144" s="161" t="s">
        <v>968</v>
      </c>
      <c r="H144" s="162">
        <v>42.048</v>
      </c>
      <c r="I144" s="163"/>
      <c r="L144" s="159"/>
      <c r="M144" s="164"/>
      <c r="T144" s="165"/>
      <c r="AT144" s="160" t="s">
        <v>144</v>
      </c>
      <c r="AU144" s="160" t="s">
        <v>85</v>
      </c>
      <c r="AV144" s="13" t="s">
        <v>85</v>
      </c>
      <c r="AW144" s="13" t="s">
        <v>32</v>
      </c>
      <c r="AX144" s="13" t="s">
        <v>76</v>
      </c>
      <c r="AY144" s="160" t="s">
        <v>136</v>
      </c>
    </row>
    <row r="145" spans="2:51" s="14" customFormat="1" ht="12">
      <c r="B145" s="166"/>
      <c r="D145" s="149" t="s">
        <v>144</v>
      </c>
      <c r="E145" s="167" t="s">
        <v>1</v>
      </c>
      <c r="F145" s="168" t="s">
        <v>147</v>
      </c>
      <c r="H145" s="169">
        <v>42.048</v>
      </c>
      <c r="I145" s="170"/>
      <c r="L145" s="166"/>
      <c r="M145" s="171"/>
      <c r="T145" s="172"/>
      <c r="AT145" s="167" t="s">
        <v>144</v>
      </c>
      <c r="AU145" s="167" t="s">
        <v>85</v>
      </c>
      <c r="AV145" s="14" t="s">
        <v>102</v>
      </c>
      <c r="AW145" s="14" t="s">
        <v>32</v>
      </c>
      <c r="AX145" s="14" t="s">
        <v>76</v>
      </c>
      <c r="AY145" s="167" t="s">
        <v>136</v>
      </c>
    </row>
    <row r="146" spans="2:51" s="13" customFormat="1" ht="12">
      <c r="B146" s="159"/>
      <c r="D146" s="149" t="s">
        <v>144</v>
      </c>
      <c r="E146" s="160" t="s">
        <v>1</v>
      </c>
      <c r="F146" s="161" t="s">
        <v>969</v>
      </c>
      <c r="H146" s="162">
        <v>21.025</v>
      </c>
      <c r="I146" s="163"/>
      <c r="L146" s="159"/>
      <c r="M146" s="164"/>
      <c r="T146" s="165"/>
      <c r="AT146" s="160" t="s">
        <v>144</v>
      </c>
      <c r="AU146" s="160" t="s">
        <v>85</v>
      </c>
      <c r="AV146" s="13" t="s">
        <v>85</v>
      </c>
      <c r="AW146" s="13" t="s">
        <v>32</v>
      </c>
      <c r="AX146" s="13" t="s">
        <v>76</v>
      </c>
      <c r="AY146" s="160" t="s">
        <v>136</v>
      </c>
    </row>
    <row r="147" spans="2:51" s="14" customFormat="1" ht="12">
      <c r="B147" s="166"/>
      <c r="D147" s="149" t="s">
        <v>144</v>
      </c>
      <c r="E147" s="167" t="s">
        <v>1</v>
      </c>
      <c r="F147" s="168" t="s">
        <v>147</v>
      </c>
      <c r="H147" s="169">
        <v>21.025</v>
      </c>
      <c r="I147" s="170"/>
      <c r="L147" s="166"/>
      <c r="M147" s="171"/>
      <c r="T147" s="172"/>
      <c r="AT147" s="167" t="s">
        <v>144</v>
      </c>
      <c r="AU147" s="167" t="s">
        <v>85</v>
      </c>
      <c r="AV147" s="14" t="s">
        <v>102</v>
      </c>
      <c r="AW147" s="14" t="s">
        <v>32</v>
      </c>
      <c r="AX147" s="14" t="s">
        <v>81</v>
      </c>
      <c r="AY147" s="167" t="s">
        <v>136</v>
      </c>
    </row>
    <row r="148" spans="2:65" s="1" customFormat="1" ht="33" customHeight="1">
      <c r="B148" s="32"/>
      <c r="C148" s="136" t="s">
        <v>162</v>
      </c>
      <c r="D148" s="136" t="s">
        <v>138</v>
      </c>
      <c r="E148" s="137" t="s">
        <v>782</v>
      </c>
      <c r="F148" s="138" t="s">
        <v>783</v>
      </c>
      <c r="G148" s="139" t="s">
        <v>193</v>
      </c>
      <c r="H148" s="140">
        <v>21.025</v>
      </c>
      <c r="I148" s="141"/>
      <c r="J148" s="142">
        <f>ROUND(I148*H148,2)</f>
        <v>0</v>
      </c>
      <c r="K148" s="138" t="s">
        <v>1</v>
      </c>
      <c r="L148" s="32"/>
      <c r="M148" s="143" t="s">
        <v>1</v>
      </c>
      <c r="N148" s="144" t="s">
        <v>41</v>
      </c>
      <c r="P148" s="145">
        <f>O148*H148</f>
        <v>0</v>
      </c>
      <c r="Q148" s="145">
        <v>0</v>
      </c>
      <c r="R148" s="145">
        <f>Q148*H148</f>
        <v>0</v>
      </c>
      <c r="S148" s="145">
        <v>0</v>
      </c>
      <c r="T148" s="146">
        <f>S148*H148</f>
        <v>0</v>
      </c>
      <c r="AR148" s="147" t="s">
        <v>102</v>
      </c>
      <c r="AT148" s="147" t="s">
        <v>138</v>
      </c>
      <c r="AU148" s="147" t="s">
        <v>85</v>
      </c>
      <c r="AY148" s="17" t="s">
        <v>136</v>
      </c>
      <c r="BE148" s="148">
        <f>IF(N148="základní",J148,0)</f>
        <v>0</v>
      </c>
      <c r="BF148" s="148">
        <f>IF(N148="snížená",J148,0)</f>
        <v>0</v>
      </c>
      <c r="BG148" s="148">
        <f>IF(N148="zákl. přenesená",J148,0)</f>
        <v>0</v>
      </c>
      <c r="BH148" s="148">
        <f>IF(N148="sníž. přenesená",J148,0)</f>
        <v>0</v>
      </c>
      <c r="BI148" s="148">
        <f>IF(N148="nulová",J148,0)</f>
        <v>0</v>
      </c>
      <c r="BJ148" s="17" t="s">
        <v>81</v>
      </c>
      <c r="BK148" s="148">
        <f>ROUND(I148*H148,2)</f>
        <v>0</v>
      </c>
      <c r="BL148" s="17" t="s">
        <v>102</v>
      </c>
      <c r="BM148" s="147" t="s">
        <v>970</v>
      </c>
    </row>
    <row r="149" spans="2:47" s="1" customFormat="1" ht="24">
      <c r="B149" s="32"/>
      <c r="D149" s="149" t="s">
        <v>143</v>
      </c>
      <c r="F149" s="150" t="s">
        <v>783</v>
      </c>
      <c r="I149" s="151"/>
      <c r="L149" s="32"/>
      <c r="M149" s="152"/>
      <c r="T149" s="56"/>
      <c r="AT149" s="17" t="s">
        <v>143</v>
      </c>
      <c r="AU149" s="17" t="s">
        <v>85</v>
      </c>
    </row>
    <row r="150" spans="2:51" s="13" customFormat="1" ht="12">
      <c r="B150" s="159"/>
      <c r="D150" s="149" t="s">
        <v>144</v>
      </c>
      <c r="E150" s="160" t="s">
        <v>1</v>
      </c>
      <c r="F150" s="161" t="s">
        <v>968</v>
      </c>
      <c r="H150" s="162">
        <v>42.048</v>
      </c>
      <c r="I150" s="163"/>
      <c r="L150" s="159"/>
      <c r="M150" s="164"/>
      <c r="T150" s="165"/>
      <c r="AT150" s="160" t="s">
        <v>144</v>
      </c>
      <c r="AU150" s="160" t="s">
        <v>85</v>
      </c>
      <c r="AV150" s="13" t="s">
        <v>85</v>
      </c>
      <c r="AW150" s="13" t="s">
        <v>32</v>
      </c>
      <c r="AX150" s="13" t="s">
        <v>76</v>
      </c>
      <c r="AY150" s="160" t="s">
        <v>136</v>
      </c>
    </row>
    <row r="151" spans="2:51" s="14" customFormat="1" ht="12">
      <c r="B151" s="166"/>
      <c r="D151" s="149" t="s">
        <v>144</v>
      </c>
      <c r="E151" s="167" t="s">
        <v>1</v>
      </c>
      <c r="F151" s="168" t="s">
        <v>147</v>
      </c>
      <c r="H151" s="169">
        <v>42.048</v>
      </c>
      <c r="I151" s="170"/>
      <c r="L151" s="166"/>
      <c r="M151" s="171"/>
      <c r="T151" s="172"/>
      <c r="AT151" s="167" t="s">
        <v>144</v>
      </c>
      <c r="AU151" s="167" t="s">
        <v>85</v>
      </c>
      <c r="AV151" s="14" t="s">
        <v>102</v>
      </c>
      <c r="AW151" s="14" t="s">
        <v>32</v>
      </c>
      <c r="AX151" s="14" t="s">
        <v>76</v>
      </c>
      <c r="AY151" s="167" t="s">
        <v>136</v>
      </c>
    </row>
    <row r="152" spans="2:51" s="13" customFormat="1" ht="12">
      <c r="B152" s="159"/>
      <c r="D152" s="149" t="s">
        <v>144</v>
      </c>
      <c r="E152" s="160" t="s">
        <v>1</v>
      </c>
      <c r="F152" s="161" t="s">
        <v>971</v>
      </c>
      <c r="H152" s="162">
        <v>21.025</v>
      </c>
      <c r="I152" s="163"/>
      <c r="L152" s="159"/>
      <c r="M152" s="164"/>
      <c r="T152" s="165"/>
      <c r="AT152" s="160" t="s">
        <v>144</v>
      </c>
      <c r="AU152" s="160" t="s">
        <v>85</v>
      </c>
      <c r="AV152" s="13" t="s">
        <v>85</v>
      </c>
      <c r="AW152" s="13" t="s">
        <v>32</v>
      </c>
      <c r="AX152" s="13" t="s">
        <v>76</v>
      </c>
      <c r="AY152" s="160" t="s">
        <v>136</v>
      </c>
    </row>
    <row r="153" spans="2:51" s="14" customFormat="1" ht="12">
      <c r="B153" s="166"/>
      <c r="D153" s="149" t="s">
        <v>144</v>
      </c>
      <c r="E153" s="167" t="s">
        <v>1</v>
      </c>
      <c r="F153" s="168" t="s">
        <v>147</v>
      </c>
      <c r="H153" s="169">
        <v>21.025</v>
      </c>
      <c r="I153" s="170"/>
      <c r="L153" s="166"/>
      <c r="M153" s="171"/>
      <c r="T153" s="172"/>
      <c r="AT153" s="167" t="s">
        <v>144</v>
      </c>
      <c r="AU153" s="167" t="s">
        <v>85</v>
      </c>
      <c r="AV153" s="14" t="s">
        <v>102</v>
      </c>
      <c r="AW153" s="14" t="s">
        <v>32</v>
      </c>
      <c r="AX153" s="14" t="s">
        <v>81</v>
      </c>
      <c r="AY153" s="167" t="s">
        <v>136</v>
      </c>
    </row>
    <row r="154" spans="2:65" s="1" customFormat="1" ht="37.75" customHeight="1">
      <c r="B154" s="32"/>
      <c r="C154" s="136" t="s">
        <v>167</v>
      </c>
      <c r="D154" s="136" t="s">
        <v>138</v>
      </c>
      <c r="E154" s="137" t="s">
        <v>786</v>
      </c>
      <c r="F154" s="138" t="s">
        <v>787</v>
      </c>
      <c r="G154" s="139" t="s">
        <v>141</v>
      </c>
      <c r="H154" s="140">
        <v>52.56</v>
      </c>
      <c r="I154" s="141"/>
      <c r="J154" s="142">
        <f>ROUND(I154*H154,2)</f>
        <v>0</v>
      </c>
      <c r="K154" s="138" t="s">
        <v>1</v>
      </c>
      <c r="L154" s="32"/>
      <c r="M154" s="143" t="s">
        <v>1</v>
      </c>
      <c r="N154" s="144" t="s">
        <v>41</v>
      </c>
      <c r="P154" s="145">
        <f>O154*H154</f>
        <v>0</v>
      </c>
      <c r="Q154" s="145">
        <v>0.00084</v>
      </c>
      <c r="R154" s="145">
        <f>Q154*H154</f>
        <v>0.044150400000000006</v>
      </c>
      <c r="S154" s="145">
        <v>0</v>
      </c>
      <c r="T154" s="146">
        <f>S154*H154</f>
        <v>0</v>
      </c>
      <c r="AR154" s="147" t="s">
        <v>102</v>
      </c>
      <c r="AT154" s="147" t="s">
        <v>138</v>
      </c>
      <c r="AU154" s="147" t="s">
        <v>85</v>
      </c>
      <c r="AY154" s="17" t="s">
        <v>136</v>
      </c>
      <c r="BE154" s="148">
        <f>IF(N154="základní",J154,0)</f>
        <v>0</v>
      </c>
      <c r="BF154" s="148">
        <f>IF(N154="snížená",J154,0)</f>
        <v>0</v>
      </c>
      <c r="BG154" s="148">
        <f>IF(N154="zákl. přenesená",J154,0)</f>
        <v>0</v>
      </c>
      <c r="BH154" s="148">
        <f>IF(N154="sníž. přenesená",J154,0)</f>
        <v>0</v>
      </c>
      <c r="BI154" s="148">
        <f>IF(N154="nulová",J154,0)</f>
        <v>0</v>
      </c>
      <c r="BJ154" s="17" t="s">
        <v>81</v>
      </c>
      <c r="BK154" s="148">
        <f>ROUND(I154*H154,2)</f>
        <v>0</v>
      </c>
      <c r="BL154" s="17" t="s">
        <v>102</v>
      </c>
      <c r="BM154" s="147" t="s">
        <v>972</v>
      </c>
    </row>
    <row r="155" spans="2:47" s="1" customFormat="1" ht="36">
      <c r="B155" s="32"/>
      <c r="D155" s="149" t="s">
        <v>143</v>
      </c>
      <c r="F155" s="150" t="s">
        <v>787</v>
      </c>
      <c r="I155" s="151"/>
      <c r="L155" s="32"/>
      <c r="M155" s="152"/>
      <c r="T155" s="56"/>
      <c r="AT155" s="17" t="s">
        <v>143</v>
      </c>
      <c r="AU155" s="17" t="s">
        <v>85</v>
      </c>
    </row>
    <row r="156" spans="2:51" s="13" customFormat="1" ht="12">
      <c r="B156" s="159"/>
      <c r="D156" s="149" t="s">
        <v>144</v>
      </c>
      <c r="E156" s="160" t="s">
        <v>1</v>
      </c>
      <c r="F156" s="161" t="s">
        <v>973</v>
      </c>
      <c r="H156" s="162">
        <v>52.56</v>
      </c>
      <c r="I156" s="163"/>
      <c r="L156" s="159"/>
      <c r="M156" s="164"/>
      <c r="T156" s="165"/>
      <c r="AT156" s="160" t="s">
        <v>144</v>
      </c>
      <c r="AU156" s="160" t="s">
        <v>85</v>
      </c>
      <c r="AV156" s="13" t="s">
        <v>85</v>
      </c>
      <c r="AW156" s="13" t="s">
        <v>32</v>
      </c>
      <c r="AX156" s="13" t="s">
        <v>76</v>
      </c>
      <c r="AY156" s="160" t="s">
        <v>136</v>
      </c>
    </row>
    <row r="157" spans="2:51" s="14" customFormat="1" ht="12">
      <c r="B157" s="166"/>
      <c r="D157" s="149" t="s">
        <v>144</v>
      </c>
      <c r="E157" s="167" t="s">
        <v>1</v>
      </c>
      <c r="F157" s="168" t="s">
        <v>147</v>
      </c>
      <c r="H157" s="169">
        <v>52.56</v>
      </c>
      <c r="I157" s="170"/>
      <c r="L157" s="166"/>
      <c r="M157" s="171"/>
      <c r="T157" s="172"/>
      <c r="AT157" s="167" t="s">
        <v>144</v>
      </c>
      <c r="AU157" s="167" t="s">
        <v>85</v>
      </c>
      <c r="AV157" s="14" t="s">
        <v>102</v>
      </c>
      <c r="AW157" s="14" t="s">
        <v>32</v>
      </c>
      <c r="AX157" s="14" t="s">
        <v>81</v>
      </c>
      <c r="AY157" s="167" t="s">
        <v>136</v>
      </c>
    </row>
    <row r="158" spans="2:65" s="1" customFormat="1" ht="44.25" customHeight="1">
      <c r="B158" s="32"/>
      <c r="C158" s="136" t="s">
        <v>173</v>
      </c>
      <c r="D158" s="136" t="s">
        <v>138</v>
      </c>
      <c r="E158" s="137" t="s">
        <v>790</v>
      </c>
      <c r="F158" s="138" t="s">
        <v>791</v>
      </c>
      <c r="G158" s="139" t="s">
        <v>141</v>
      </c>
      <c r="H158" s="140">
        <v>52.56</v>
      </c>
      <c r="I158" s="141"/>
      <c r="J158" s="142">
        <f>ROUND(I158*H158,2)</f>
        <v>0</v>
      </c>
      <c r="K158" s="138" t="s">
        <v>1</v>
      </c>
      <c r="L158" s="32"/>
      <c r="M158" s="143" t="s">
        <v>1</v>
      </c>
      <c r="N158" s="144" t="s">
        <v>41</v>
      </c>
      <c r="P158" s="145">
        <f>O158*H158</f>
        <v>0</v>
      </c>
      <c r="Q158" s="145">
        <v>0</v>
      </c>
      <c r="R158" s="145">
        <f>Q158*H158</f>
        <v>0</v>
      </c>
      <c r="S158" s="145">
        <v>0</v>
      </c>
      <c r="T158" s="146">
        <f>S158*H158</f>
        <v>0</v>
      </c>
      <c r="AR158" s="147" t="s">
        <v>102</v>
      </c>
      <c r="AT158" s="147" t="s">
        <v>138</v>
      </c>
      <c r="AU158" s="147" t="s">
        <v>85</v>
      </c>
      <c r="AY158" s="17" t="s">
        <v>136</v>
      </c>
      <c r="BE158" s="148">
        <f>IF(N158="základní",J158,0)</f>
        <v>0</v>
      </c>
      <c r="BF158" s="148">
        <f>IF(N158="snížená",J158,0)</f>
        <v>0</v>
      </c>
      <c r="BG158" s="148">
        <f>IF(N158="zákl. přenesená",J158,0)</f>
        <v>0</v>
      </c>
      <c r="BH158" s="148">
        <f>IF(N158="sníž. přenesená",J158,0)</f>
        <v>0</v>
      </c>
      <c r="BI158" s="148">
        <f>IF(N158="nulová",J158,0)</f>
        <v>0</v>
      </c>
      <c r="BJ158" s="17" t="s">
        <v>81</v>
      </c>
      <c r="BK158" s="148">
        <f>ROUND(I158*H158,2)</f>
        <v>0</v>
      </c>
      <c r="BL158" s="17" t="s">
        <v>102</v>
      </c>
      <c r="BM158" s="147" t="s">
        <v>974</v>
      </c>
    </row>
    <row r="159" spans="2:47" s="1" customFormat="1" ht="36">
      <c r="B159" s="32"/>
      <c r="D159" s="149" t="s">
        <v>143</v>
      </c>
      <c r="F159" s="150" t="s">
        <v>791</v>
      </c>
      <c r="I159" s="151"/>
      <c r="L159" s="32"/>
      <c r="M159" s="152"/>
      <c r="T159" s="56"/>
      <c r="AT159" s="17" t="s">
        <v>143</v>
      </c>
      <c r="AU159" s="17" t="s">
        <v>85</v>
      </c>
    </row>
    <row r="160" spans="2:51" s="13" customFormat="1" ht="12">
      <c r="B160" s="159"/>
      <c r="D160" s="149" t="s">
        <v>144</v>
      </c>
      <c r="E160" s="160" t="s">
        <v>1</v>
      </c>
      <c r="F160" s="161" t="s">
        <v>975</v>
      </c>
      <c r="H160" s="162">
        <v>52.56</v>
      </c>
      <c r="I160" s="163"/>
      <c r="L160" s="159"/>
      <c r="M160" s="164"/>
      <c r="T160" s="165"/>
      <c r="AT160" s="160" t="s">
        <v>144</v>
      </c>
      <c r="AU160" s="160" t="s">
        <v>85</v>
      </c>
      <c r="AV160" s="13" t="s">
        <v>85</v>
      </c>
      <c r="AW160" s="13" t="s">
        <v>32</v>
      </c>
      <c r="AX160" s="13" t="s">
        <v>76</v>
      </c>
      <c r="AY160" s="160" t="s">
        <v>136</v>
      </c>
    </row>
    <row r="161" spans="2:51" s="14" customFormat="1" ht="12">
      <c r="B161" s="166"/>
      <c r="D161" s="149" t="s">
        <v>144</v>
      </c>
      <c r="E161" s="167" t="s">
        <v>1</v>
      </c>
      <c r="F161" s="168" t="s">
        <v>147</v>
      </c>
      <c r="H161" s="169">
        <v>52.56</v>
      </c>
      <c r="I161" s="170"/>
      <c r="L161" s="166"/>
      <c r="M161" s="171"/>
      <c r="T161" s="172"/>
      <c r="AT161" s="167" t="s">
        <v>144</v>
      </c>
      <c r="AU161" s="167" t="s">
        <v>85</v>
      </c>
      <c r="AV161" s="14" t="s">
        <v>102</v>
      </c>
      <c r="AW161" s="14" t="s">
        <v>32</v>
      </c>
      <c r="AX161" s="14" t="s">
        <v>81</v>
      </c>
      <c r="AY161" s="167" t="s">
        <v>136</v>
      </c>
    </row>
    <row r="162" spans="2:65" s="1" customFormat="1" ht="37.75" customHeight="1">
      <c r="B162" s="32"/>
      <c r="C162" s="136" t="s">
        <v>179</v>
      </c>
      <c r="D162" s="136" t="s">
        <v>138</v>
      </c>
      <c r="E162" s="137" t="s">
        <v>217</v>
      </c>
      <c r="F162" s="138" t="s">
        <v>218</v>
      </c>
      <c r="G162" s="139" t="s">
        <v>193</v>
      </c>
      <c r="H162" s="140">
        <v>21.025</v>
      </c>
      <c r="I162" s="141"/>
      <c r="J162" s="142">
        <f>ROUND(I162*H162,2)</f>
        <v>0</v>
      </c>
      <c r="K162" s="138" t="s">
        <v>1</v>
      </c>
      <c r="L162" s="32"/>
      <c r="M162" s="143" t="s">
        <v>1</v>
      </c>
      <c r="N162" s="144" t="s">
        <v>41</v>
      </c>
      <c r="P162" s="145">
        <f>O162*H162</f>
        <v>0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102</v>
      </c>
      <c r="AT162" s="147" t="s">
        <v>138</v>
      </c>
      <c r="AU162" s="147" t="s">
        <v>85</v>
      </c>
      <c r="AY162" s="17" t="s">
        <v>136</v>
      </c>
      <c r="BE162" s="148">
        <f>IF(N162="základní",J162,0)</f>
        <v>0</v>
      </c>
      <c r="BF162" s="148">
        <f>IF(N162="snížená",J162,0)</f>
        <v>0</v>
      </c>
      <c r="BG162" s="148">
        <f>IF(N162="zákl. přenesená",J162,0)</f>
        <v>0</v>
      </c>
      <c r="BH162" s="148">
        <f>IF(N162="sníž. přenesená",J162,0)</f>
        <v>0</v>
      </c>
      <c r="BI162" s="148">
        <f>IF(N162="nulová",J162,0)</f>
        <v>0</v>
      </c>
      <c r="BJ162" s="17" t="s">
        <v>81</v>
      </c>
      <c r="BK162" s="148">
        <f>ROUND(I162*H162,2)</f>
        <v>0</v>
      </c>
      <c r="BL162" s="17" t="s">
        <v>102</v>
      </c>
      <c r="BM162" s="147" t="s">
        <v>976</v>
      </c>
    </row>
    <row r="163" spans="2:47" s="1" customFormat="1" ht="36">
      <c r="B163" s="32"/>
      <c r="D163" s="149" t="s">
        <v>143</v>
      </c>
      <c r="F163" s="150" t="s">
        <v>218</v>
      </c>
      <c r="I163" s="151"/>
      <c r="L163" s="32"/>
      <c r="M163" s="152"/>
      <c r="T163" s="56"/>
      <c r="AT163" s="17" t="s">
        <v>143</v>
      </c>
      <c r="AU163" s="17" t="s">
        <v>85</v>
      </c>
    </row>
    <row r="164" spans="2:51" s="13" customFormat="1" ht="12">
      <c r="B164" s="159"/>
      <c r="D164" s="149" t="s">
        <v>144</v>
      </c>
      <c r="E164" s="160" t="s">
        <v>1</v>
      </c>
      <c r="F164" s="161" t="s">
        <v>977</v>
      </c>
      <c r="H164" s="162">
        <v>21.025</v>
      </c>
      <c r="I164" s="163"/>
      <c r="L164" s="159"/>
      <c r="M164" s="164"/>
      <c r="T164" s="165"/>
      <c r="AT164" s="160" t="s">
        <v>144</v>
      </c>
      <c r="AU164" s="160" t="s">
        <v>85</v>
      </c>
      <c r="AV164" s="13" t="s">
        <v>85</v>
      </c>
      <c r="AW164" s="13" t="s">
        <v>32</v>
      </c>
      <c r="AX164" s="13" t="s">
        <v>76</v>
      </c>
      <c r="AY164" s="160" t="s">
        <v>136</v>
      </c>
    </row>
    <row r="165" spans="2:51" s="14" customFormat="1" ht="12">
      <c r="B165" s="166"/>
      <c r="D165" s="149" t="s">
        <v>144</v>
      </c>
      <c r="E165" s="167" t="s">
        <v>1</v>
      </c>
      <c r="F165" s="168" t="s">
        <v>147</v>
      </c>
      <c r="H165" s="169">
        <v>21.025</v>
      </c>
      <c r="I165" s="170"/>
      <c r="L165" s="166"/>
      <c r="M165" s="171"/>
      <c r="T165" s="172"/>
      <c r="AT165" s="167" t="s">
        <v>144</v>
      </c>
      <c r="AU165" s="167" t="s">
        <v>85</v>
      </c>
      <c r="AV165" s="14" t="s">
        <v>102</v>
      </c>
      <c r="AW165" s="14" t="s">
        <v>32</v>
      </c>
      <c r="AX165" s="14" t="s">
        <v>81</v>
      </c>
      <c r="AY165" s="167" t="s">
        <v>136</v>
      </c>
    </row>
    <row r="166" spans="2:65" s="1" customFormat="1" ht="37.75" customHeight="1">
      <c r="B166" s="32"/>
      <c r="C166" s="136" t="s">
        <v>183</v>
      </c>
      <c r="D166" s="136" t="s">
        <v>138</v>
      </c>
      <c r="E166" s="137" t="s">
        <v>804</v>
      </c>
      <c r="F166" s="138" t="s">
        <v>805</v>
      </c>
      <c r="G166" s="139" t="s">
        <v>193</v>
      </c>
      <c r="H166" s="140">
        <v>21.025</v>
      </c>
      <c r="I166" s="141"/>
      <c r="J166" s="142">
        <f>ROUND(I166*H166,2)</f>
        <v>0</v>
      </c>
      <c r="K166" s="138" t="s">
        <v>1</v>
      </c>
      <c r="L166" s="32"/>
      <c r="M166" s="143" t="s">
        <v>1</v>
      </c>
      <c r="N166" s="144" t="s">
        <v>41</v>
      </c>
      <c r="P166" s="145">
        <f>O166*H166</f>
        <v>0</v>
      </c>
      <c r="Q166" s="145">
        <v>0</v>
      </c>
      <c r="R166" s="145">
        <f>Q166*H166</f>
        <v>0</v>
      </c>
      <c r="S166" s="145">
        <v>0</v>
      </c>
      <c r="T166" s="146">
        <f>S166*H166</f>
        <v>0</v>
      </c>
      <c r="AR166" s="147" t="s">
        <v>102</v>
      </c>
      <c r="AT166" s="147" t="s">
        <v>138</v>
      </c>
      <c r="AU166" s="147" t="s">
        <v>85</v>
      </c>
      <c r="AY166" s="17" t="s">
        <v>136</v>
      </c>
      <c r="BE166" s="148">
        <f>IF(N166="základní",J166,0)</f>
        <v>0</v>
      </c>
      <c r="BF166" s="148">
        <f>IF(N166="snížená",J166,0)</f>
        <v>0</v>
      </c>
      <c r="BG166" s="148">
        <f>IF(N166="zákl. přenesená",J166,0)</f>
        <v>0</v>
      </c>
      <c r="BH166" s="148">
        <f>IF(N166="sníž. přenesená",J166,0)</f>
        <v>0</v>
      </c>
      <c r="BI166" s="148">
        <f>IF(N166="nulová",J166,0)</f>
        <v>0</v>
      </c>
      <c r="BJ166" s="17" t="s">
        <v>81</v>
      </c>
      <c r="BK166" s="148">
        <f>ROUND(I166*H166,2)</f>
        <v>0</v>
      </c>
      <c r="BL166" s="17" t="s">
        <v>102</v>
      </c>
      <c r="BM166" s="147" t="s">
        <v>978</v>
      </c>
    </row>
    <row r="167" spans="2:47" s="1" customFormat="1" ht="36">
      <c r="B167" s="32"/>
      <c r="D167" s="149" t="s">
        <v>143</v>
      </c>
      <c r="F167" s="150" t="s">
        <v>805</v>
      </c>
      <c r="I167" s="151"/>
      <c r="L167" s="32"/>
      <c r="M167" s="152"/>
      <c r="T167" s="56"/>
      <c r="AT167" s="17" t="s">
        <v>143</v>
      </c>
      <c r="AU167" s="17" t="s">
        <v>85</v>
      </c>
    </row>
    <row r="168" spans="2:51" s="13" customFormat="1" ht="12">
      <c r="B168" s="159"/>
      <c r="D168" s="149" t="s">
        <v>144</v>
      </c>
      <c r="E168" s="160" t="s">
        <v>1</v>
      </c>
      <c r="F168" s="161" t="s">
        <v>977</v>
      </c>
      <c r="H168" s="162">
        <v>21.025</v>
      </c>
      <c r="I168" s="163"/>
      <c r="L168" s="159"/>
      <c r="M168" s="164"/>
      <c r="T168" s="165"/>
      <c r="AT168" s="160" t="s">
        <v>144</v>
      </c>
      <c r="AU168" s="160" t="s">
        <v>85</v>
      </c>
      <c r="AV168" s="13" t="s">
        <v>85</v>
      </c>
      <c r="AW168" s="13" t="s">
        <v>32</v>
      </c>
      <c r="AX168" s="13" t="s">
        <v>76</v>
      </c>
      <c r="AY168" s="160" t="s">
        <v>136</v>
      </c>
    </row>
    <row r="169" spans="2:51" s="14" customFormat="1" ht="12">
      <c r="B169" s="166"/>
      <c r="D169" s="149" t="s">
        <v>144</v>
      </c>
      <c r="E169" s="167" t="s">
        <v>1</v>
      </c>
      <c r="F169" s="168" t="s">
        <v>147</v>
      </c>
      <c r="H169" s="169">
        <v>21.025</v>
      </c>
      <c r="I169" s="170"/>
      <c r="L169" s="166"/>
      <c r="M169" s="171"/>
      <c r="T169" s="172"/>
      <c r="AT169" s="167" t="s">
        <v>144</v>
      </c>
      <c r="AU169" s="167" t="s">
        <v>85</v>
      </c>
      <c r="AV169" s="14" t="s">
        <v>102</v>
      </c>
      <c r="AW169" s="14" t="s">
        <v>32</v>
      </c>
      <c r="AX169" s="14" t="s">
        <v>81</v>
      </c>
      <c r="AY169" s="167" t="s">
        <v>136</v>
      </c>
    </row>
    <row r="170" spans="2:65" s="1" customFormat="1" ht="24.25" customHeight="1">
      <c r="B170" s="32"/>
      <c r="C170" s="136" t="s">
        <v>190</v>
      </c>
      <c r="D170" s="136" t="s">
        <v>138</v>
      </c>
      <c r="E170" s="137" t="s">
        <v>807</v>
      </c>
      <c r="F170" s="138" t="s">
        <v>808</v>
      </c>
      <c r="G170" s="139" t="s">
        <v>193</v>
      </c>
      <c r="H170" s="140">
        <v>21.025</v>
      </c>
      <c r="I170" s="141"/>
      <c r="J170" s="142">
        <f>ROUND(I170*H170,2)</f>
        <v>0</v>
      </c>
      <c r="K170" s="138" t="s">
        <v>1</v>
      </c>
      <c r="L170" s="32"/>
      <c r="M170" s="143" t="s">
        <v>1</v>
      </c>
      <c r="N170" s="144" t="s">
        <v>41</v>
      </c>
      <c r="P170" s="145">
        <f>O170*H170</f>
        <v>0</v>
      </c>
      <c r="Q170" s="145">
        <v>0</v>
      </c>
      <c r="R170" s="145">
        <f>Q170*H170</f>
        <v>0</v>
      </c>
      <c r="S170" s="145">
        <v>0</v>
      </c>
      <c r="T170" s="146">
        <f>S170*H170</f>
        <v>0</v>
      </c>
      <c r="AR170" s="147" t="s">
        <v>102</v>
      </c>
      <c r="AT170" s="147" t="s">
        <v>138</v>
      </c>
      <c r="AU170" s="147" t="s">
        <v>85</v>
      </c>
      <c r="AY170" s="17" t="s">
        <v>136</v>
      </c>
      <c r="BE170" s="148">
        <f>IF(N170="základní",J170,0)</f>
        <v>0</v>
      </c>
      <c r="BF170" s="148">
        <f>IF(N170="snížená",J170,0)</f>
        <v>0</v>
      </c>
      <c r="BG170" s="148">
        <f>IF(N170="zákl. přenesená",J170,0)</f>
        <v>0</v>
      </c>
      <c r="BH170" s="148">
        <f>IF(N170="sníž. přenesená",J170,0)</f>
        <v>0</v>
      </c>
      <c r="BI170" s="148">
        <f>IF(N170="nulová",J170,0)</f>
        <v>0</v>
      </c>
      <c r="BJ170" s="17" t="s">
        <v>81</v>
      </c>
      <c r="BK170" s="148">
        <f>ROUND(I170*H170,2)</f>
        <v>0</v>
      </c>
      <c r="BL170" s="17" t="s">
        <v>102</v>
      </c>
      <c r="BM170" s="147" t="s">
        <v>979</v>
      </c>
    </row>
    <row r="171" spans="2:47" s="1" customFormat="1" ht="24">
      <c r="B171" s="32"/>
      <c r="D171" s="149" t="s">
        <v>143</v>
      </c>
      <c r="F171" s="150" t="s">
        <v>808</v>
      </c>
      <c r="I171" s="151"/>
      <c r="L171" s="32"/>
      <c r="M171" s="152"/>
      <c r="T171" s="56"/>
      <c r="AT171" s="17" t="s">
        <v>143</v>
      </c>
      <c r="AU171" s="17" t="s">
        <v>85</v>
      </c>
    </row>
    <row r="172" spans="2:51" s="13" customFormat="1" ht="12">
      <c r="B172" s="159"/>
      <c r="D172" s="149" t="s">
        <v>144</v>
      </c>
      <c r="E172" s="160" t="s">
        <v>1</v>
      </c>
      <c r="F172" s="161" t="s">
        <v>980</v>
      </c>
      <c r="H172" s="162">
        <v>21.025</v>
      </c>
      <c r="I172" s="163"/>
      <c r="L172" s="159"/>
      <c r="M172" s="164"/>
      <c r="T172" s="165"/>
      <c r="AT172" s="160" t="s">
        <v>144</v>
      </c>
      <c r="AU172" s="160" t="s">
        <v>85</v>
      </c>
      <c r="AV172" s="13" t="s">
        <v>85</v>
      </c>
      <c r="AW172" s="13" t="s">
        <v>32</v>
      </c>
      <c r="AX172" s="13" t="s">
        <v>76</v>
      </c>
      <c r="AY172" s="160" t="s">
        <v>136</v>
      </c>
    </row>
    <row r="173" spans="2:51" s="14" customFormat="1" ht="12">
      <c r="B173" s="166"/>
      <c r="D173" s="149" t="s">
        <v>144</v>
      </c>
      <c r="E173" s="167" t="s">
        <v>1</v>
      </c>
      <c r="F173" s="168" t="s">
        <v>147</v>
      </c>
      <c r="H173" s="169">
        <v>21.025</v>
      </c>
      <c r="I173" s="170"/>
      <c r="L173" s="166"/>
      <c r="M173" s="171"/>
      <c r="T173" s="172"/>
      <c r="AT173" s="167" t="s">
        <v>144</v>
      </c>
      <c r="AU173" s="167" t="s">
        <v>85</v>
      </c>
      <c r="AV173" s="14" t="s">
        <v>102</v>
      </c>
      <c r="AW173" s="14" t="s">
        <v>32</v>
      </c>
      <c r="AX173" s="14" t="s">
        <v>81</v>
      </c>
      <c r="AY173" s="167" t="s">
        <v>136</v>
      </c>
    </row>
    <row r="174" spans="2:65" s="1" customFormat="1" ht="24.25" customHeight="1">
      <c r="B174" s="32"/>
      <c r="C174" s="136" t="s">
        <v>204</v>
      </c>
      <c r="D174" s="136" t="s">
        <v>138</v>
      </c>
      <c r="E174" s="137" t="s">
        <v>811</v>
      </c>
      <c r="F174" s="138" t="s">
        <v>812</v>
      </c>
      <c r="G174" s="139" t="s">
        <v>193</v>
      </c>
      <c r="H174" s="140">
        <v>21.025</v>
      </c>
      <c r="I174" s="141"/>
      <c r="J174" s="142">
        <f>ROUND(I174*H174,2)</f>
        <v>0</v>
      </c>
      <c r="K174" s="138" t="s">
        <v>1</v>
      </c>
      <c r="L174" s="32"/>
      <c r="M174" s="143" t="s">
        <v>1</v>
      </c>
      <c r="N174" s="144" t="s">
        <v>41</v>
      </c>
      <c r="P174" s="145">
        <f>O174*H174</f>
        <v>0</v>
      </c>
      <c r="Q174" s="145">
        <v>0</v>
      </c>
      <c r="R174" s="145">
        <f>Q174*H174</f>
        <v>0</v>
      </c>
      <c r="S174" s="145">
        <v>0</v>
      </c>
      <c r="T174" s="146">
        <f>S174*H174</f>
        <v>0</v>
      </c>
      <c r="AR174" s="147" t="s">
        <v>102</v>
      </c>
      <c r="AT174" s="147" t="s">
        <v>138</v>
      </c>
      <c r="AU174" s="147" t="s">
        <v>85</v>
      </c>
      <c r="AY174" s="17" t="s">
        <v>136</v>
      </c>
      <c r="BE174" s="148">
        <f>IF(N174="základní",J174,0)</f>
        <v>0</v>
      </c>
      <c r="BF174" s="148">
        <f>IF(N174="snížená",J174,0)</f>
        <v>0</v>
      </c>
      <c r="BG174" s="148">
        <f>IF(N174="zákl. přenesená",J174,0)</f>
        <v>0</v>
      </c>
      <c r="BH174" s="148">
        <f>IF(N174="sníž. přenesená",J174,0)</f>
        <v>0</v>
      </c>
      <c r="BI174" s="148">
        <f>IF(N174="nulová",J174,0)</f>
        <v>0</v>
      </c>
      <c r="BJ174" s="17" t="s">
        <v>81</v>
      </c>
      <c r="BK174" s="148">
        <f>ROUND(I174*H174,2)</f>
        <v>0</v>
      </c>
      <c r="BL174" s="17" t="s">
        <v>102</v>
      </c>
      <c r="BM174" s="147" t="s">
        <v>981</v>
      </c>
    </row>
    <row r="175" spans="2:47" s="1" customFormat="1" ht="24">
      <c r="B175" s="32"/>
      <c r="D175" s="149" t="s">
        <v>143</v>
      </c>
      <c r="F175" s="150" t="s">
        <v>812</v>
      </c>
      <c r="I175" s="151"/>
      <c r="L175" s="32"/>
      <c r="M175" s="152"/>
      <c r="T175" s="56"/>
      <c r="AT175" s="17" t="s">
        <v>143</v>
      </c>
      <c r="AU175" s="17" t="s">
        <v>85</v>
      </c>
    </row>
    <row r="176" spans="2:51" s="13" customFormat="1" ht="12">
      <c r="B176" s="159"/>
      <c r="D176" s="149" t="s">
        <v>144</v>
      </c>
      <c r="E176" s="160" t="s">
        <v>1</v>
      </c>
      <c r="F176" s="161" t="s">
        <v>980</v>
      </c>
      <c r="H176" s="162">
        <v>21.025</v>
      </c>
      <c r="I176" s="163"/>
      <c r="L176" s="159"/>
      <c r="M176" s="164"/>
      <c r="T176" s="165"/>
      <c r="AT176" s="160" t="s">
        <v>144</v>
      </c>
      <c r="AU176" s="160" t="s">
        <v>85</v>
      </c>
      <c r="AV176" s="13" t="s">
        <v>85</v>
      </c>
      <c r="AW176" s="13" t="s">
        <v>32</v>
      </c>
      <c r="AX176" s="13" t="s">
        <v>76</v>
      </c>
      <c r="AY176" s="160" t="s">
        <v>136</v>
      </c>
    </row>
    <row r="177" spans="2:51" s="14" customFormat="1" ht="12">
      <c r="B177" s="166"/>
      <c r="D177" s="149" t="s">
        <v>144</v>
      </c>
      <c r="E177" s="167" t="s">
        <v>1</v>
      </c>
      <c r="F177" s="168" t="s">
        <v>147</v>
      </c>
      <c r="H177" s="169">
        <v>21.025</v>
      </c>
      <c r="I177" s="170"/>
      <c r="L177" s="166"/>
      <c r="M177" s="171"/>
      <c r="T177" s="172"/>
      <c r="AT177" s="167" t="s">
        <v>144</v>
      </c>
      <c r="AU177" s="167" t="s">
        <v>85</v>
      </c>
      <c r="AV177" s="14" t="s">
        <v>102</v>
      </c>
      <c r="AW177" s="14" t="s">
        <v>32</v>
      </c>
      <c r="AX177" s="14" t="s">
        <v>81</v>
      </c>
      <c r="AY177" s="167" t="s">
        <v>136</v>
      </c>
    </row>
    <row r="178" spans="2:65" s="1" customFormat="1" ht="16.5" customHeight="1">
      <c r="B178" s="32"/>
      <c r="C178" s="136" t="s">
        <v>210</v>
      </c>
      <c r="D178" s="136" t="s">
        <v>138</v>
      </c>
      <c r="E178" s="137" t="s">
        <v>814</v>
      </c>
      <c r="F178" s="138" t="s">
        <v>982</v>
      </c>
      <c r="G178" s="139" t="s">
        <v>193</v>
      </c>
      <c r="H178" s="140">
        <v>42.05</v>
      </c>
      <c r="I178" s="141"/>
      <c r="J178" s="142">
        <f>ROUND(I178*H178,2)</f>
        <v>0</v>
      </c>
      <c r="K178" s="138" t="s">
        <v>1</v>
      </c>
      <c r="L178" s="32"/>
      <c r="M178" s="143" t="s">
        <v>1</v>
      </c>
      <c r="N178" s="144" t="s">
        <v>41</v>
      </c>
      <c r="P178" s="145">
        <f>O178*H178</f>
        <v>0</v>
      </c>
      <c r="Q178" s="145">
        <v>0</v>
      </c>
      <c r="R178" s="145">
        <f>Q178*H178</f>
        <v>0</v>
      </c>
      <c r="S178" s="145">
        <v>0</v>
      </c>
      <c r="T178" s="146">
        <f>S178*H178</f>
        <v>0</v>
      </c>
      <c r="AR178" s="147" t="s">
        <v>102</v>
      </c>
      <c r="AT178" s="147" t="s">
        <v>138</v>
      </c>
      <c r="AU178" s="147" t="s">
        <v>85</v>
      </c>
      <c r="AY178" s="17" t="s">
        <v>136</v>
      </c>
      <c r="BE178" s="148">
        <f>IF(N178="základní",J178,0)</f>
        <v>0</v>
      </c>
      <c r="BF178" s="148">
        <f>IF(N178="snížená",J178,0)</f>
        <v>0</v>
      </c>
      <c r="BG178" s="148">
        <f>IF(N178="zákl. přenesená",J178,0)</f>
        <v>0</v>
      </c>
      <c r="BH178" s="148">
        <f>IF(N178="sníž. přenesená",J178,0)</f>
        <v>0</v>
      </c>
      <c r="BI178" s="148">
        <f>IF(N178="nulová",J178,0)</f>
        <v>0</v>
      </c>
      <c r="BJ178" s="17" t="s">
        <v>81</v>
      </c>
      <c r="BK178" s="148">
        <f>ROUND(I178*H178,2)</f>
        <v>0</v>
      </c>
      <c r="BL178" s="17" t="s">
        <v>102</v>
      </c>
      <c r="BM178" s="147" t="s">
        <v>983</v>
      </c>
    </row>
    <row r="179" spans="2:47" s="1" customFormat="1" ht="12">
      <c r="B179" s="32"/>
      <c r="D179" s="149" t="s">
        <v>143</v>
      </c>
      <c r="F179" s="150" t="s">
        <v>982</v>
      </c>
      <c r="I179" s="151"/>
      <c r="L179" s="32"/>
      <c r="M179" s="152"/>
      <c r="T179" s="56"/>
      <c r="AT179" s="17" t="s">
        <v>143</v>
      </c>
      <c r="AU179" s="17" t="s">
        <v>85</v>
      </c>
    </row>
    <row r="180" spans="2:51" s="13" customFormat="1" ht="12">
      <c r="B180" s="159"/>
      <c r="D180" s="149" t="s">
        <v>144</v>
      </c>
      <c r="E180" s="160" t="s">
        <v>1</v>
      </c>
      <c r="F180" s="161" t="s">
        <v>984</v>
      </c>
      <c r="H180" s="162">
        <v>42.05</v>
      </c>
      <c r="I180" s="163"/>
      <c r="L180" s="159"/>
      <c r="M180" s="164"/>
      <c r="T180" s="165"/>
      <c r="AT180" s="160" t="s">
        <v>144</v>
      </c>
      <c r="AU180" s="160" t="s">
        <v>85</v>
      </c>
      <c r="AV180" s="13" t="s">
        <v>85</v>
      </c>
      <c r="AW180" s="13" t="s">
        <v>32</v>
      </c>
      <c r="AX180" s="13" t="s">
        <v>76</v>
      </c>
      <c r="AY180" s="160" t="s">
        <v>136</v>
      </c>
    </row>
    <row r="181" spans="2:51" s="14" customFormat="1" ht="12">
      <c r="B181" s="166"/>
      <c r="D181" s="149" t="s">
        <v>144</v>
      </c>
      <c r="E181" s="167" t="s">
        <v>1</v>
      </c>
      <c r="F181" s="168" t="s">
        <v>147</v>
      </c>
      <c r="H181" s="169">
        <v>42.05</v>
      </c>
      <c r="I181" s="170"/>
      <c r="L181" s="166"/>
      <c r="M181" s="171"/>
      <c r="T181" s="172"/>
      <c r="AT181" s="167" t="s">
        <v>144</v>
      </c>
      <c r="AU181" s="167" t="s">
        <v>85</v>
      </c>
      <c r="AV181" s="14" t="s">
        <v>102</v>
      </c>
      <c r="AW181" s="14" t="s">
        <v>32</v>
      </c>
      <c r="AX181" s="14" t="s">
        <v>81</v>
      </c>
      <c r="AY181" s="167" t="s">
        <v>136</v>
      </c>
    </row>
    <row r="182" spans="2:65" s="1" customFormat="1" ht="24.25" customHeight="1">
      <c r="B182" s="32"/>
      <c r="C182" s="136" t="s">
        <v>216</v>
      </c>
      <c r="D182" s="136" t="s">
        <v>138</v>
      </c>
      <c r="E182" s="137" t="s">
        <v>818</v>
      </c>
      <c r="F182" s="138" t="s">
        <v>819</v>
      </c>
      <c r="G182" s="139" t="s">
        <v>240</v>
      </c>
      <c r="H182" s="140">
        <v>84.1</v>
      </c>
      <c r="I182" s="141"/>
      <c r="J182" s="142">
        <f>ROUND(I182*H182,2)</f>
        <v>0</v>
      </c>
      <c r="K182" s="138" t="s">
        <v>1</v>
      </c>
      <c r="L182" s="32"/>
      <c r="M182" s="143" t="s">
        <v>1</v>
      </c>
      <c r="N182" s="144" t="s">
        <v>41</v>
      </c>
      <c r="P182" s="145">
        <f>O182*H182</f>
        <v>0</v>
      </c>
      <c r="Q182" s="145">
        <v>0</v>
      </c>
      <c r="R182" s="145">
        <f>Q182*H182</f>
        <v>0</v>
      </c>
      <c r="S182" s="145">
        <v>0</v>
      </c>
      <c r="T182" s="146">
        <f>S182*H182</f>
        <v>0</v>
      </c>
      <c r="AR182" s="147" t="s">
        <v>102</v>
      </c>
      <c r="AT182" s="147" t="s">
        <v>138</v>
      </c>
      <c r="AU182" s="147" t="s">
        <v>85</v>
      </c>
      <c r="AY182" s="17" t="s">
        <v>136</v>
      </c>
      <c r="BE182" s="148">
        <f>IF(N182="základní",J182,0)</f>
        <v>0</v>
      </c>
      <c r="BF182" s="148">
        <f>IF(N182="snížená",J182,0)</f>
        <v>0</v>
      </c>
      <c r="BG182" s="148">
        <f>IF(N182="zákl. přenesená",J182,0)</f>
        <v>0</v>
      </c>
      <c r="BH182" s="148">
        <f>IF(N182="sníž. přenesená",J182,0)</f>
        <v>0</v>
      </c>
      <c r="BI182" s="148">
        <f>IF(N182="nulová",J182,0)</f>
        <v>0</v>
      </c>
      <c r="BJ182" s="17" t="s">
        <v>81</v>
      </c>
      <c r="BK182" s="148">
        <f>ROUND(I182*H182,2)</f>
        <v>0</v>
      </c>
      <c r="BL182" s="17" t="s">
        <v>102</v>
      </c>
      <c r="BM182" s="147" t="s">
        <v>985</v>
      </c>
    </row>
    <row r="183" spans="2:47" s="1" customFormat="1" ht="24">
      <c r="B183" s="32"/>
      <c r="D183" s="149" t="s">
        <v>143</v>
      </c>
      <c r="F183" s="150" t="s">
        <v>819</v>
      </c>
      <c r="I183" s="151"/>
      <c r="L183" s="32"/>
      <c r="M183" s="152"/>
      <c r="T183" s="56"/>
      <c r="AT183" s="17" t="s">
        <v>143</v>
      </c>
      <c r="AU183" s="17" t="s">
        <v>85</v>
      </c>
    </row>
    <row r="184" spans="2:51" s="13" customFormat="1" ht="12">
      <c r="B184" s="159"/>
      <c r="D184" s="149" t="s">
        <v>144</v>
      </c>
      <c r="E184" s="160" t="s">
        <v>1</v>
      </c>
      <c r="F184" s="161" t="s">
        <v>986</v>
      </c>
      <c r="H184" s="162">
        <v>84.1</v>
      </c>
      <c r="I184" s="163"/>
      <c r="L184" s="159"/>
      <c r="M184" s="164"/>
      <c r="T184" s="165"/>
      <c r="AT184" s="160" t="s">
        <v>144</v>
      </c>
      <c r="AU184" s="160" t="s">
        <v>85</v>
      </c>
      <c r="AV184" s="13" t="s">
        <v>85</v>
      </c>
      <c r="AW184" s="13" t="s">
        <v>32</v>
      </c>
      <c r="AX184" s="13" t="s">
        <v>76</v>
      </c>
      <c r="AY184" s="160" t="s">
        <v>136</v>
      </c>
    </row>
    <row r="185" spans="2:51" s="14" customFormat="1" ht="12">
      <c r="B185" s="166"/>
      <c r="D185" s="149" t="s">
        <v>144</v>
      </c>
      <c r="E185" s="167" t="s">
        <v>1</v>
      </c>
      <c r="F185" s="168" t="s">
        <v>147</v>
      </c>
      <c r="H185" s="169">
        <v>84.1</v>
      </c>
      <c r="I185" s="170"/>
      <c r="L185" s="166"/>
      <c r="M185" s="171"/>
      <c r="T185" s="172"/>
      <c r="AT185" s="167" t="s">
        <v>144</v>
      </c>
      <c r="AU185" s="167" t="s">
        <v>85</v>
      </c>
      <c r="AV185" s="14" t="s">
        <v>102</v>
      </c>
      <c r="AW185" s="14" t="s">
        <v>32</v>
      </c>
      <c r="AX185" s="14" t="s">
        <v>81</v>
      </c>
      <c r="AY185" s="167" t="s">
        <v>136</v>
      </c>
    </row>
    <row r="186" spans="2:65" s="1" customFormat="1" ht="44.25" customHeight="1">
      <c r="B186" s="32"/>
      <c r="C186" s="136" t="s">
        <v>222</v>
      </c>
      <c r="D186" s="136" t="s">
        <v>138</v>
      </c>
      <c r="E186" s="137" t="s">
        <v>822</v>
      </c>
      <c r="F186" s="138" t="s">
        <v>987</v>
      </c>
      <c r="G186" s="139" t="s">
        <v>193</v>
      </c>
      <c r="H186" s="140">
        <v>25.7</v>
      </c>
      <c r="I186" s="141"/>
      <c r="J186" s="142">
        <f>ROUND(I186*H186,2)</f>
        <v>0</v>
      </c>
      <c r="K186" s="138" t="s">
        <v>1</v>
      </c>
      <c r="L186" s="32"/>
      <c r="M186" s="143" t="s">
        <v>1</v>
      </c>
      <c r="N186" s="144" t="s">
        <v>41</v>
      </c>
      <c r="P186" s="145">
        <f>O186*H186</f>
        <v>0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102</v>
      </c>
      <c r="AT186" s="147" t="s">
        <v>138</v>
      </c>
      <c r="AU186" s="147" t="s">
        <v>85</v>
      </c>
      <c r="AY186" s="17" t="s">
        <v>136</v>
      </c>
      <c r="BE186" s="148">
        <f>IF(N186="základní",J186,0)</f>
        <v>0</v>
      </c>
      <c r="BF186" s="148">
        <f>IF(N186="snížená",J186,0)</f>
        <v>0</v>
      </c>
      <c r="BG186" s="148">
        <f>IF(N186="zákl. přenesená",J186,0)</f>
        <v>0</v>
      </c>
      <c r="BH186" s="148">
        <f>IF(N186="sníž. přenesená",J186,0)</f>
        <v>0</v>
      </c>
      <c r="BI186" s="148">
        <f>IF(N186="nulová",J186,0)</f>
        <v>0</v>
      </c>
      <c r="BJ186" s="17" t="s">
        <v>81</v>
      </c>
      <c r="BK186" s="148">
        <f>ROUND(I186*H186,2)</f>
        <v>0</v>
      </c>
      <c r="BL186" s="17" t="s">
        <v>102</v>
      </c>
      <c r="BM186" s="147" t="s">
        <v>988</v>
      </c>
    </row>
    <row r="187" spans="2:47" s="1" customFormat="1" ht="36">
      <c r="B187" s="32"/>
      <c r="D187" s="149" t="s">
        <v>143</v>
      </c>
      <c r="F187" s="150" t="s">
        <v>987</v>
      </c>
      <c r="I187" s="151"/>
      <c r="L187" s="32"/>
      <c r="M187" s="152"/>
      <c r="T187" s="56"/>
      <c r="AT187" s="17" t="s">
        <v>143</v>
      </c>
      <c r="AU187" s="17" t="s">
        <v>85</v>
      </c>
    </row>
    <row r="188" spans="2:51" s="13" customFormat="1" ht="12">
      <c r="B188" s="159"/>
      <c r="D188" s="149" t="s">
        <v>144</v>
      </c>
      <c r="E188" s="160" t="s">
        <v>1</v>
      </c>
      <c r="F188" s="161" t="s">
        <v>989</v>
      </c>
      <c r="H188" s="162">
        <v>25.7</v>
      </c>
      <c r="I188" s="163"/>
      <c r="L188" s="159"/>
      <c r="M188" s="164"/>
      <c r="T188" s="165"/>
      <c r="AT188" s="160" t="s">
        <v>144</v>
      </c>
      <c r="AU188" s="160" t="s">
        <v>85</v>
      </c>
      <c r="AV188" s="13" t="s">
        <v>85</v>
      </c>
      <c r="AW188" s="13" t="s">
        <v>32</v>
      </c>
      <c r="AX188" s="13" t="s">
        <v>76</v>
      </c>
      <c r="AY188" s="160" t="s">
        <v>136</v>
      </c>
    </row>
    <row r="189" spans="2:51" s="14" customFormat="1" ht="12">
      <c r="B189" s="166"/>
      <c r="D189" s="149" t="s">
        <v>144</v>
      </c>
      <c r="E189" s="167" t="s">
        <v>1</v>
      </c>
      <c r="F189" s="168" t="s">
        <v>147</v>
      </c>
      <c r="H189" s="169">
        <v>25.7</v>
      </c>
      <c r="I189" s="170"/>
      <c r="L189" s="166"/>
      <c r="M189" s="171"/>
      <c r="T189" s="172"/>
      <c r="AT189" s="167" t="s">
        <v>144</v>
      </c>
      <c r="AU189" s="167" t="s">
        <v>85</v>
      </c>
      <c r="AV189" s="14" t="s">
        <v>102</v>
      </c>
      <c r="AW189" s="14" t="s">
        <v>32</v>
      </c>
      <c r="AX189" s="14" t="s">
        <v>81</v>
      </c>
      <c r="AY189" s="167" t="s">
        <v>136</v>
      </c>
    </row>
    <row r="190" spans="2:65" s="1" customFormat="1" ht="16.5" customHeight="1">
      <c r="B190" s="32"/>
      <c r="C190" s="180" t="s">
        <v>8</v>
      </c>
      <c r="D190" s="180" t="s">
        <v>237</v>
      </c>
      <c r="E190" s="181" t="s">
        <v>826</v>
      </c>
      <c r="F190" s="182" t="s">
        <v>827</v>
      </c>
      <c r="G190" s="183" t="s">
        <v>240</v>
      </c>
      <c r="H190" s="184">
        <v>48.83</v>
      </c>
      <c r="I190" s="185"/>
      <c r="J190" s="186">
        <f>ROUND(I190*H190,2)</f>
        <v>0</v>
      </c>
      <c r="K190" s="182" t="s">
        <v>1</v>
      </c>
      <c r="L190" s="187"/>
      <c r="M190" s="188" t="s">
        <v>1</v>
      </c>
      <c r="N190" s="189" t="s">
        <v>41</v>
      </c>
      <c r="P190" s="145">
        <f>O190*H190</f>
        <v>0</v>
      </c>
      <c r="Q190" s="145">
        <v>0</v>
      </c>
      <c r="R190" s="145">
        <f>Q190*H190</f>
        <v>0</v>
      </c>
      <c r="S190" s="145">
        <v>0</v>
      </c>
      <c r="T190" s="146">
        <f>S190*H190</f>
        <v>0</v>
      </c>
      <c r="AR190" s="147" t="s">
        <v>179</v>
      </c>
      <c r="AT190" s="147" t="s">
        <v>237</v>
      </c>
      <c r="AU190" s="147" t="s">
        <v>85</v>
      </c>
      <c r="AY190" s="17" t="s">
        <v>136</v>
      </c>
      <c r="BE190" s="148">
        <f>IF(N190="základní",J190,0)</f>
        <v>0</v>
      </c>
      <c r="BF190" s="148">
        <f>IF(N190="snížená",J190,0)</f>
        <v>0</v>
      </c>
      <c r="BG190" s="148">
        <f>IF(N190="zákl. přenesená",J190,0)</f>
        <v>0</v>
      </c>
      <c r="BH190" s="148">
        <f>IF(N190="sníž. přenesená",J190,0)</f>
        <v>0</v>
      </c>
      <c r="BI190" s="148">
        <f>IF(N190="nulová",J190,0)</f>
        <v>0</v>
      </c>
      <c r="BJ190" s="17" t="s">
        <v>81</v>
      </c>
      <c r="BK190" s="148">
        <f>ROUND(I190*H190,2)</f>
        <v>0</v>
      </c>
      <c r="BL190" s="17" t="s">
        <v>102</v>
      </c>
      <c r="BM190" s="147" t="s">
        <v>990</v>
      </c>
    </row>
    <row r="191" spans="2:47" s="1" customFormat="1" ht="12">
      <c r="B191" s="32"/>
      <c r="D191" s="149" t="s">
        <v>143</v>
      </c>
      <c r="F191" s="150" t="s">
        <v>827</v>
      </c>
      <c r="I191" s="151"/>
      <c r="L191" s="32"/>
      <c r="M191" s="152"/>
      <c r="T191" s="56"/>
      <c r="AT191" s="17" t="s">
        <v>143</v>
      </c>
      <c r="AU191" s="17" t="s">
        <v>85</v>
      </c>
    </row>
    <row r="192" spans="2:51" s="13" customFormat="1" ht="12">
      <c r="B192" s="159"/>
      <c r="D192" s="149" t="s">
        <v>144</v>
      </c>
      <c r="E192" s="160" t="s">
        <v>1</v>
      </c>
      <c r="F192" s="161" t="s">
        <v>991</v>
      </c>
      <c r="H192" s="162">
        <v>48.83</v>
      </c>
      <c r="I192" s="163"/>
      <c r="L192" s="159"/>
      <c r="M192" s="164"/>
      <c r="T192" s="165"/>
      <c r="AT192" s="160" t="s">
        <v>144</v>
      </c>
      <c r="AU192" s="160" t="s">
        <v>85</v>
      </c>
      <c r="AV192" s="13" t="s">
        <v>85</v>
      </c>
      <c r="AW192" s="13" t="s">
        <v>32</v>
      </c>
      <c r="AX192" s="13" t="s">
        <v>76</v>
      </c>
      <c r="AY192" s="160" t="s">
        <v>136</v>
      </c>
    </row>
    <row r="193" spans="2:51" s="14" customFormat="1" ht="12">
      <c r="B193" s="166"/>
      <c r="D193" s="149" t="s">
        <v>144</v>
      </c>
      <c r="E193" s="167" t="s">
        <v>1</v>
      </c>
      <c r="F193" s="168" t="s">
        <v>147</v>
      </c>
      <c r="H193" s="169">
        <v>48.83</v>
      </c>
      <c r="I193" s="170"/>
      <c r="L193" s="166"/>
      <c r="M193" s="171"/>
      <c r="T193" s="172"/>
      <c r="AT193" s="167" t="s">
        <v>144</v>
      </c>
      <c r="AU193" s="167" t="s">
        <v>85</v>
      </c>
      <c r="AV193" s="14" t="s">
        <v>102</v>
      </c>
      <c r="AW193" s="14" t="s">
        <v>32</v>
      </c>
      <c r="AX193" s="14" t="s">
        <v>81</v>
      </c>
      <c r="AY193" s="167" t="s">
        <v>136</v>
      </c>
    </row>
    <row r="194" spans="2:65" s="1" customFormat="1" ht="62.75" customHeight="1">
      <c r="B194" s="32"/>
      <c r="C194" s="136" t="s">
        <v>230</v>
      </c>
      <c r="D194" s="136" t="s">
        <v>138</v>
      </c>
      <c r="E194" s="137" t="s">
        <v>830</v>
      </c>
      <c r="F194" s="138" t="s">
        <v>831</v>
      </c>
      <c r="G194" s="139" t="s">
        <v>193</v>
      </c>
      <c r="H194" s="140">
        <v>13.432</v>
      </c>
      <c r="I194" s="141"/>
      <c r="J194" s="142">
        <f>ROUND(I194*H194,2)</f>
        <v>0</v>
      </c>
      <c r="K194" s="138" t="s">
        <v>1</v>
      </c>
      <c r="L194" s="32"/>
      <c r="M194" s="143" t="s">
        <v>1</v>
      </c>
      <c r="N194" s="144" t="s">
        <v>41</v>
      </c>
      <c r="P194" s="145">
        <f>O194*H194</f>
        <v>0</v>
      </c>
      <c r="Q194" s="145">
        <v>0</v>
      </c>
      <c r="R194" s="145">
        <f>Q194*H194</f>
        <v>0</v>
      </c>
      <c r="S194" s="145">
        <v>0</v>
      </c>
      <c r="T194" s="146">
        <f>S194*H194</f>
        <v>0</v>
      </c>
      <c r="AR194" s="147" t="s">
        <v>102</v>
      </c>
      <c r="AT194" s="147" t="s">
        <v>138</v>
      </c>
      <c r="AU194" s="147" t="s">
        <v>85</v>
      </c>
      <c r="AY194" s="17" t="s">
        <v>136</v>
      </c>
      <c r="BE194" s="148">
        <f>IF(N194="základní",J194,0)</f>
        <v>0</v>
      </c>
      <c r="BF194" s="148">
        <f>IF(N194="snížená",J194,0)</f>
        <v>0</v>
      </c>
      <c r="BG194" s="148">
        <f>IF(N194="zákl. přenesená",J194,0)</f>
        <v>0</v>
      </c>
      <c r="BH194" s="148">
        <f>IF(N194="sníž. přenesená",J194,0)</f>
        <v>0</v>
      </c>
      <c r="BI194" s="148">
        <f>IF(N194="nulová",J194,0)</f>
        <v>0</v>
      </c>
      <c r="BJ194" s="17" t="s">
        <v>81</v>
      </c>
      <c r="BK194" s="148">
        <f>ROUND(I194*H194,2)</f>
        <v>0</v>
      </c>
      <c r="BL194" s="17" t="s">
        <v>102</v>
      </c>
      <c r="BM194" s="147" t="s">
        <v>992</v>
      </c>
    </row>
    <row r="195" spans="2:47" s="1" customFormat="1" ht="48">
      <c r="B195" s="32"/>
      <c r="D195" s="149" t="s">
        <v>143</v>
      </c>
      <c r="F195" s="150" t="s">
        <v>831</v>
      </c>
      <c r="I195" s="151"/>
      <c r="L195" s="32"/>
      <c r="M195" s="152"/>
      <c r="T195" s="56"/>
      <c r="AT195" s="17" t="s">
        <v>143</v>
      </c>
      <c r="AU195" s="17" t="s">
        <v>85</v>
      </c>
    </row>
    <row r="196" spans="2:51" s="13" customFormat="1" ht="12">
      <c r="B196" s="159"/>
      <c r="D196" s="149" t="s">
        <v>144</v>
      </c>
      <c r="E196" s="160" t="s">
        <v>1</v>
      </c>
      <c r="F196" s="161" t="s">
        <v>993</v>
      </c>
      <c r="H196" s="162">
        <v>13.432</v>
      </c>
      <c r="I196" s="163"/>
      <c r="L196" s="159"/>
      <c r="M196" s="164"/>
      <c r="T196" s="165"/>
      <c r="AT196" s="160" t="s">
        <v>144</v>
      </c>
      <c r="AU196" s="160" t="s">
        <v>85</v>
      </c>
      <c r="AV196" s="13" t="s">
        <v>85</v>
      </c>
      <c r="AW196" s="13" t="s">
        <v>32</v>
      </c>
      <c r="AX196" s="13" t="s">
        <v>76</v>
      </c>
      <c r="AY196" s="160" t="s">
        <v>136</v>
      </c>
    </row>
    <row r="197" spans="2:51" s="14" customFormat="1" ht="12">
      <c r="B197" s="166"/>
      <c r="D197" s="149" t="s">
        <v>144</v>
      </c>
      <c r="E197" s="167" t="s">
        <v>1</v>
      </c>
      <c r="F197" s="168" t="s">
        <v>147</v>
      </c>
      <c r="H197" s="169">
        <v>13.432</v>
      </c>
      <c r="I197" s="170"/>
      <c r="L197" s="166"/>
      <c r="M197" s="171"/>
      <c r="T197" s="172"/>
      <c r="AT197" s="167" t="s">
        <v>144</v>
      </c>
      <c r="AU197" s="167" t="s">
        <v>85</v>
      </c>
      <c r="AV197" s="14" t="s">
        <v>102</v>
      </c>
      <c r="AW197" s="14" t="s">
        <v>32</v>
      </c>
      <c r="AX197" s="14" t="s">
        <v>81</v>
      </c>
      <c r="AY197" s="167" t="s">
        <v>136</v>
      </c>
    </row>
    <row r="198" spans="2:65" s="1" customFormat="1" ht="16.5" customHeight="1">
      <c r="B198" s="32"/>
      <c r="C198" s="180" t="s">
        <v>236</v>
      </c>
      <c r="D198" s="180" t="s">
        <v>237</v>
      </c>
      <c r="E198" s="181" t="s">
        <v>836</v>
      </c>
      <c r="F198" s="182" t="s">
        <v>837</v>
      </c>
      <c r="G198" s="183" t="s">
        <v>240</v>
      </c>
      <c r="H198" s="184">
        <v>32.7</v>
      </c>
      <c r="I198" s="185"/>
      <c r="J198" s="186">
        <f>ROUND(I198*H198,2)</f>
        <v>0</v>
      </c>
      <c r="K198" s="182" t="s">
        <v>1</v>
      </c>
      <c r="L198" s="187"/>
      <c r="M198" s="188" t="s">
        <v>1</v>
      </c>
      <c r="N198" s="189" t="s">
        <v>41</v>
      </c>
      <c r="P198" s="145">
        <f>O198*H198</f>
        <v>0</v>
      </c>
      <c r="Q198" s="145">
        <v>0</v>
      </c>
      <c r="R198" s="145">
        <f>Q198*H198</f>
        <v>0</v>
      </c>
      <c r="S198" s="145">
        <v>0</v>
      </c>
      <c r="T198" s="146">
        <f>S198*H198</f>
        <v>0</v>
      </c>
      <c r="AR198" s="147" t="s">
        <v>179</v>
      </c>
      <c r="AT198" s="147" t="s">
        <v>237</v>
      </c>
      <c r="AU198" s="147" t="s">
        <v>85</v>
      </c>
      <c r="AY198" s="17" t="s">
        <v>136</v>
      </c>
      <c r="BE198" s="148">
        <f>IF(N198="základní",J198,0)</f>
        <v>0</v>
      </c>
      <c r="BF198" s="148">
        <f>IF(N198="snížená",J198,0)</f>
        <v>0</v>
      </c>
      <c r="BG198" s="148">
        <f>IF(N198="zákl. přenesená",J198,0)</f>
        <v>0</v>
      </c>
      <c r="BH198" s="148">
        <f>IF(N198="sníž. přenesená",J198,0)</f>
        <v>0</v>
      </c>
      <c r="BI198" s="148">
        <f>IF(N198="nulová",J198,0)</f>
        <v>0</v>
      </c>
      <c r="BJ198" s="17" t="s">
        <v>81</v>
      </c>
      <c r="BK198" s="148">
        <f>ROUND(I198*H198,2)</f>
        <v>0</v>
      </c>
      <c r="BL198" s="17" t="s">
        <v>102</v>
      </c>
      <c r="BM198" s="147" t="s">
        <v>994</v>
      </c>
    </row>
    <row r="199" spans="2:47" s="1" customFormat="1" ht="12">
      <c r="B199" s="32"/>
      <c r="D199" s="149" t="s">
        <v>143</v>
      </c>
      <c r="F199" s="150" t="s">
        <v>837</v>
      </c>
      <c r="I199" s="151"/>
      <c r="L199" s="32"/>
      <c r="M199" s="152"/>
      <c r="T199" s="56"/>
      <c r="AT199" s="17" t="s">
        <v>143</v>
      </c>
      <c r="AU199" s="17" t="s">
        <v>85</v>
      </c>
    </row>
    <row r="200" spans="2:51" s="13" customFormat="1" ht="12">
      <c r="B200" s="159"/>
      <c r="D200" s="149" t="s">
        <v>144</v>
      </c>
      <c r="E200" s="160" t="s">
        <v>1</v>
      </c>
      <c r="F200" s="161" t="s">
        <v>995</v>
      </c>
      <c r="H200" s="162">
        <v>32.7</v>
      </c>
      <c r="I200" s="163"/>
      <c r="L200" s="159"/>
      <c r="M200" s="164"/>
      <c r="T200" s="165"/>
      <c r="AT200" s="160" t="s">
        <v>144</v>
      </c>
      <c r="AU200" s="160" t="s">
        <v>85</v>
      </c>
      <c r="AV200" s="13" t="s">
        <v>85</v>
      </c>
      <c r="AW200" s="13" t="s">
        <v>32</v>
      </c>
      <c r="AX200" s="13" t="s">
        <v>76</v>
      </c>
      <c r="AY200" s="160" t="s">
        <v>136</v>
      </c>
    </row>
    <row r="201" spans="2:51" s="14" customFormat="1" ht="12">
      <c r="B201" s="166"/>
      <c r="D201" s="149" t="s">
        <v>144</v>
      </c>
      <c r="E201" s="167" t="s">
        <v>1</v>
      </c>
      <c r="F201" s="168" t="s">
        <v>147</v>
      </c>
      <c r="H201" s="169">
        <v>32.7</v>
      </c>
      <c r="I201" s="170"/>
      <c r="L201" s="166"/>
      <c r="M201" s="171"/>
      <c r="T201" s="172"/>
      <c r="AT201" s="167" t="s">
        <v>144</v>
      </c>
      <c r="AU201" s="167" t="s">
        <v>85</v>
      </c>
      <c r="AV201" s="14" t="s">
        <v>102</v>
      </c>
      <c r="AW201" s="14" t="s">
        <v>32</v>
      </c>
      <c r="AX201" s="14" t="s">
        <v>81</v>
      </c>
      <c r="AY201" s="167" t="s">
        <v>136</v>
      </c>
    </row>
    <row r="202" spans="2:63" s="11" customFormat="1" ht="22.75" customHeight="1">
      <c r="B202" s="124"/>
      <c r="D202" s="125" t="s">
        <v>75</v>
      </c>
      <c r="E202" s="134" t="s">
        <v>102</v>
      </c>
      <c r="F202" s="134" t="s">
        <v>856</v>
      </c>
      <c r="I202" s="127"/>
      <c r="J202" s="135">
        <f>BK202</f>
        <v>0</v>
      </c>
      <c r="L202" s="124"/>
      <c r="M202" s="129"/>
      <c r="P202" s="130">
        <f>SUM(P203:P206)</f>
        <v>0</v>
      </c>
      <c r="R202" s="130">
        <f>SUM(R203:R206)</f>
        <v>0</v>
      </c>
      <c r="T202" s="131">
        <f>SUM(T203:T206)</f>
        <v>0</v>
      </c>
      <c r="AR202" s="125" t="s">
        <v>81</v>
      </c>
      <c r="AT202" s="132" t="s">
        <v>75</v>
      </c>
      <c r="AU202" s="132" t="s">
        <v>81</v>
      </c>
      <c r="AY202" s="125" t="s">
        <v>136</v>
      </c>
      <c r="BK202" s="133">
        <f>SUM(BK203:BK206)</f>
        <v>0</v>
      </c>
    </row>
    <row r="203" spans="2:65" s="1" customFormat="1" ht="33" customHeight="1">
      <c r="B203" s="32"/>
      <c r="C203" s="136" t="s">
        <v>243</v>
      </c>
      <c r="D203" s="136" t="s">
        <v>138</v>
      </c>
      <c r="E203" s="137" t="s">
        <v>857</v>
      </c>
      <c r="F203" s="138" t="s">
        <v>858</v>
      </c>
      <c r="G203" s="139" t="s">
        <v>193</v>
      </c>
      <c r="H203" s="140">
        <v>2.92</v>
      </c>
      <c r="I203" s="141"/>
      <c r="J203" s="142">
        <f>ROUND(I203*H203,2)</f>
        <v>0</v>
      </c>
      <c r="K203" s="138" t="s">
        <v>1</v>
      </c>
      <c r="L203" s="32"/>
      <c r="M203" s="143" t="s">
        <v>1</v>
      </c>
      <c r="N203" s="144" t="s">
        <v>41</v>
      </c>
      <c r="P203" s="145">
        <f>O203*H203</f>
        <v>0</v>
      </c>
      <c r="Q203" s="145">
        <v>0</v>
      </c>
      <c r="R203" s="145">
        <f>Q203*H203</f>
        <v>0</v>
      </c>
      <c r="S203" s="145">
        <v>0</v>
      </c>
      <c r="T203" s="146">
        <f>S203*H203</f>
        <v>0</v>
      </c>
      <c r="AR203" s="147" t="s">
        <v>102</v>
      </c>
      <c r="AT203" s="147" t="s">
        <v>138</v>
      </c>
      <c r="AU203" s="147" t="s">
        <v>85</v>
      </c>
      <c r="AY203" s="17" t="s">
        <v>136</v>
      </c>
      <c r="BE203" s="148">
        <f>IF(N203="základní",J203,0)</f>
        <v>0</v>
      </c>
      <c r="BF203" s="148">
        <f>IF(N203="snížená",J203,0)</f>
        <v>0</v>
      </c>
      <c r="BG203" s="148">
        <f>IF(N203="zákl. přenesená",J203,0)</f>
        <v>0</v>
      </c>
      <c r="BH203" s="148">
        <f>IF(N203="sníž. přenesená",J203,0)</f>
        <v>0</v>
      </c>
      <c r="BI203" s="148">
        <f>IF(N203="nulová",J203,0)</f>
        <v>0</v>
      </c>
      <c r="BJ203" s="17" t="s">
        <v>81</v>
      </c>
      <c r="BK203" s="148">
        <f>ROUND(I203*H203,2)</f>
        <v>0</v>
      </c>
      <c r="BL203" s="17" t="s">
        <v>102</v>
      </c>
      <c r="BM203" s="147" t="s">
        <v>996</v>
      </c>
    </row>
    <row r="204" spans="2:47" s="1" customFormat="1" ht="24">
      <c r="B204" s="32"/>
      <c r="D204" s="149" t="s">
        <v>143</v>
      </c>
      <c r="F204" s="150" t="s">
        <v>858</v>
      </c>
      <c r="I204" s="151"/>
      <c r="L204" s="32"/>
      <c r="M204" s="152"/>
      <c r="T204" s="56"/>
      <c r="AT204" s="17" t="s">
        <v>143</v>
      </c>
      <c r="AU204" s="17" t="s">
        <v>85</v>
      </c>
    </row>
    <row r="205" spans="2:51" s="13" customFormat="1" ht="12">
      <c r="B205" s="159"/>
      <c r="D205" s="149" t="s">
        <v>144</v>
      </c>
      <c r="E205" s="160" t="s">
        <v>1</v>
      </c>
      <c r="F205" s="161" t="s">
        <v>997</v>
      </c>
      <c r="H205" s="162">
        <v>2.92</v>
      </c>
      <c r="I205" s="163"/>
      <c r="L205" s="159"/>
      <c r="M205" s="164"/>
      <c r="T205" s="165"/>
      <c r="AT205" s="160" t="s">
        <v>144</v>
      </c>
      <c r="AU205" s="160" t="s">
        <v>85</v>
      </c>
      <c r="AV205" s="13" t="s">
        <v>85</v>
      </c>
      <c r="AW205" s="13" t="s">
        <v>32</v>
      </c>
      <c r="AX205" s="13" t="s">
        <v>76</v>
      </c>
      <c r="AY205" s="160" t="s">
        <v>136</v>
      </c>
    </row>
    <row r="206" spans="2:51" s="14" customFormat="1" ht="12">
      <c r="B206" s="166"/>
      <c r="D206" s="149" t="s">
        <v>144</v>
      </c>
      <c r="E206" s="167" t="s">
        <v>1</v>
      </c>
      <c r="F206" s="168" t="s">
        <v>147</v>
      </c>
      <c r="H206" s="169">
        <v>2.92</v>
      </c>
      <c r="I206" s="170"/>
      <c r="L206" s="166"/>
      <c r="M206" s="171"/>
      <c r="T206" s="172"/>
      <c r="AT206" s="167" t="s">
        <v>144</v>
      </c>
      <c r="AU206" s="167" t="s">
        <v>85</v>
      </c>
      <c r="AV206" s="14" t="s">
        <v>102</v>
      </c>
      <c r="AW206" s="14" t="s">
        <v>32</v>
      </c>
      <c r="AX206" s="14" t="s">
        <v>81</v>
      </c>
      <c r="AY206" s="167" t="s">
        <v>136</v>
      </c>
    </row>
    <row r="207" spans="2:63" s="11" customFormat="1" ht="22.75" customHeight="1">
      <c r="B207" s="124"/>
      <c r="D207" s="125" t="s">
        <v>75</v>
      </c>
      <c r="E207" s="134" t="s">
        <v>179</v>
      </c>
      <c r="F207" s="134" t="s">
        <v>433</v>
      </c>
      <c r="I207" s="127"/>
      <c r="J207" s="135">
        <f>BK207</f>
        <v>0</v>
      </c>
      <c r="L207" s="124"/>
      <c r="M207" s="129"/>
      <c r="P207" s="130">
        <f>P208+SUM(P209:P304)</f>
        <v>0</v>
      </c>
      <c r="R207" s="130">
        <f>R208+SUM(R209:R304)</f>
        <v>9.76072</v>
      </c>
      <c r="T207" s="131">
        <f>T208+SUM(T209:T304)</f>
        <v>0</v>
      </c>
      <c r="AR207" s="125" t="s">
        <v>81</v>
      </c>
      <c r="AT207" s="132" t="s">
        <v>75</v>
      </c>
      <c r="AU207" s="132" t="s">
        <v>81</v>
      </c>
      <c r="AY207" s="125" t="s">
        <v>136</v>
      </c>
      <c r="BK207" s="133">
        <f>BK208+SUM(BK209:BK304)</f>
        <v>0</v>
      </c>
    </row>
    <row r="208" spans="2:65" s="1" customFormat="1" ht="24.25" customHeight="1">
      <c r="B208" s="32"/>
      <c r="C208" s="180" t="s">
        <v>248</v>
      </c>
      <c r="D208" s="180" t="s">
        <v>237</v>
      </c>
      <c r="E208" s="181" t="s">
        <v>998</v>
      </c>
      <c r="F208" s="182" t="s">
        <v>999</v>
      </c>
      <c r="G208" s="183" t="s">
        <v>186</v>
      </c>
      <c r="H208" s="184">
        <v>36.5</v>
      </c>
      <c r="I208" s="185"/>
      <c r="J208" s="186">
        <f>ROUND(I208*H208,2)</f>
        <v>0</v>
      </c>
      <c r="K208" s="182" t="s">
        <v>1</v>
      </c>
      <c r="L208" s="187"/>
      <c r="M208" s="188" t="s">
        <v>1</v>
      </c>
      <c r="N208" s="189" t="s">
        <v>41</v>
      </c>
      <c r="P208" s="145">
        <f>O208*H208</f>
        <v>0</v>
      </c>
      <c r="Q208" s="145">
        <v>0.00267</v>
      </c>
      <c r="R208" s="145">
        <f>Q208*H208</f>
        <v>0.097455</v>
      </c>
      <c r="S208" s="145">
        <v>0</v>
      </c>
      <c r="T208" s="146">
        <f>S208*H208</f>
        <v>0</v>
      </c>
      <c r="AR208" s="147" t="s">
        <v>179</v>
      </c>
      <c r="AT208" s="147" t="s">
        <v>237</v>
      </c>
      <c r="AU208" s="147" t="s">
        <v>85</v>
      </c>
      <c r="AY208" s="17" t="s">
        <v>136</v>
      </c>
      <c r="BE208" s="148">
        <f>IF(N208="základní",J208,0)</f>
        <v>0</v>
      </c>
      <c r="BF208" s="148">
        <f>IF(N208="snížená",J208,0)</f>
        <v>0</v>
      </c>
      <c r="BG208" s="148">
        <f>IF(N208="zákl. přenesená",J208,0)</f>
        <v>0</v>
      </c>
      <c r="BH208" s="148">
        <f>IF(N208="sníž. přenesená",J208,0)</f>
        <v>0</v>
      </c>
      <c r="BI208" s="148">
        <f>IF(N208="nulová",J208,0)</f>
        <v>0</v>
      </c>
      <c r="BJ208" s="17" t="s">
        <v>81</v>
      </c>
      <c r="BK208" s="148">
        <f>ROUND(I208*H208,2)</f>
        <v>0</v>
      </c>
      <c r="BL208" s="17" t="s">
        <v>102</v>
      </c>
      <c r="BM208" s="147" t="s">
        <v>1000</v>
      </c>
    </row>
    <row r="209" spans="2:47" s="1" customFormat="1" ht="24">
      <c r="B209" s="32"/>
      <c r="D209" s="149" t="s">
        <v>143</v>
      </c>
      <c r="F209" s="150" t="s">
        <v>999</v>
      </c>
      <c r="I209" s="151"/>
      <c r="L209" s="32"/>
      <c r="M209" s="152"/>
      <c r="T209" s="56"/>
      <c r="AT209" s="17" t="s">
        <v>143</v>
      </c>
      <c r="AU209" s="17" t="s">
        <v>85</v>
      </c>
    </row>
    <row r="210" spans="2:51" s="13" customFormat="1" ht="12">
      <c r="B210" s="159"/>
      <c r="D210" s="149" t="s">
        <v>144</v>
      </c>
      <c r="E210" s="160" t="s">
        <v>1</v>
      </c>
      <c r="F210" s="161" t="s">
        <v>1001</v>
      </c>
      <c r="H210" s="162">
        <v>36.5</v>
      </c>
      <c r="I210" s="163"/>
      <c r="L210" s="159"/>
      <c r="M210" s="164"/>
      <c r="T210" s="165"/>
      <c r="AT210" s="160" t="s">
        <v>144</v>
      </c>
      <c r="AU210" s="160" t="s">
        <v>85</v>
      </c>
      <c r="AV210" s="13" t="s">
        <v>85</v>
      </c>
      <c r="AW210" s="13" t="s">
        <v>32</v>
      </c>
      <c r="AX210" s="13" t="s">
        <v>76</v>
      </c>
      <c r="AY210" s="160" t="s">
        <v>136</v>
      </c>
    </row>
    <row r="211" spans="2:51" s="14" customFormat="1" ht="12">
      <c r="B211" s="166"/>
      <c r="D211" s="149" t="s">
        <v>144</v>
      </c>
      <c r="E211" s="167" t="s">
        <v>1</v>
      </c>
      <c r="F211" s="168" t="s">
        <v>147</v>
      </c>
      <c r="H211" s="169">
        <v>36.5</v>
      </c>
      <c r="I211" s="170"/>
      <c r="L211" s="166"/>
      <c r="M211" s="171"/>
      <c r="T211" s="172"/>
      <c r="AT211" s="167" t="s">
        <v>144</v>
      </c>
      <c r="AU211" s="167" t="s">
        <v>85</v>
      </c>
      <c r="AV211" s="14" t="s">
        <v>102</v>
      </c>
      <c r="AW211" s="14" t="s">
        <v>32</v>
      </c>
      <c r="AX211" s="14" t="s">
        <v>81</v>
      </c>
      <c r="AY211" s="167" t="s">
        <v>136</v>
      </c>
    </row>
    <row r="212" spans="2:65" s="1" customFormat="1" ht="37.75" customHeight="1">
      <c r="B212" s="32"/>
      <c r="C212" s="136" t="s">
        <v>253</v>
      </c>
      <c r="D212" s="136" t="s">
        <v>138</v>
      </c>
      <c r="E212" s="137" t="s">
        <v>1002</v>
      </c>
      <c r="F212" s="138" t="s">
        <v>1003</v>
      </c>
      <c r="G212" s="139" t="s">
        <v>186</v>
      </c>
      <c r="H212" s="140">
        <v>36.5</v>
      </c>
      <c r="I212" s="141"/>
      <c r="J212" s="142">
        <f>ROUND(I212*H212,2)</f>
        <v>0</v>
      </c>
      <c r="K212" s="138" t="s">
        <v>1</v>
      </c>
      <c r="L212" s="32"/>
      <c r="M212" s="143" t="s">
        <v>1</v>
      </c>
      <c r="N212" s="144" t="s">
        <v>41</v>
      </c>
      <c r="P212" s="145">
        <f>O212*H212</f>
        <v>0</v>
      </c>
      <c r="Q212" s="145">
        <v>1E-05</v>
      </c>
      <c r="R212" s="145">
        <f>Q212*H212</f>
        <v>0.00036500000000000004</v>
      </c>
      <c r="S212" s="145">
        <v>0</v>
      </c>
      <c r="T212" s="146">
        <f>S212*H212</f>
        <v>0</v>
      </c>
      <c r="AR212" s="147" t="s">
        <v>102</v>
      </c>
      <c r="AT212" s="147" t="s">
        <v>138</v>
      </c>
      <c r="AU212" s="147" t="s">
        <v>85</v>
      </c>
      <c r="AY212" s="17" t="s">
        <v>136</v>
      </c>
      <c r="BE212" s="148">
        <f>IF(N212="základní",J212,0)</f>
        <v>0</v>
      </c>
      <c r="BF212" s="148">
        <f>IF(N212="snížená",J212,0)</f>
        <v>0</v>
      </c>
      <c r="BG212" s="148">
        <f>IF(N212="zákl. přenesená",J212,0)</f>
        <v>0</v>
      </c>
      <c r="BH212" s="148">
        <f>IF(N212="sníž. přenesená",J212,0)</f>
        <v>0</v>
      </c>
      <c r="BI212" s="148">
        <f>IF(N212="nulová",J212,0)</f>
        <v>0</v>
      </c>
      <c r="BJ212" s="17" t="s">
        <v>81</v>
      </c>
      <c r="BK212" s="148">
        <f>ROUND(I212*H212,2)</f>
        <v>0</v>
      </c>
      <c r="BL212" s="17" t="s">
        <v>102</v>
      </c>
      <c r="BM212" s="147" t="s">
        <v>1004</v>
      </c>
    </row>
    <row r="213" spans="2:47" s="1" customFormat="1" ht="36">
      <c r="B213" s="32"/>
      <c r="D213" s="149" t="s">
        <v>143</v>
      </c>
      <c r="F213" s="150" t="s">
        <v>1003</v>
      </c>
      <c r="I213" s="151"/>
      <c r="L213" s="32"/>
      <c r="M213" s="152"/>
      <c r="T213" s="56"/>
      <c r="AT213" s="17" t="s">
        <v>143</v>
      </c>
      <c r="AU213" s="17" t="s">
        <v>85</v>
      </c>
    </row>
    <row r="214" spans="2:51" s="13" customFormat="1" ht="12">
      <c r="B214" s="159"/>
      <c r="D214" s="149" t="s">
        <v>144</v>
      </c>
      <c r="E214" s="160" t="s">
        <v>1</v>
      </c>
      <c r="F214" s="161" t="s">
        <v>1001</v>
      </c>
      <c r="H214" s="162">
        <v>36.5</v>
      </c>
      <c r="I214" s="163"/>
      <c r="L214" s="159"/>
      <c r="M214" s="164"/>
      <c r="T214" s="165"/>
      <c r="AT214" s="160" t="s">
        <v>144</v>
      </c>
      <c r="AU214" s="160" t="s">
        <v>85</v>
      </c>
      <c r="AV214" s="13" t="s">
        <v>85</v>
      </c>
      <c r="AW214" s="13" t="s">
        <v>32</v>
      </c>
      <c r="AX214" s="13" t="s">
        <v>76</v>
      </c>
      <c r="AY214" s="160" t="s">
        <v>136</v>
      </c>
    </row>
    <row r="215" spans="2:51" s="14" customFormat="1" ht="12">
      <c r="B215" s="166"/>
      <c r="D215" s="149" t="s">
        <v>144</v>
      </c>
      <c r="E215" s="167" t="s">
        <v>1</v>
      </c>
      <c r="F215" s="168" t="s">
        <v>147</v>
      </c>
      <c r="H215" s="169">
        <v>36.5</v>
      </c>
      <c r="I215" s="170"/>
      <c r="L215" s="166"/>
      <c r="M215" s="171"/>
      <c r="T215" s="172"/>
      <c r="AT215" s="167" t="s">
        <v>144</v>
      </c>
      <c r="AU215" s="167" t="s">
        <v>85</v>
      </c>
      <c r="AV215" s="14" t="s">
        <v>102</v>
      </c>
      <c r="AW215" s="14" t="s">
        <v>32</v>
      </c>
      <c r="AX215" s="14" t="s">
        <v>81</v>
      </c>
      <c r="AY215" s="167" t="s">
        <v>136</v>
      </c>
    </row>
    <row r="216" spans="2:65" s="1" customFormat="1" ht="24.25" customHeight="1">
      <c r="B216" s="32"/>
      <c r="C216" s="180" t="s">
        <v>7</v>
      </c>
      <c r="D216" s="180" t="s">
        <v>237</v>
      </c>
      <c r="E216" s="181" t="s">
        <v>1005</v>
      </c>
      <c r="F216" s="182" t="s">
        <v>1006</v>
      </c>
      <c r="G216" s="183" t="s">
        <v>283</v>
      </c>
      <c r="H216" s="184">
        <v>17</v>
      </c>
      <c r="I216" s="185"/>
      <c r="J216" s="186">
        <f>ROUND(I216*H216,2)</f>
        <v>0</v>
      </c>
      <c r="K216" s="182" t="s">
        <v>1</v>
      </c>
      <c r="L216" s="187"/>
      <c r="M216" s="188" t="s">
        <v>1</v>
      </c>
      <c r="N216" s="189" t="s">
        <v>41</v>
      </c>
      <c r="P216" s="145">
        <f>O216*H216</f>
        <v>0</v>
      </c>
      <c r="Q216" s="145">
        <v>0.0042</v>
      </c>
      <c r="R216" s="145">
        <f>Q216*H216</f>
        <v>0.07139999999999999</v>
      </c>
      <c r="S216" s="145">
        <v>0</v>
      </c>
      <c r="T216" s="146">
        <f>S216*H216</f>
        <v>0</v>
      </c>
      <c r="AR216" s="147" t="s">
        <v>179</v>
      </c>
      <c r="AT216" s="147" t="s">
        <v>237</v>
      </c>
      <c r="AU216" s="147" t="s">
        <v>85</v>
      </c>
      <c r="AY216" s="17" t="s">
        <v>136</v>
      </c>
      <c r="BE216" s="148">
        <f>IF(N216="základní",J216,0)</f>
        <v>0</v>
      </c>
      <c r="BF216" s="148">
        <f>IF(N216="snížená",J216,0)</f>
        <v>0</v>
      </c>
      <c r="BG216" s="148">
        <f>IF(N216="zákl. přenesená",J216,0)</f>
        <v>0</v>
      </c>
      <c r="BH216" s="148">
        <f>IF(N216="sníž. přenesená",J216,0)</f>
        <v>0</v>
      </c>
      <c r="BI216" s="148">
        <f>IF(N216="nulová",J216,0)</f>
        <v>0</v>
      </c>
      <c r="BJ216" s="17" t="s">
        <v>81</v>
      </c>
      <c r="BK216" s="148">
        <f>ROUND(I216*H216,2)</f>
        <v>0</v>
      </c>
      <c r="BL216" s="17" t="s">
        <v>102</v>
      </c>
      <c r="BM216" s="147" t="s">
        <v>1007</v>
      </c>
    </row>
    <row r="217" spans="2:47" s="1" customFormat="1" ht="24">
      <c r="B217" s="32"/>
      <c r="D217" s="149" t="s">
        <v>143</v>
      </c>
      <c r="F217" s="150" t="s">
        <v>1006</v>
      </c>
      <c r="I217" s="151"/>
      <c r="L217" s="32"/>
      <c r="M217" s="152"/>
      <c r="T217" s="56"/>
      <c r="AT217" s="17" t="s">
        <v>143</v>
      </c>
      <c r="AU217" s="17" t="s">
        <v>85</v>
      </c>
    </row>
    <row r="218" spans="2:51" s="13" customFormat="1" ht="12">
      <c r="B218" s="159"/>
      <c r="D218" s="149" t="s">
        <v>144</v>
      </c>
      <c r="E218" s="160" t="s">
        <v>1</v>
      </c>
      <c r="F218" s="161" t="s">
        <v>236</v>
      </c>
      <c r="H218" s="162">
        <v>17</v>
      </c>
      <c r="I218" s="163"/>
      <c r="L218" s="159"/>
      <c r="M218" s="164"/>
      <c r="T218" s="165"/>
      <c r="AT218" s="160" t="s">
        <v>144</v>
      </c>
      <c r="AU218" s="160" t="s">
        <v>85</v>
      </c>
      <c r="AV218" s="13" t="s">
        <v>85</v>
      </c>
      <c r="AW218" s="13" t="s">
        <v>32</v>
      </c>
      <c r="AX218" s="13" t="s">
        <v>76</v>
      </c>
      <c r="AY218" s="160" t="s">
        <v>136</v>
      </c>
    </row>
    <row r="219" spans="2:51" s="14" customFormat="1" ht="12">
      <c r="B219" s="166"/>
      <c r="D219" s="149" t="s">
        <v>144</v>
      </c>
      <c r="E219" s="167" t="s">
        <v>1</v>
      </c>
      <c r="F219" s="168" t="s">
        <v>147</v>
      </c>
      <c r="H219" s="169">
        <v>17</v>
      </c>
      <c r="I219" s="170"/>
      <c r="L219" s="166"/>
      <c r="M219" s="171"/>
      <c r="T219" s="172"/>
      <c r="AT219" s="167" t="s">
        <v>144</v>
      </c>
      <c r="AU219" s="167" t="s">
        <v>85</v>
      </c>
      <c r="AV219" s="14" t="s">
        <v>102</v>
      </c>
      <c r="AW219" s="14" t="s">
        <v>32</v>
      </c>
      <c r="AX219" s="14" t="s">
        <v>81</v>
      </c>
      <c r="AY219" s="167" t="s">
        <v>136</v>
      </c>
    </row>
    <row r="220" spans="2:65" s="1" customFormat="1" ht="37.75" customHeight="1">
      <c r="B220" s="32"/>
      <c r="C220" s="136" t="s">
        <v>261</v>
      </c>
      <c r="D220" s="136" t="s">
        <v>138</v>
      </c>
      <c r="E220" s="137" t="s">
        <v>1008</v>
      </c>
      <c r="F220" s="138" t="s">
        <v>1009</v>
      </c>
      <c r="G220" s="139" t="s">
        <v>283</v>
      </c>
      <c r="H220" s="140">
        <v>17</v>
      </c>
      <c r="I220" s="141"/>
      <c r="J220" s="142">
        <f>ROUND(I220*H220,2)</f>
        <v>0</v>
      </c>
      <c r="K220" s="138" t="s">
        <v>1</v>
      </c>
      <c r="L220" s="32"/>
      <c r="M220" s="143" t="s">
        <v>1</v>
      </c>
      <c r="N220" s="144" t="s">
        <v>41</v>
      </c>
      <c r="P220" s="145">
        <f>O220*H220</f>
        <v>0</v>
      </c>
      <c r="Q220" s="145">
        <v>0</v>
      </c>
      <c r="R220" s="145">
        <f>Q220*H220</f>
        <v>0</v>
      </c>
      <c r="S220" s="145">
        <v>0</v>
      </c>
      <c r="T220" s="146">
        <f>S220*H220</f>
        <v>0</v>
      </c>
      <c r="AR220" s="147" t="s">
        <v>102</v>
      </c>
      <c r="AT220" s="147" t="s">
        <v>138</v>
      </c>
      <c r="AU220" s="147" t="s">
        <v>85</v>
      </c>
      <c r="AY220" s="17" t="s">
        <v>136</v>
      </c>
      <c r="BE220" s="148">
        <f>IF(N220="základní",J220,0)</f>
        <v>0</v>
      </c>
      <c r="BF220" s="148">
        <f>IF(N220="snížená",J220,0)</f>
        <v>0</v>
      </c>
      <c r="BG220" s="148">
        <f>IF(N220="zákl. přenesená",J220,0)</f>
        <v>0</v>
      </c>
      <c r="BH220" s="148">
        <f>IF(N220="sníž. přenesená",J220,0)</f>
        <v>0</v>
      </c>
      <c r="BI220" s="148">
        <f>IF(N220="nulová",J220,0)</f>
        <v>0</v>
      </c>
      <c r="BJ220" s="17" t="s">
        <v>81</v>
      </c>
      <c r="BK220" s="148">
        <f>ROUND(I220*H220,2)</f>
        <v>0</v>
      </c>
      <c r="BL220" s="17" t="s">
        <v>102</v>
      </c>
      <c r="BM220" s="147" t="s">
        <v>1010</v>
      </c>
    </row>
    <row r="221" spans="2:47" s="1" customFormat="1" ht="24">
      <c r="B221" s="32"/>
      <c r="D221" s="149" t="s">
        <v>143</v>
      </c>
      <c r="F221" s="150" t="s">
        <v>1009</v>
      </c>
      <c r="I221" s="151"/>
      <c r="L221" s="32"/>
      <c r="M221" s="152"/>
      <c r="T221" s="56"/>
      <c r="AT221" s="17" t="s">
        <v>143</v>
      </c>
      <c r="AU221" s="17" t="s">
        <v>85</v>
      </c>
    </row>
    <row r="222" spans="2:51" s="13" customFormat="1" ht="12">
      <c r="B222" s="159"/>
      <c r="D222" s="149" t="s">
        <v>144</v>
      </c>
      <c r="E222" s="160" t="s">
        <v>1</v>
      </c>
      <c r="F222" s="161" t="s">
        <v>236</v>
      </c>
      <c r="H222" s="162">
        <v>17</v>
      </c>
      <c r="I222" s="163"/>
      <c r="L222" s="159"/>
      <c r="M222" s="164"/>
      <c r="T222" s="165"/>
      <c r="AT222" s="160" t="s">
        <v>144</v>
      </c>
      <c r="AU222" s="160" t="s">
        <v>85</v>
      </c>
      <c r="AV222" s="13" t="s">
        <v>85</v>
      </c>
      <c r="AW222" s="13" t="s">
        <v>32</v>
      </c>
      <c r="AX222" s="13" t="s">
        <v>76</v>
      </c>
      <c r="AY222" s="160" t="s">
        <v>136</v>
      </c>
    </row>
    <row r="223" spans="2:51" s="14" customFormat="1" ht="12">
      <c r="B223" s="166"/>
      <c r="D223" s="149" t="s">
        <v>144</v>
      </c>
      <c r="E223" s="167" t="s">
        <v>1</v>
      </c>
      <c r="F223" s="168" t="s">
        <v>147</v>
      </c>
      <c r="H223" s="169">
        <v>17</v>
      </c>
      <c r="I223" s="170"/>
      <c r="L223" s="166"/>
      <c r="M223" s="171"/>
      <c r="T223" s="172"/>
      <c r="AT223" s="167" t="s">
        <v>144</v>
      </c>
      <c r="AU223" s="167" t="s">
        <v>85</v>
      </c>
      <c r="AV223" s="14" t="s">
        <v>102</v>
      </c>
      <c r="AW223" s="14" t="s">
        <v>32</v>
      </c>
      <c r="AX223" s="14" t="s">
        <v>81</v>
      </c>
      <c r="AY223" s="167" t="s">
        <v>136</v>
      </c>
    </row>
    <row r="224" spans="2:65" s="1" customFormat="1" ht="24.25" customHeight="1">
      <c r="B224" s="32"/>
      <c r="C224" s="180" t="s">
        <v>267</v>
      </c>
      <c r="D224" s="180" t="s">
        <v>237</v>
      </c>
      <c r="E224" s="181" t="s">
        <v>1011</v>
      </c>
      <c r="F224" s="182" t="s">
        <v>1012</v>
      </c>
      <c r="G224" s="183" t="s">
        <v>283</v>
      </c>
      <c r="H224" s="184">
        <v>12</v>
      </c>
      <c r="I224" s="185"/>
      <c r="J224" s="186">
        <f>ROUND(I224*H224,2)</f>
        <v>0</v>
      </c>
      <c r="K224" s="182" t="s">
        <v>1</v>
      </c>
      <c r="L224" s="187"/>
      <c r="M224" s="188" t="s">
        <v>1</v>
      </c>
      <c r="N224" s="189" t="s">
        <v>41</v>
      </c>
      <c r="P224" s="145">
        <f>O224*H224</f>
        <v>0</v>
      </c>
      <c r="Q224" s="145">
        <v>0.069</v>
      </c>
      <c r="R224" s="145">
        <f>Q224*H224</f>
        <v>0.8280000000000001</v>
      </c>
      <c r="S224" s="145">
        <v>0</v>
      </c>
      <c r="T224" s="146">
        <f>S224*H224</f>
        <v>0</v>
      </c>
      <c r="AR224" s="147" t="s">
        <v>179</v>
      </c>
      <c r="AT224" s="147" t="s">
        <v>237</v>
      </c>
      <c r="AU224" s="147" t="s">
        <v>85</v>
      </c>
      <c r="AY224" s="17" t="s">
        <v>136</v>
      </c>
      <c r="BE224" s="148">
        <f>IF(N224="základní",J224,0)</f>
        <v>0</v>
      </c>
      <c r="BF224" s="148">
        <f>IF(N224="snížená",J224,0)</f>
        <v>0</v>
      </c>
      <c r="BG224" s="148">
        <f>IF(N224="zákl. přenesená",J224,0)</f>
        <v>0</v>
      </c>
      <c r="BH224" s="148">
        <f>IF(N224="sníž. přenesená",J224,0)</f>
        <v>0</v>
      </c>
      <c r="BI224" s="148">
        <f>IF(N224="nulová",J224,0)</f>
        <v>0</v>
      </c>
      <c r="BJ224" s="17" t="s">
        <v>81</v>
      </c>
      <c r="BK224" s="148">
        <f>ROUND(I224*H224,2)</f>
        <v>0</v>
      </c>
      <c r="BL224" s="17" t="s">
        <v>102</v>
      </c>
      <c r="BM224" s="147" t="s">
        <v>1013</v>
      </c>
    </row>
    <row r="225" spans="2:47" s="1" customFormat="1" ht="24">
      <c r="B225" s="32"/>
      <c r="D225" s="149" t="s">
        <v>143</v>
      </c>
      <c r="F225" s="150" t="s">
        <v>1012</v>
      </c>
      <c r="I225" s="151"/>
      <c r="L225" s="32"/>
      <c r="M225" s="152"/>
      <c r="T225" s="56"/>
      <c r="AT225" s="17" t="s">
        <v>143</v>
      </c>
      <c r="AU225" s="17" t="s">
        <v>85</v>
      </c>
    </row>
    <row r="226" spans="2:51" s="13" customFormat="1" ht="12">
      <c r="B226" s="159"/>
      <c r="D226" s="149" t="s">
        <v>144</v>
      </c>
      <c r="E226" s="160" t="s">
        <v>1</v>
      </c>
      <c r="F226" s="161" t="s">
        <v>210</v>
      </c>
      <c r="H226" s="162">
        <v>12</v>
      </c>
      <c r="I226" s="163"/>
      <c r="L226" s="159"/>
      <c r="M226" s="164"/>
      <c r="T226" s="165"/>
      <c r="AT226" s="160" t="s">
        <v>144</v>
      </c>
      <c r="AU226" s="160" t="s">
        <v>85</v>
      </c>
      <c r="AV226" s="13" t="s">
        <v>85</v>
      </c>
      <c r="AW226" s="13" t="s">
        <v>32</v>
      </c>
      <c r="AX226" s="13" t="s">
        <v>76</v>
      </c>
      <c r="AY226" s="160" t="s">
        <v>136</v>
      </c>
    </row>
    <row r="227" spans="2:51" s="14" customFormat="1" ht="12">
      <c r="B227" s="166"/>
      <c r="D227" s="149" t="s">
        <v>144</v>
      </c>
      <c r="E227" s="167" t="s">
        <v>1</v>
      </c>
      <c r="F227" s="168" t="s">
        <v>147</v>
      </c>
      <c r="H227" s="169">
        <v>12</v>
      </c>
      <c r="I227" s="170"/>
      <c r="L227" s="166"/>
      <c r="M227" s="171"/>
      <c r="T227" s="172"/>
      <c r="AT227" s="167" t="s">
        <v>144</v>
      </c>
      <c r="AU227" s="167" t="s">
        <v>85</v>
      </c>
      <c r="AV227" s="14" t="s">
        <v>102</v>
      </c>
      <c r="AW227" s="14" t="s">
        <v>32</v>
      </c>
      <c r="AX227" s="14" t="s">
        <v>81</v>
      </c>
      <c r="AY227" s="167" t="s">
        <v>136</v>
      </c>
    </row>
    <row r="228" spans="2:65" s="1" customFormat="1" ht="24.25" customHeight="1">
      <c r="B228" s="32"/>
      <c r="C228" s="136" t="s">
        <v>272</v>
      </c>
      <c r="D228" s="136" t="s">
        <v>138</v>
      </c>
      <c r="E228" s="137" t="s">
        <v>1014</v>
      </c>
      <c r="F228" s="138" t="s">
        <v>1015</v>
      </c>
      <c r="G228" s="139" t="s">
        <v>283</v>
      </c>
      <c r="H228" s="140">
        <v>12</v>
      </c>
      <c r="I228" s="141"/>
      <c r="J228" s="142">
        <f>ROUND(I228*H228,2)</f>
        <v>0</v>
      </c>
      <c r="K228" s="138" t="s">
        <v>1</v>
      </c>
      <c r="L228" s="32"/>
      <c r="M228" s="143" t="s">
        <v>1</v>
      </c>
      <c r="N228" s="144" t="s">
        <v>41</v>
      </c>
      <c r="P228" s="145">
        <f>O228*H228</f>
        <v>0</v>
      </c>
      <c r="Q228" s="145">
        <v>0.02753</v>
      </c>
      <c r="R228" s="145">
        <f>Q228*H228</f>
        <v>0.33036</v>
      </c>
      <c r="S228" s="145">
        <v>0</v>
      </c>
      <c r="T228" s="146">
        <f>S228*H228</f>
        <v>0</v>
      </c>
      <c r="AR228" s="147" t="s">
        <v>102</v>
      </c>
      <c r="AT228" s="147" t="s">
        <v>138</v>
      </c>
      <c r="AU228" s="147" t="s">
        <v>85</v>
      </c>
      <c r="AY228" s="17" t="s">
        <v>136</v>
      </c>
      <c r="BE228" s="148">
        <f>IF(N228="základní",J228,0)</f>
        <v>0</v>
      </c>
      <c r="BF228" s="148">
        <f>IF(N228="snížená",J228,0)</f>
        <v>0</v>
      </c>
      <c r="BG228" s="148">
        <f>IF(N228="zákl. přenesená",J228,0)</f>
        <v>0</v>
      </c>
      <c r="BH228" s="148">
        <f>IF(N228="sníž. přenesená",J228,0)</f>
        <v>0</v>
      </c>
      <c r="BI228" s="148">
        <f>IF(N228="nulová",J228,0)</f>
        <v>0</v>
      </c>
      <c r="BJ228" s="17" t="s">
        <v>81</v>
      </c>
      <c r="BK228" s="148">
        <f>ROUND(I228*H228,2)</f>
        <v>0</v>
      </c>
      <c r="BL228" s="17" t="s">
        <v>102</v>
      </c>
      <c r="BM228" s="147" t="s">
        <v>1016</v>
      </c>
    </row>
    <row r="229" spans="2:47" s="1" customFormat="1" ht="24">
      <c r="B229" s="32"/>
      <c r="D229" s="149" t="s">
        <v>143</v>
      </c>
      <c r="F229" s="150" t="s">
        <v>1015</v>
      </c>
      <c r="I229" s="151"/>
      <c r="L229" s="32"/>
      <c r="M229" s="152"/>
      <c r="T229" s="56"/>
      <c r="AT229" s="17" t="s">
        <v>143</v>
      </c>
      <c r="AU229" s="17" t="s">
        <v>85</v>
      </c>
    </row>
    <row r="230" spans="2:51" s="13" customFormat="1" ht="12">
      <c r="B230" s="159"/>
      <c r="D230" s="149" t="s">
        <v>144</v>
      </c>
      <c r="E230" s="160" t="s">
        <v>1</v>
      </c>
      <c r="F230" s="161" t="s">
        <v>210</v>
      </c>
      <c r="H230" s="162">
        <v>12</v>
      </c>
      <c r="I230" s="163"/>
      <c r="L230" s="159"/>
      <c r="M230" s="164"/>
      <c r="T230" s="165"/>
      <c r="AT230" s="160" t="s">
        <v>144</v>
      </c>
      <c r="AU230" s="160" t="s">
        <v>85</v>
      </c>
      <c r="AV230" s="13" t="s">
        <v>85</v>
      </c>
      <c r="AW230" s="13" t="s">
        <v>32</v>
      </c>
      <c r="AX230" s="13" t="s">
        <v>76</v>
      </c>
      <c r="AY230" s="160" t="s">
        <v>136</v>
      </c>
    </row>
    <row r="231" spans="2:51" s="14" customFormat="1" ht="12">
      <c r="B231" s="166"/>
      <c r="D231" s="149" t="s">
        <v>144</v>
      </c>
      <c r="E231" s="167" t="s">
        <v>1</v>
      </c>
      <c r="F231" s="168" t="s">
        <v>147</v>
      </c>
      <c r="H231" s="169">
        <v>12</v>
      </c>
      <c r="I231" s="170"/>
      <c r="L231" s="166"/>
      <c r="M231" s="171"/>
      <c r="T231" s="172"/>
      <c r="AT231" s="167" t="s">
        <v>144</v>
      </c>
      <c r="AU231" s="167" t="s">
        <v>85</v>
      </c>
      <c r="AV231" s="14" t="s">
        <v>102</v>
      </c>
      <c r="AW231" s="14" t="s">
        <v>32</v>
      </c>
      <c r="AX231" s="14" t="s">
        <v>81</v>
      </c>
      <c r="AY231" s="167" t="s">
        <v>136</v>
      </c>
    </row>
    <row r="232" spans="2:65" s="1" customFormat="1" ht="24.25" customHeight="1">
      <c r="B232" s="32"/>
      <c r="C232" s="180" t="s">
        <v>276</v>
      </c>
      <c r="D232" s="180" t="s">
        <v>237</v>
      </c>
      <c r="E232" s="181" t="s">
        <v>1017</v>
      </c>
      <c r="F232" s="182" t="s">
        <v>1018</v>
      </c>
      <c r="G232" s="183" t="s">
        <v>283</v>
      </c>
      <c r="H232" s="184">
        <v>12</v>
      </c>
      <c r="I232" s="185"/>
      <c r="J232" s="186">
        <f>ROUND(I232*H232,2)</f>
        <v>0</v>
      </c>
      <c r="K232" s="182" t="s">
        <v>1</v>
      </c>
      <c r="L232" s="187"/>
      <c r="M232" s="188" t="s">
        <v>1</v>
      </c>
      <c r="N232" s="189" t="s">
        <v>41</v>
      </c>
      <c r="P232" s="145">
        <f>O232*H232</f>
        <v>0</v>
      </c>
      <c r="Q232" s="145">
        <v>0.075</v>
      </c>
      <c r="R232" s="145">
        <f>Q232*H232</f>
        <v>0.8999999999999999</v>
      </c>
      <c r="S232" s="145">
        <v>0</v>
      </c>
      <c r="T232" s="146">
        <f>S232*H232</f>
        <v>0</v>
      </c>
      <c r="AR232" s="147" t="s">
        <v>179</v>
      </c>
      <c r="AT232" s="147" t="s">
        <v>237</v>
      </c>
      <c r="AU232" s="147" t="s">
        <v>85</v>
      </c>
      <c r="AY232" s="17" t="s">
        <v>136</v>
      </c>
      <c r="BE232" s="148">
        <f>IF(N232="základní",J232,0)</f>
        <v>0</v>
      </c>
      <c r="BF232" s="148">
        <f>IF(N232="snížená",J232,0)</f>
        <v>0</v>
      </c>
      <c r="BG232" s="148">
        <f>IF(N232="zákl. přenesená",J232,0)</f>
        <v>0</v>
      </c>
      <c r="BH232" s="148">
        <f>IF(N232="sníž. přenesená",J232,0)</f>
        <v>0</v>
      </c>
      <c r="BI232" s="148">
        <f>IF(N232="nulová",J232,0)</f>
        <v>0</v>
      </c>
      <c r="BJ232" s="17" t="s">
        <v>81</v>
      </c>
      <c r="BK232" s="148">
        <f>ROUND(I232*H232,2)</f>
        <v>0</v>
      </c>
      <c r="BL232" s="17" t="s">
        <v>102</v>
      </c>
      <c r="BM232" s="147" t="s">
        <v>1019</v>
      </c>
    </row>
    <row r="233" spans="2:47" s="1" customFormat="1" ht="24">
      <c r="B233" s="32"/>
      <c r="D233" s="149" t="s">
        <v>143</v>
      </c>
      <c r="F233" s="150" t="s">
        <v>1018</v>
      </c>
      <c r="I233" s="151"/>
      <c r="L233" s="32"/>
      <c r="M233" s="152"/>
      <c r="T233" s="56"/>
      <c r="AT233" s="17" t="s">
        <v>143</v>
      </c>
      <c r="AU233" s="17" t="s">
        <v>85</v>
      </c>
    </row>
    <row r="234" spans="2:51" s="13" customFormat="1" ht="12">
      <c r="B234" s="159"/>
      <c r="D234" s="149" t="s">
        <v>144</v>
      </c>
      <c r="E234" s="160" t="s">
        <v>1</v>
      </c>
      <c r="F234" s="161" t="s">
        <v>210</v>
      </c>
      <c r="H234" s="162">
        <v>12</v>
      </c>
      <c r="I234" s="163"/>
      <c r="L234" s="159"/>
      <c r="M234" s="164"/>
      <c r="T234" s="165"/>
      <c r="AT234" s="160" t="s">
        <v>144</v>
      </c>
      <c r="AU234" s="160" t="s">
        <v>85</v>
      </c>
      <c r="AV234" s="13" t="s">
        <v>85</v>
      </c>
      <c r="AW234" s="13" t="s">
        <v>32</v>
      </c>
      <c r="AX234" s="13" t="s">
        <v>76</v>
      </c>
      <c r="AY234" s="160" t="s">
        <v>136</v>
      </c>
    </row>
    <row r="235" spans="2:51" s="14" customFormat="1" ht="12">
      <c r="B235" s="166"/>
      <c r="D235" s="149" t="s">
        <v>144</v>
      </c>
      <c r="E235" s="167" t="s">
        <v>1</v>
      </c>
      <c r="F235" s="168" t="s">
        <v>147</v>
      </c>
      <c r="H235" s="169">
        <v>12</v>
      </c>
      <c r="I235" s="170"/>
      <c r="L235" s="166"/>
      <c r="M235" s="171"/>
      <c r="T235" s="172"/>
      <c r="AT235" s="167" t="s">
        <v>144</v>
      </c>
      <c r="AU235" s="167" t="s">
        <v>85</v>
      </c>
      <c r="AV235" s="14" t="s">
        <v>102</v>
      </c>
      <c r="AW235" s="14" t="s">
        <v>32</v>
      </c>
      <c r="AX235" s="14" t="s">
        <v>81</v>
      </c>
      <c r="AY235" s="167" t="s">
        <v>136</v>
      </c>
    </row>
    <row r="236" spans="2:65" s="1" customFormat="1" ht="24.25" customHeight="1">
      <c r="B236" s="32"/>
      <c r="C236" s="136" t="s">
        <v>280</v>
      </c>
      <c r="D236" s="136" t="s">
        <v>138</v>
      </c>
      <c r="E236" s="137" t="s">
        <v>1020</v>
      </c>
      <c r="F236" s="138" t="s">
        <v>1021</v>
      </c>
      <c r="G236" s="139" t="s">
        <v>283</v>
      </c>
      <c r="H236" s="140">
        <v>12</v>
      </c>
      <c r="I236" s="141"/>
      <c r="J236" s="142">
        <f>ROUND(I236*H236,2)</f>
        <v>0</v>
      </c>
      <c r="K236" s="138" t="s">
        <v>1</v>
      </c>
      <c r="L236" s="32"/>
      <c r="M236" s="143" t="s">
        <v>1</v>
      </c>
      <c r="N236" s="144" t="s">
        <v>41</v>
      </c>
      <c r="P236" s="145">
        <f>O236*H236</f>
        <v>0</v>
      </c>
      <c r="Q236" s="145">
        <v>0.01019</v>
      </c>
      <c r="R236" s="145">
        <f>Q236*H236</f>
        <v>0.12228</v>
      </c>
      <c r="S236" s="145">
        <v>0</v>
      </c>
      <c r="T236" s="146">
        <f>S236*H236</f>
        <v>0</v>
      </c>
      <c r="AR236" s="147" t="s">
        <v>102</v>
      </c>
      <c r="AT236" s="147" t="s">
        <v>138</v>
      </c>
      <c r="AU236" s="147" t="s">
        <v>85</v>
      </c>
      <c r="AY236" s="17" t="s">
        <v>136</v>
      </c>
      <c r="BE236" s="148">
        <f>IF(N236="základní",J236,0)</f>
        <v>0</v>
      </c>
      <c r="BF236" s="148">
        <f>IF(N236="snížená",J236,0)</f>
        <v>0</v>
      </c>
      <c r="BG236" s="148">
        <f>IF(N236="zákl. přenesená",J236,0)</f>
        <v>0</v>
      </c>
      <c r="BH236" s="148">
        <f>IF(N236="sníž. přenesená",J236,0)</f>
        <v>0</v>
      </c>
      <c r="BI236" s="148">
        <f>IF(N236="nulová",J236,0)</f>
        <v>0</v>
      </c>
      <c r="BJ236" s="17" t="s">
        <v>81</v>
      </c>
      <c r="BK236" s="148">
        <f>ROUND(I236*H236,2)</f>
        <v>0</v>
      </c>
      <c r="BL236" s="17" t="s">
        <v>102</v>
      </c>
      <c r="BM236" s="147" t="s">
        <v>1022</v>
      </c>
    </row>
    <row r="237" spans="2:47" s="1" customFormat="1" ht="24">
      <c r="B237" s="32"/>
      <c r="D237" s="149" t="s">
        <v>143</v>
      </c>
      <c r="F237" s="150" t="s">
        <v>1021</v>
      </c>
      <c r="I237" s="151"/>
      <c r="L237" s="32"/>
      <c r="M237" s="152"/>
      <c r="T237" s="56"/>
      <c r="AT237" s="17" t="s">
        <v>143</v>
      </c>
      <c r="AU237" s="17" t="s">
        <v>85</v>
      </c>
    </row>
    <row r="238" spans="2:51" s="13" customFormat="1" ht="12">
      <c r="B238" s="159"/>
      <c r="D238" s="149" t="s">
        <v>144</v>
      </c>
      <c r="E238" s="160" t="s">
        <v>1</v>
      </c>
      <c r="F238" s="161" t="s">
        <v>210</v>
      </c>
      <c r="H238" s="162">
        <v>12</v>
      </c>
      <c r="I238" s="163"/>
      <c r="L238" s="159"/>
      <c r="M238" s="164"/>
      <c r="T238" s="165"/>
      <c r="AT238" s="160" t="s">
        <v>144</v>
      </c>
      <c r="AU238" s="160" t="s">
        <v>85</v>
      </c>
      <c r="AV238" s="13" t="s">
        <v>85</v>
      </c>
      <c r="AW238" s="13" t="s">
        <v>32</v>
      </c>
      <c r="AX238" s="13" t="s">
        <v>76</v>
      </c>
      <c r="AY238" s="160" t="s">
        <v>136</v>
      </c>
    </row>
    <row r="239" spans="2:51" s="14" customFormat="1" ht="12">
      <c r="B239" s="166"/>
      <c r="D239" s="149" t="s">
        <v>144</v>
      </c>
      <c r="E239" s="167" t="s">
        <v>1</v>
      </c>
      <c r="F239" s="168" t="s">
        <v>147</v>
      </c>
      <c r="H239" s="169">
        <v>12</v>
      </c>
      <c r="I239" s="170"/>
      <c r="L239" s="166"/>
      <c r="M239" s="171"/>
      <c r="T239" s="172"/>
      <c r="AT239" s="167" t="s">
        <v>144</v>
      </c>
      <c r="AU239" s="167" t="s">
        <v>85</v>
      </c>
      <c r="AV239" s="14" t="s">
        <v>102</v>
      </c>
      <c r="AW239" s="14" t="s">
        <v>32</v>
      </c>
      <c r="AX239" s="14" t="s">
        <v>81</v>
      </c>
      <c r="AY239" s="167" t="s">
        <v>136</v>
      </c>
    </row>
    <row r="240" spans="2:65" s="1" customFormat="1" ht="24.25" customHeight="1">
      <c r="B240" s="32"/>
      <c r="C240" s="180" t="s">
        <v>287</v>
      </c>
      <c r="D240" s="180" t="s">
        <v>237</v>
      </c>
      <c r="E240" s="181" t="s">
        <v>1023</v>
      </c>
      <c r="F240" s="182" t="s">
        <v>1024</v>
      </c>
      <c r="G240" s="183" t="s">
        <v>283</v>
      </c>
      <c r="H240" s="184">
        <v>6</v>
      </c>
      <c r="I240" s="185"/>
      <c r="J240" s="186">
        <f>ROUND(I240*H240,2)</f>
        <v>0</v>
      </c>
      <c r="K240" s="182" t="s">
        <v>1</v>
      </c>
      <c r="L240" s="187"/>
      <c r="M240" s="188" t="s">
        <v>1</v>
      </c>
      <c r="N240" s="189" t="s">
        <v>41</v>
      </c>
      <c r="P240" s="145">
        <f>O240*H240</f>
        <v>0</v>
      </c>
      <c r="Q240" s="145">
        <v>0.105</v>
      </c>
      <c r="R240" s="145">
        <f>Q240*H240</f>
        <v>0.63</v>
      </c>
      <c r="S240" s="145">
        <v>0</v>
      </c>
      <c r="T240" s="146">
        <f>S240*H240</f>
        <v>0</v>
      </c>
      <c r="AR240" s="147" t="s">
        <v>179</v>
      </c>
      <c r="AT240" s="147" t="s">
        <v>237</v>
      </c>
      <c r="AU240" s="147" t="s">
        <v>85</v>
      </c>
      <c r="AY240" s="17" t="s">
        <v>136</v>
      </c>
      <c r="BE240" s="148">
        <f>IF(N240="základní",J240,0)</f>
        <v>0</v>
      </c>
      <c r="BF240" s="148">
        <f>IF(N240="snížená",J240,0)</f>
        <v>0</v>
      </c>
      <c r="BG240" s="148">
        <f>IF(N240="zákl. přenesená",J240,0)</f>
        <v>0</v>
      </c>
      <c r="BH240" s="148">
        <f>IF(N240="sníž. přenesená",J240,0)</f>
        <v>0</v>
      </c>
      <c r="BI240" s="148">
        <f>IF(N240="nulová",J240,0)</f>
        <v>0</v>
      </c>
      <c r="BJ240" s="17" t="s">
        <v>81</v>
      </c>
      <c r="BK240" s="148">
        <f>ROUND(I240*H240,2)</f>
        <v>0</v>
      </c>
      <c r="BL240" s="17" t="s">
        <v>102</v>
      </c>
      <c r="BM240" s="147" t="s">
        <v>1025</v>
      </c>
    </row>
    <row r="241" spans="2:47" s="1" customFormat="1" ht="12">
      <c r="B241" s="32"/>
      <c r="D241" s="149" t="s">
        <v>143</v>
      </c>
      <c r="F241" s="150" t="s">
        <v>1024</v>
      </c>
      <c r="I241" s="151"/>
      <c r="L241" s="32"/>
      <c r="M241" s="152"/>
      <c r="T241" s="56"/>
      <c r="AT241" s="17" t="s">
        <v>143</v>
      </c>
      <c r="AU241" s="17" t="s">
        <v>85</v>
      </c>
    </row>
    <row r="242" spans="2:51" s="13" customFormat="1" ht="12">
      <c r="B242" s="159"/>
      <c r="D242" s="149" t="s">
        <v>144</v>
      </c>
      <c r="E242" s="160" t="s">
        <v>1</v>
      </c>
      <c r="F242" s="161" t="s">
        <v>167</v>
      </c>
      <c r="H242" s="162">
        <v>6</v>
      </c>
      <c r="I242" s="163"/>
      <c r="L242" s="159"/>
      <c r="M242" s="164"/>
      <c r="T242" s="165"/>
      <c r="AT242" s="160" t="s">
        <v>144</v>
      </c>
      <c r="AU242" s="160" t="s">
        <v>85</v>
      </c>
      <c r="AV242" s="13" t="s">
        <v>85</v>
      </c>
      <c r="AW242" s="13" t="s">
        <v>32</v>
      </c>
      <c r="AX242" s="13" t="s">
        <v>76</v>
      </c>
      <c r="AY242" s="160" t="s">
        <v>136</v>
      </c>
    </row>
    <row r="243" spans="2:51" s="14" customFormat="1" ht="12">
      <c r="B243" s="166"/>
      <c r="D243" s="149" t="s">
        <v>144</v>
      </c>
      <c r="E243" s="167" t="s">
        <v>1</v>
      </c>
      <c r="F243" s="168" t="s">
        <v>147</v>
      </c>
      <c r="H243" s="169">
        <v>6</v>
      </c>
      <c r="I243" s="170"/>
      <c r="L243" s="166"/>
      <c r="M243" s="171"/>
      <c r="T243" s="172"/>
      <c r="AT243" s="167" t="s">
        <v>144</v>
      </c>
      <c r="AU243" s="167" t="s">
        <v>85</v>
      </c>
      <c r="AV243" s="14" t="s">
        <v>102</v>
      </c>
      <c r="AW243" s="14" t="s">
        <v>32</v>
      </c>
      <c r="AX243" s="14" t="s">
        <v>81</v>
      </c>
      <c r="AY243" s="167" t="s">
        <v>136</v>
      </c>
    </row>
    <row r="244" spans="2:65" s="1" customFormat="1" ht="24.25" customHeight="1">
      <c r="B244" s="32"/>
      <c r="C244" s="180" t="s">
        <v>291</v>
      </c>
      <c r="D244" s="180" t="s">
        <v>237</v>
      </c>
      <c r="E244" s="181" t="s">
        <v>1026</v>
      </c>
      <c r="F244" s="182" t="s">
        <v>1027</v>
      </c>
      <c r="G244" s="183" t="s">
        <v>283</v>
      </c>
      <c r="H244" s="184">
        <v>6</v>
      </c>
      <c r="I244" s="185"/>
      <c r="J244" s="186">
        <f>ROUND(I244*H244,2)</f>
        <v>0</v>
      </c>
      <c r="K244" s="182" t="s">
        <v>1</v>
      </c>
      <c r="L244" s="187"/>
      <c r="M244" s="188" t="s">
        <v>1</v>
      </c>
      <c r="N244" s="189" t="s">
        <v>41</v>
      </c>
      <c r="P244" s="145">
        <f>O244*H244</f>
        <v>0</v>
      </c>
      <c r="Q244" s="145">
        <v>0.057</v>
      </c>
      <c r="R244" s="145">
        <f>Q244*H244</f>
        <v>0.342</v>
      </c>
      <c r="S244" s="145">
        <v>0</v>
      </c>
      <c r="T244" s="146">
        <f>S244*H244</f>
        <v>0</v>
      </c>
      <c r="AR244" s="147" t="s">
        <v>179</v>
      </c>
      <c r="AT244" s="147" t="s">
        <v>237</v>
      </c>
      <c r="AU244" s="147" t="s">
        <v>85</v>
      </c>
      <c r="AY244" s="17" t="s">
        <v>136</v>
      </c>
      <c r="BE244" s="148">
        <f>IF(N244="základní",J244,0)</f>
        <v>0</v>
      </c>
      <c r="BF244" s="148">
        <f>IF(N244="snížená",J244,0)</f>
        <v>0</v>
      </c>
      <c r="BG244" s="148">
        <f>IF(N244="zákl. přenesená",J244,0)</f>
        <v>0</v>
      </c>
      <c r="BH244" s="148">
        <f>IF(N244="sníž. přenesená",J244,0)</f>
        <v>0</v>
      </c>
      <c r="BI244" s="148">
        <f>IF(N244="nulová",J244,0)</f>
        <v>0</v>
      </c>
      <c r="BJ244" s="17" t="s">
        <v>81</v>
      </c>
      <c r="BK244" s="148">
        <f>ROUND(I244*H244,2)</f>
        <v>0</v>
      </c>
      <c r="BL244" s="17" t="s">
        <v>102</v>
      </c>
      <c r="BM244" s="147" t="s">
        <v>1028</v>
      </c>
    </row>
    <row r="245" spans="2:47" s="1" customFormat="1" ht="12">
      <c r="B245" s="32"/>
      <c r="D245" s="149" t="s">
        <v>143</v>
      </c>
      <c r="F245" s="150" t="s">
        <v>1027</v>
      </c>
      <c r="I245" s="151"/>
      <c r="L245" s="32"/>
      <c r="M245" s="152"/>
      <c r="T245" s="56"/>
      <c r="AT245" s="17" t="s">
        <v>143</v>
      </c>
      <c r="AU245" s="17" t="s">
        <v>85</v>
      </c>
    </row>
    <row r="246" spans="2:51" s="13" customFormat="1" ht="12">
      <c r="B246" s="159"/>
      <c r="D246" s="149" t="s">
        <v>144</v>
      </c>
      <c r="E246" s="160" t="s">
        <v>1</v>
      </c>
      <c r="F246" s="161" t="s">
        <v>167</v>
      </c>
      <c r="H246" s="162">
        <v>6</v>
      </c>
      <c r="I246" s="163"/>
      <c r="L246" s="159"/>
      <c r="M246" s="164"/>
      <c r="T246" s="165"/>
      <c r="AT246" s="160" t="s">
        <v>144</v>
      </c>
      <c r="AU246" s="160" t="s">
        <v>85</v>
      </c>
      <c r="AV246" s="13" t="s">
        <v>85</v>
      </c>
      <c r="AW246" s="13" t="s">
        <v>32</v>
      </c>
      <c r="AX246" s="13" t="s">
        <v>76</v>
      </c>
      <c r="AY246" s="160" t="s">
        <v>136</v>
      </c>
    </row>
    <row r="247" spans="2:51" s="14" customFormat="1" ht="12">
      <c r="B247" s="166"/>
      <c r="D247" s="149" t="s">
        <v>144</v>
      </c>
      <c r="E247" s="167" t="s">
        <v>1</v>
      </c>
      <c r="F247" s="168" t="s">
        <v>147</v>
      </c>
      <c r="H247" s="169">
        <v>6</v>
      </c>
      <c r="I247" s="170"/>
      <c r="L247" s="166"/>
      <c r="M247" s="171"/>
      <c r="T247" s="172"/>
      <c r="AT247" s="167" t="s">
        <v>144</v>
      </c>
      <c r="AU247" s="167" t="s">
        <v>85</v>
      </c>
      <c r="AV247" s="14" t="s">
        <v>102</v>
      </c>
      <c r="AW247" s="14" t="s">
        <v>32</v>
      </c>
      <c r="AX247" s="14" t="s">
        <v>81</v>
      </c>
      <c r="AY247" s="167" t="s">
        <v>136</v>
      </c>
    </row>
    <row r="248" spans="2:65" s="1" customFormat="1" ht="24.25" customHeight="1">
      <c r="B248" s="32"/>
      <c r="C248" s="136" t="s">
        <v>295</v>
      </c>
      <c r="D248" s="136" t="s">
        <v>138</v>
      </c>
      <c r="E248" s="137" t="s">
        <v>1029</v>
      </c>
      <c r="F248" s="138" t="s">
        <v>1030</v>
      </c>
      <c r="G248" s="139" t="s">
        <v>283</v>
      </c>
      <c r="H248" s="140">
        <v>12</v>
      </c>
      <c r="I248" s="141"/>
      <c r="J248" s="142">
        <f>ROUND(I248*H248,2)</f>
        <v>0</v>
      </c>
      <c r="K248" s="138" t="s">
        <v>1</v>
      </c>
      <c r="L248" s="32"/>
      <c r="M248" s="143" t="s">
        <v>1</v>
      </c>
      <c r="N248" s="144" t="s">
        <v>41</v>
      </c>
      <c r="P248" s="145">
        <f>O248*H248</f>
        <v>0</v>
      </c>
      <c r="Q248" s="145">
        <v>0</v>
      </c>
      <c r="R248" s="145">
        <f>Q248*H248</f>
        <v>0</v>
      </c>
      <c r="S248" s="145">
        <v>0</v>
      </c>
      <c r="T248" s="146">
        <f>S248*H248</f>
        <v>0</v>
      </c>
      <c r="AR248" s="147" t="s">
        <v>102</v>
      </c>
      <c r="AT248" s="147" t="s">
        <v>138</v>
      </c>
      <c r="AU248" s="147" t="s">
        <v>85</v>
      </c>
      <c r="AY248" s="17" t="s">
        <v>136</v>
      </c>
      <c r="BE248" s="148">
        <f>IF(N248="základní",J248,0)</f>
        <v>0</v>
      </c>
      <c r="BF248" s="148">
        <f>IF(N248="snížená",J248,0)</f>
        <v>0</v>
      </c>
      <c r="BG248" s="148">
        <f>IF(N248="zákl. přenesená",J248,0)</f>
        <v>0</v>
      </c>
      <c r="BH248" s="148">
        <f>IF(N248="sníž. přenesená",J248,0)</f>
        <v>0</v>
      </c>
      <c r="BI248" s="148">
        <f>IF(N248="nulová",J248,0)</f>
        <v>0</v>
      </c>
      <c r="BJ248" s="17" t="s">
        <v>81</v>
      </c>
      <c r="BK248" s="148">
        <f>ROUND(I248*H248,2)</f>
        <v>0</v>
      </c>
      <c r="BL248" s="17" t="s">
        <v>102</v>
      </c>
      <c r="BM248" s="147" t="s">
        <v>1031</v>
      </c>
    </row>
    <row r="249" spans="2:47" s="1" customFormat="1" ht="24">
      <c r="B249" s="32"/>
      <c r="D249" s="149" t="s">
        <v>143</v>
      </c>
      <c r="F249" s="150" t="s">
        <v>1030</v>
      </c>
      <c r="I249" s="151"/>
      <c r="L249" s="32"/>
      <c r="M249" s="152"/>
      <c r="T249" s="56"/>
      <c r="AT249" s="17" t="s">
        <v>143</v>
      </c>
      <c r="AU249" s="17" t="s">
        <v>85</v>
      </c>
    </row>
    <row r="250" spans="2:51" s="13" customFormat="1" ht="12">
      <c r="B250" s="159"/>
      <c r="D250" s="149" t="s">
        <v>144</v>
      </c>
      <c r="E250" s="160" t="s">
        <v>1</v>
      </c>
      <c r="F250" s="161" t="s">
        <v>210</v>
      </c>
      <c r="H250" s="162">
        <v>12</v>
      </c>
      <c r="I250" s="163"/>
      <c r="L250" s="159"/>
      <c r="M250" s="164"/>
      <c r="T250" s="165"/>
      <c r="AT250" s="160" t="s">
        <v>144</v>
      </c>
      <c r="AU250" s="160" t="s">
        <v>85</v>
      </c>
      <c r="AV250" s="13" t="s">
        <v>85</v>
      </c>
      <c r="AW250" s="13" t="s">
        <v>32</v>
      </c>
      <c r="AX250" s="13" t="s">
        <v>76</v>
      </c>
      <c r="AY250" s="160" t="s">
        <v>136</v>
      </c>
    </row>
    <row r="251" spans="2:51" s="14" customFormat="1" ht="12">
      <c r="B251" s="166"/>
      <c r="D251" s="149" t="s">
        <v>144</v>
      </c>
      <c r="E251" s="167" t="s">
        <v>1</v>
      </c>
      <c r="F251" s="168" t="s">
        <v>147</v>
      </c>
      <c r="H251" s="169">
        <v>12</v>
      </c>
      <c r="I251" s="170"/>
      <c r="L251" s="166"/>
      <c r="M251" s="171"/>
      <c r="T251" s="172"/>
      <c r="AT251" s="167" t="s">
        <v>144</v>
      </c>
      <c r="AU251" s="167" t="s">
        <v>85</v>
      </c>
      <c r="AV251" s="14" t="s">
        <v>102</v>
      </c>
      <c r="AW251" s="14" t="s">
        <v>32</v>
      </c>
      <c r="AX251" s="14" t="s">
        <v>81</v>
      </c>
      <c r="AY251" s="167" t="s">
        <v>136</v>
      </c>
    </row>
    <row r="252" spans="2:65" s="1" customFormat="1" ht="24.25" customHeight="1">
      <c r="B252" s="32"/>
      <c r="C252" s="180" t="s">
        <v>299</v>
      </c>
      <c r="D252" s="180" t="s">
        <v>237</v>
      </c>
      <c r="E252" s="181" t="s">
        <v>1032</v>
      </c>
      <c r="F252" s="182" t="s">
        <v>1033</v>
      </c>
      <c r="G252" s="183" t="s">
        <v>283</v>
      </c>
      <c r="H252" s="184">
        <v>12</v>
      </c>
      <c r="I252" s="185"/>
      <c r="J252" s="186">
        <f>ROUND(I252*H252,2)</f>
        <v>0</v>
      </c>
      <c r="K252" s="182" t="s">
        <v>1</v>
      </c>
      <c r="L252" s="187"/>
      <c r="M252" s="188" t="s">
        <v>1</v>
      </c>
      <c r="N252" s="189" t="s">
        <v>41</v>
      </c>
      <c r="P252" s="145">
        <f>O252*H252</f>
        <v>0</v>
      </c>
      <c r="Q252" s="145">
        <v>0.023</v>
      </c>
      <c r="R252" s="145">
        <f>Q252*H252</f>
        <v>0.276</v>
      </c>
      <c r="S252" s="145">
        <v>0</v>
      </c>
      <c r="T252" s="146">
        <f>S252*H252</f>
        <v>0</v>
      </c>
      <c r="AR252" s="147" t="s">
        <v>179</v>
      </c>
      <c r="AT252" s="147" t="s">
        <v>237</v>
      </c>
      <c r="AU252" s="147" t="s">
        <v>85</v>
      </c>
      <c r="AY252" s="17" t="s">
        <v>136</v>
      </c>
      <c r="BE252" s="148">
        <f>IF(N252="základní",J252,0)</f>
        <v>0</v>
      </c>
      <c r="BF252" s="148">
        <f>IF(N252="snížená",J252,0)</f>
        <v>0</v>
      </c>
      <c r="BG252" s="148">
        <f>IF(N252="zákl. přenesená",J252,0)</f>
        <v>0</v>
      </c>
      <c r="BH252" s="148">
        <f>IF(N252="sníž. přenesená",J252,0)</f>
        <v>0</v>
      </c>
      <c r="BI252" s="148">
        <f>IF(N252="nulová",J252,0)</f>
        <v>0</v>
      </c>
      <c r="BJ252" s="17" t="s">
        <v>81</v>
      </c>
      <c r="BK252" s="148">
        <f>ROUND(I252*H252,2)</f>
        <v>0</v>
      </c>
      <c r="BL252" s="17" t="s">
        <v>102</v>
      </c>
      <c r="BM252" s="147" t="s">
        <v>1034</v>
      </c>
    </row>
    <row r="253" spans="2:47" s="1" customFormat="1" ht="12">
      <c r="B253" s="32"/>
      <c r="D253" s="149" t="s">
        <v>143</v>
      </c>
      <c r="F253" s="150" t="s">
        <v>1033</v>
      </c>
      <c r="I253" s="151"/>
      <c r="L253" s="32"/>
      <c r="M253" s="152"/>
      <c r="T253" s="56"/>
      <c r="AT253" s="17" t="s">
        <v>143</v>
      </c>
      <c r="AU253" s="17" t="s">
        <v>85</v>
      </c>
    </row>
    <row r="254" spans="2:51" s="13" customFormat="1" ht="12">
      <c r="B254" s="159"/>
      <c r="D254" s="149" t="s">
        <v>144</v>
      </c>
      <c r="E254" s="160" t="s">
        <v>1</v>
      </c>
      <c r="F254" s="161" t="s">
        <v>210</v>
      </c>
      <c r="H254" s="162">
        <v>12</v>
      </c>
      <c r="I254" s="163"/>
      <c r="L254" s="159"/>
      <c r="M254" s="164"/>
      <c r="T254" s="165"/>
      <c r="AT254" s="160" t="s">
        <v>144</v>
      </c>
      <c r="AU254" s="160" t="s">
        <v>85</v>
      </c>
      <c r="AV254" s="13" t="s">
        <v>85</v>
      </c>
      <c r="AW254" s="13" t="s">
        <v>32</v>
      </c>
      <c r="AX254" s="13" t="s">
        <v>76</v>
      </c>
      <c r="AY254" s="160" t="s">
        <v>136</v>
      </c>
    </row>
    <row r="255" spans="2:51" s="14" customFormat="1" ht="12">
      <c r="B255" s="166"/>
      <c r="D255" s="149" t="s">
        <v>144</v>
      </c>
      <c r="E255" s="167" t="s">
        <v>1</v>
      </c>
      <c r="F255" s="168" t="s">
        <v>147</v>
      </c>
      <c r="H255" s="169">
        <v>12</v>
      </c>
      <c r="I255" s="170"/>
      <c r="L255" s="166"/>
      <c r="M255" s="171"/>
      <c r="T255" s="172"/>
      <c r="AT255" s="167" t="s">
        <v>144</v>
      </c>
      <c r="AU255" s="167" t="s">
        <v>85</v>
      </c>
      <c r="AV255" s="14" t="s">
        <v>102</v>
      </c>
      <c r="AW255" s="14" t="s">
        <v>32</v>
      </c>
      <c r="AX255" s="14" t="s">
        <v>81</v>
      </c>
      <c r="AY255" s="167" t="s">
        <v>136</v>
      </c>
    </row>
    <row r="256" spans="2:65" s="1" customFormat="1" ht="24.25" customHeight="1">
      <c r="B256" s="32"/>
      <c r="C256" s="136" t="s">
        <v>303</v>
      </c>
      <c r="D256" s="136" t="s">
        <v>138</v>
      </c>
      <c r="E256" s="137" t="s">
        <v>1035</v>
      </c>
      <c r="F256" s="138" t="s">
        <v>1036</v>
      </c>
      <c r="G256" s="139" t="s">
        <v>283</v>
      </c>
      <c r="H256" s="140">
        <v>19</v>
      </c>
      <c r="I256" s="141"/>
      <c r="J256" s="142">
        <f>ROUND(I256*H256,2)</f>
        <v>0</v>
      </c>
      <c r="K256" s="138" t="s">
        <v>1</v>
      </c>
      <c r="L256" s="32"/>
      <c r="M256" s="143" t="s">
        <v>1</v>
      </c>
      <c r="N256" s="144" t="s">
        <v>41</v>
      </c>
      <c r="P256" s="145">
        <f>O256*H256</f>
        <v>0</v>
      </c>
      <c r="Q256" s="145">
        <v>0.22394</v>
      </c>
      <c r="R256" s="145">
        <f>Q256*H256</f>
        <v>4.25486</v>
      </c>
      <c r="S256" s="145">
        <v>0</v>
      </c>
      <c r="T256" s="146">
        <f>S256*H256</f>
        <v>0</v>
      </c>
      <c r="AR256" s="147" t="s">
        <v>102</v>
      </c>
      <c r="AT256" s="147" t="s">
        <v>138</v>
      </c>
      <c r="AU256" s="147" t="s">
        <v>85</v>
      </c>
      <c r="AY256" s="17" t="s">
        <v>136</v>
      </c>
      <c r="BE256" s="148">
        <f>IF(N256="základní",J256,0)</f>
        <v>0</v>
      </c>
      <c r="BF256" s="148">
        <f>IF(N256="snížená",J256,0)</f>
        <v>0</v>
      </c>
      <c r="BG256" s="148">
        <f>IF(N256="zákl. přenesená",J256,0)</f>
        <v>0</v>
      </c>
      <c r="BH256" s="148">
        <f>IF(N256="sníž. přenesená",J256,0)</f>
        <v>0</v>
      </c>
      <c r="BI256" s="148">
        <f>IF(N256="nulová",J256,0)</f>
        <v>0</v>
      </c>
      <c r="BJ256" s="17" t="s">
        <v>81</v>
      </c>
      <c r="BK256" s="148">
        <f>ROUND(I256*H256,2)</f>
        <v>0</v>
      </c>
      <c r="BL256" s="17" t="s">
        <v>102</v>
      </c>
      <c r="BM256" s="147" t="s">
        <v>1037</v>
      </c>
    </row>
    <row r="257" spans="2:47" s="1" customFormat="1" ht="24">
      <c r="B257" s="32"/>
      <c r="D257" s="149" t="s">
        <v>143</v>
      </c>
      <c r="F257" s="150" t="s">
        <v>1036</v>
      </c>
      <c r="I257" s="151"/>
      <c r="L257" s="32"/>
      <c r="M257" s="152"/>
      <c r="T257" s="56"/>
      <c r="AT257" s="17" t="s">
        <v>143</v>
      </c>
      <c r="AU257" s="17" t="s">
        <v>85</v>
      </c>
    </row>
    <row r="258" spans="2:51" s="13" customFormat="1" ht="12">
      <c r="B258" s="159"/>
      <c r="D258" s="149" t="s">
        <v>144</v>
      </c>
      <c r="E258" s="160" t="s">
        <v>1</v>
      </c>
      <c r="F258" s="161" t="s">
        <v>248</v>
      </c>
      <c r="H258" s="162">
        <v>19</v>
      </c>
      <c r="I258" s="163"/>
      <c r="L258" s="159"/>
      <c r="M258" s="164"/>
      <c r="T258" s="165"/>
      <c r="AT258" s="160" t="s">
        <v>144</v>
      </c>
      <c r="AU258" s="160" t="s">
        <v>85</v>
      </c>
      <c r="AV258" s="13" t="s">
        <v>85</v>
      </c>
      <c r="AW258" s="13" t="s">
        <v>32</v>
      </c>
      <c r="AX258" s="13" t="s">
        <v>76</v>
      </c>
      <c r="AY258" s="160" t="s">
        <v>136</v>
      </c>
    </row>
    <row r="259" spans="2:51" s="14" customFormat="1" ht="12">
      <c r="B259" s="166"/>
      <c r="D259" s="149" t="s">
        <v>144</v>
      </c>
      <c r="E259" s="167" t="s">
        <v>1</v>
      </c>
      <c r="F259" s="168" t="s">
        <v>147</v>
      </c>
      <c r="H259" s="169">
        <v>19</v>
      </c>
      <c r="I259" s="170"/>
      <c r="L259" s="166"/>
      <c r="M259" s="171"/>
      <c r="T259" s="172"/>
      <c r="AT259" s="167" t="s">
        <v>144</v>
      </c>
      <c r="AU259" s="167" t="s">
        <v>85</v>
      </c>
      <c r="AV259" s="14" t="s">
        <v>102</v>
      </c>
      <c r="AW259" s="14" t="s">
        <v>32</v>
      </c>
      <c r="AX259" s="14" t="s">
        <v>81</v>
      </c>
      <c r="AY259" s="167" t="s">
        <v>136</v>
      </c>
    </row>
    <row r="260" spans="2:65" s="1" customFormat="1" ht="16.5" customHeight="1">
      <c r="B260" s="32"/>
      <c r="C260" s="180" t="s">
        <v>308</v>
      </c>
      <c r="D260" s="180" t="s">
        <v>237</v>
      </c>
      <c r="E260" s="181" t="s">
        <v>1038</v>
      </c>
      <c r="F260" s="182" t="s">
        <v>1039</v>
      </c>
      <c r="G260" s="183" t="s">
        <v>283</v>
      </c>
      <c r="H260" s="184">
        <v>12</v>
      </c>
      <c r="I260" s="185"/>
      <c r="J260" s="186">
        <f>ROUND(I260*H260,2)</f>
        <v>0</v>
      </c>
      <c r="K260" s="182" t="s">
        <v>1</v>
      </c>
      <c r="L260" s="187"/>
      <c r="M260" s="188" t="s">
        <v>1</v>
      </c>
      <c r="N260" s="189" t="s">
        <v>41</v>
      </c>
      <c r="P260" s="145">
        <f>O260*H260</f>
        <v>0</v>
      </c>
      <c r="Q260" s="145">
        <v>0.01</v>
      </c>
      <c r="R260" s="145">
        <f>Q260*H260</f>
        <v>0.12</v>
      </c>
      <c r="S260" s="145">
        <v>0</v>
      </c>
      <c r="T260" s="146">
        <f>S260*H260</f>
        <v>0</v>
      </c>
      <c r="AR260" s="147" t="s">
        <v>179</v>
      </c>
      <c r="AT260" s="147" t="s">
        <v>237</v>
      </c>
      <c r="AU260" s="147" t="s">
        <v>85</v>
      </c>
      <c r="AY260" s="17" t="s">
        <v>136</v>
      </c>
      <c r="BE260" s="148">
        <f>IF(N260="základní",J260,0)</f>
        <v>0</v>
      </c>
      <c r="BF260" s="148">
        <f>IF(N260="snížená",J260,0)</f>
        <v>0</v>
      </c>
      <c r="BG260" s="148">
        <f>IF(N260="zákl. přenesená",J260,0)</f>
        <v>0</v>
      </c>
      <c r="BH260" s="148">
        <f>IF(N260="sníž. přenesená",J260,0)</f>
        <v>0</v>
      </c>
      <c r="BI260" s="148">
        <f>IF(N260="nulová",J260,0)</f>
        <v>0</v>
      </c>
      <c r="BJ260" s="17" t="s">
        <v>81</v>
      </c>
      <c r="BK260" s="148">
        <f>ROUND(I260*H260,2)</f>
        <v>0</v>
      </c>
      <c r="BL260" s="17" t="s">
        <v>102</v>
      </c>
      <c r="BM260" s="147" t="s">
        <v>1040</v>
      </c>
    </row>
    <row r="261" spans="2:47" s="1" customFormat="1" ht="12">
      <c r="B261" s="32"/>
      <c r="D261" s="149" t="s">
        <v>143</v>
      </c>
      <c r="F261" s="150" t="s">
        <v>1039</v>
      </c>
      <c r="I261" s="151"/>
      <c r="L261" s="32"/>
      <c r="M261" s="152"/>
      <c r="T261" s="56"/>
      <c r="AT261" s="17" t="s">
        <v>143</v>
      </c>
      <c r="AU261" s="17" t="s">
        <v>85</v>
      </c>
    </row>
    <row r="262" spans="2:51" s="13" customFormat="1" ht="12">
      <c r="B262" s="159"/>
      <c r="D262" s="149" t="s">
        <v>144</v>
      </c>
      <c r="E262" s="160" t="s">
        <v>1</v>
      </c>
      <c r="F262" s="161" t="s">
        <v>210</v>
      </c>
      <c r="H262" s="162">
        <v>12</v>
      </c>
      <c r="I262" s="163"/>
      <c r="L262" s="159"/>
      <c r="M262" s="164"/>
      <c r="T262" s="165"/>
      <c r="AT262" s="160" t="s">
        <v>144</v>
      </c>
      <c r="AU262" s="160" t="s">
        <v>85</v>
      </c>
      <c r="AV262" s="13" t="s">
        <v>85</v>
      </c>
      <c r="AW262" s="13" t="s">
        <v>32</v>
      </c>
      <c r="AX262" s="13" t="s">
        <v>76</v>
      </c>
      <c r="AY262" s="160" t="s">
        <v>136</v>
      </c>
    </row>
    <row r="263" spans="2:51" s="14" customFormat="1" ht="12">
      <c r="B263" s="166"/>
      <c r="D263" s="149" t="s">
        <v>144</v>
      </c>
      <c r="E263" s="167" t="s">
        <v>1</v>
      </c>
      <c r="F263" s="168" t="s">
        <v>147</v>
      </c>
      <c r="H263" s="169">
        <v>12</v>
      </c>
      <c r="I263" s="170"/>
      <c r="L263" s="166"/>
      <c r="M263" s="171"/>
      <c r="T263" s="172"/>
      <c r="AT263" s="167" t="s">
        <v>144</v>
      </c>
      <c r="AU263" s="167" t="s">
        <v>85</v>
      </c>
      <c r="AV263" s="14" t="s">
        <v>102</v>
      </c>
      <c r="AW263" s="14" t="s">
        <v>32</v>
      </c>
      <c r="AX263" s="14" t="s">
        <v>81</v>
      </c>
      <c r="AY263" s="167" t="s">
        <v>136</v>
      </c>
    </row>
    <row r="264" spans="2:65" s="1" customFormat="1" ht="24.25" customHeight="1">
      <c r="B264" s="32"/>
      <c r="C264" s="180" t="s">
        <v>313</v>
      </c>
      <c r="D264" s="180" t="s">
        <v>237</v>
      </c>
      <c r="E264" s="181" t="s">
        <v>1041</v>
      </c>
      <c r="F264" s="182" t="s">
        <v>1042</v>
      </c>
      <c r="G264" s="183" t="s">
        <v>283</v>
      </c>
      <c r="H264" s="184">
        <v>12</v>
      </c>
      <c r="I264" s="185"/>
      <c r="J264" s="186">
        <f>ROUND(I264*H264,2)</f>
        <v>0</v>
      </c>
      <c r="K264" s="182" t="s">
        <v>1</v>
      </c>
      <c r="L264" s="187"/>
      <c r="M264" s="188" t="s">
        <v>1</v>
      </c>
      <c r="N264" s="189" t="s">
        <v>41</v>
      </c>
      <c r="P264" s="145">
        <f>O264*H264</f>
        <v>0</v>
      </c>
      <c r="Q264" s="145">
        <v>0.149</v>
      </c>
      <c r="R264" s="145">
        <f>Q264*H264</f>
        <v>1.7879999999999998</v>
      </c>
      <c r="S264" s="145">
        <v>0</v>
      </c>
      <c r="T264" s="146">
        <f>S264*H264</f>
        <v>0</v>
      </c>
      <c r="AR264" s="147" t="s">
        <v>179</v>
      </c>
      <c r="AT264" s="147" t="s">
        <v>237</v>
      </c>
      <c r="AU264" s="147" t="s">
        <v>85</v>
      </c>
      <c r="AY264" s="17" t="s">
        <v>136</v>
      </c>
      <c r="BE264" s="148">
        <f>IF(N264="základní",J264,0)</f>
        <v>0</v>
      </c>
      <c r="BF264" s="148">
        <f>IF(N264="snížená",J264,0)</f>
        <v>0</v>
      </c>
      <c r="BG264" s="148">
        <f>IF(N264="zákl. přenesená",J264,0)</f>
        <v>0</v>
      </c>
      <c r="BH264" s="148">
        <f>IF(N264="sníž. přenesená",J264,0)</f>
        <v>0</v>
      </c>
      <c r="BI264" s="148">
        <f>IF(N264="nulová",J264,0)</f>
        <v>0</v>
      </c>
      <c r="BJ264" s="17" t="s">
        <v>81</v>
      </c>
      <c r="BK264" s="148">
        <f>ROUND(I264*H264,2)</f>
        <v>0</v>
      </c>
      <c r="BL264" s="17" t="s">
        <v>102</v>
      </c>
      <c r="BM264" s="147" t="s">
        <v>1043</v>
      </c>
    </row>
    <row r="265" spans="2:47" s="1" customFormat="1" ht="12">
      <c r="B265" s="32"/>
      <c r="D265" s="149" t="s">
        <v>143</v>
      </c>
      <c r="F265" s="150" t="s">
        <v>1042</v>
      </c>
      <c r="I265" s="151"/>
      <c r="L265" s="32"/>
      <c r="M265" s="152"/>
      <c r="T265" s="56"/>
      <c r="AT265" s="17" t="s">
        <v>143</v>
      </c>
      <c r="AU265" s="17" t="s">
        <v>85</v>
      </c>
    </row>
    <row r="266" spans="2:51" s="13" customFormat="1" ht="12">
      <c r="B266" s="159"/>
      <c r="D266" s="149" t="s">
        <v>144</v>
      </c>
      <c r="E266" s="160" t="s">
        <v>1</v>
      </c>
      <c r="F266" s="161" t="s">
        <v>210</v>
      </c>
      <c r="H266" s="162">
        <v>12</v>
      </c>
      <c r="I266" s="163"/>
      <c r="L266" s="159"/>
      <c r="M266" s="164"/>
      <c r="T266" s="165"/>
      <c r="AT266" s="160" t="s">
        <v>144</v>
      </c>
      <c r="AU266" s="160" t="s">
        <v>85</v>
      </c>
      <c r="AV266" s="13" t="s">
        <v>85</v>
      </c>
      <c r="AW266" s="13" t="s">
        <v>32</v>
      </c>
      <c r="AX266" s="13" t="s">
        <v>76</v>
      </c>
      <c r="AY266" s="160" t="s">
        <v>136</v>
      </c>
    </row>
    <row r="267" spans="2:51" s="14" customFormat="1" ht="12">
      <c r="B267" s="166"/>
      <c r="D267" s="149" t="s">
        <v>144</v>
      </c>
      <c r="E267" s="167" t="s">
        <v>1</v>
      </c>
      <c r="F267" s="168" t="s">
        <v>147</v>
      </c>
      <c r="H267" s="169">
        <v>12</v>
      </c>
      <c r="I267" s="170"/>
      <c r="L267" s="166"/>
      <c r="M267" s="171"/>
      <c r="T267" s="172"/>
      <c r="AT267" s="167" t="s">
        <v>144</v>
      </c>
      <c r="AU267" s="167" t="s">
        <v>85</v>
      </c>
      <c r="AV267" s="14" t="s">
        <v>102</v>
      </c>
      <c r="AW267" s="14" t="s">
        <v>32</v>
      </c>
      <c r="AX267" s="14" t="s">
        <v>81</v>
      </c>
      <c r="AY267" s="167" t="s">
        <v>136</v>
      </c>
    </row>
    <row r="268" spans="2:65" s="1" customFormat="1" ht="24.25" customHeight="1">
      <c r="B268" s="32"/>
      <c r="C268" s="136" t="s">
        <v>317</v>
      </c>
      <c r="D268" s="136" t="s">
        <v>138</v>
      </c>
      <c r="E268" s="137" t="s">
        <v>1044</v>
      </c>
      <c r="F268" s="138" t="s">
        <v>1045</v>
      </c>
      <c r="G268" s="139" t="s">
        <v>283</v>
      </c>
      <c r="H268" s="140">
        <v>12</v>
      </c>
      <c r="I268" s="141"/>
      <c r="J268" s="142">
        <f>ROUND(I268*H268,2)</f>
        <v>0</v>
      </c>
      <c r="K268" s="138" t="s">
        <v>1</v>
      </c>
      <c r="L268" s="32"/>
      <c r="M268" s="143" t="s">
        <v>1</v>
      </c>
      <c r="N268" s="144" t="s">
        <v>41</v>
      </c>
      <c r="P268" s="145">
        <f>O268*H268</f>
        <v>0</v>
      </c>
      <c r="Q268" s="145">
        <v>0</v>
      </c>
      <c r="R268" s="145">
        <f>Q268*H268</f>
        <v>0</v>
      </c>
      <c r="S268" s="145">
        <v>0</v>
      </c>
      <c r="T268" s="146">
        <f>S268*H268</f>
        <v>0</v>
      </c>
      <c r="AR268" s="147" t="s">
        <v>102</v>
      </c>
      <c r="AT268" s="147" t="s">
        <v>138</v>
      </c>
      <c r="AU268" s="147" t="s">
        <v>85</v>
      </c>
      <c r="AY268" s="17" t="s">
        <v>136</v>
      </c>
      <c r="BE268" s="148">
        <f>IF(N268="základní",J268,0)</f>
        <v>0</v>
      </c>
      <c r="BF268" s="148">
        <f>IF(N268="snížená",J268,0)</f>
        <v>0</v>
      </c>
      <c r="BG268" s="148">
        <f>IF(N268="zákl. přenesená",J268,0)</f>
        <v>0</v>
      </c>
      <c r="BH268" s="148">
        <f>IF(N268="sníž. přenesená",J268,0)</f>
        <v>0</v>
      </c>
      <c r="BI268" s="148">
        <f>IF(N268="nulová",J268,0)</f>
        <v>0</v>
      </c>
      <c r="BJ268" s="17" t="s">
        <v>81</v>
      </c>
      <c r="BK268" s="148">
        <f>ROUND(I268*H268,2)</f>
        <v>0</v>
      </c>
      <c r="BL268" s="17" t="s">
        <v>102</v>
      </c>
      <c r="BM268" s="147" t="s">
        <v>1046</v>
      </c>
    </row>
    <row r="269" spans="2:47" s="1" customFormat="1" ht="24">
      <c r="B269" s="32"/>
      <c r="D269" s="149" t="s">
        <v>143</v>
      </c>
      <c r="F269" s="150" t="s">
        <v>1045</v>
      </c>
      <c r="I269" s="151"/>
      <c r="L269" s="32"/>
      <c r="M269" s="152"/>
      <c r="T269" s="56"/>
      <c r="AT269" s="17" t="s">
        <v>143</v>
      </c>
      <c r="AU269" s="17" t="s">
        <v>85</v>
      </c>
    </row>
    <row r="270" spans="2:51" s="13" customFormat="1" ht="12">
      <c r="B270" s="159"/>
      <c r="D270" s="149" t="s">
        <v>144</v>
      </c>
      <c r="E270" s="160" t="s">
        <v>1</v>
      </c>
      <c r="F270" s="161" t="s">
        <v>210</v>
      </c>
      <c r="H270" s="162">
        <v>12</v>
      </c>
      <c r="I270" s="163"/>
      <c r="L270" s="159"/>
      <c r="M270" s="164"/>
      <c r="T270" s="165"/>
      <c r="AT270" s="160" t="s">
        <v>144</v>
      </c>
      <c r="AU270" s="160" t="s">
        <v>85</v>
      </c>
      <c r="AV270" s="13" t="s">
        <v>85</v>
      </c>
      <c r="AW270" s="13" t="s">
        <v>32</v>
      </c>
      <c r="AX270" s="13" t="s">
        <v>76</v>
      </c>
      <c r="AY270" s="160" t="s">
        <v>136</v>
      </c>
    </row>
    <row r="271" spans="2:51" s="14" customFormat="1" ht="12">
      <c r="B271" s="166"/>
      <c r="D271" s="149" t="s">
        <v>144</v>
      </c>
      <c r="E271" s="167" t="s">
        <v>1</v>
      </c>
      <c r="F271" s="168" t="s">
        <v>147</v>
      </c>
      <c r="H271" s="169">
        <v>12</v>
      </c>
      <c r="I271" s="170"/>
      <c r="L271" s="166"/>
      <c r="M271" s="171"/>
      <c r="T271" s="172"/>
      <c r="AT271" s="167" t="s">
        <v>144</v>
      </c>
      <c r="AU271" s="167" t="s">
        <v>85</v>
      </c>
      <c r="AV271" s="14" t="s">
        <v>102</v>
      </c>
      <c r="AW271" s="14" t="s">
        <v>32</v>
      </c>
      <c r="AX271" s="14" t="s">
        <v>81</v>
      </c>
      <c r="AY271" s="167" t="s">
        <v>136</v>
      </c>
    </row>
    <row r="272" spans="2:65" s="1" customFormat="1" ht="16.5" customHeight="1">
      <c r="B272" s="32"/>
      <c r="C272" s="180" t="s">
        <v>322</v>
      </c>
      <c r="D272" s="180" t="s">
        <v>237</v>
      </c>
      <c r="E272" s="181" t="s">
        <v>1047</v>
      </c>
      <c r="F272" s="182" t="s">
        <v>1048</v>
      </c>
      <c r="G272" s="183" t="s">
        <v>283</v>
      </c>
      <c r="H272" s="184">
        <v>2</v>
      </c>
      <c r="I272" s="185"/>
      <c r="J272" s="186">
        <f>ROUND(I272*H272,2)</f>
        <v>0</v>
      </c>
      <c r="K272" s="182" t="s">
        <v>1</v>
      </c>
      <c r="L272" s="187"/>
      <c r="M272" s="188" t="s">
        <v>1</v>
      </c>
      <c r="N272" s="189" t="s">
        <v>41</v>
      </c>
      <c r="P272" s="145">
        <f>O272*H272</f>
        <v>0</v>
      </c>
      <c r="Q272" s="145">
        <v>0</v>
      </c>
      <c r="R272" s="145">
        <f>Q272*H272</f>
        <v>0</v>
      </c>
      <c r="S272" s="145">
        <v>0</v>
      </c>
      <c r="T272" s="146">
        <f>S272*H272</f>
        <v>0</v>
      </c>
      <c r="AR272" s="147" t="s">
        <v>179</v>
      </c>
      <c r="AT272" s="147" t="s">
        <v>237</v>
      </c>
      <c r="AU272" s="147" t="s">
        <v>85</v>
      </c>
      <c r="AY272" s="17" t="s">
        <v>136</v>
      </c>
      <c r="BE272" s="148">
        <f>IF(N272="základní",J272,0)</f>
        <v>0</v>
      </c>
      <c r="BF272" s="148">
        <f>IF(N272="snížená",J272,0)</f>
        <v>0</v>
      </c>
      <c r="BG272" s="148">
        <f>IF(N272="zákl. přenesená",J272,0)</f>
        <v>0</v>
      </c>
      <c r="BH272" s="148">
        <f>IF(N272="sníž. přenesená",J272,0)</f>
        <v>0</v>
      </c>
      <c r="BI272" s="148">
        <f>IF(N272="nulová",J272,0)</f>
        <v>0</v>
      </c>
      <c r="BJ272" s="17" t="s">
        <v>81</v>
      </c>
      <c r="BK272" s="148">
        <f>ROUND(I272*H272,2)</f>
        <v>0</v>
      </c>
      <c r="BL272" s="17" t="s">
        <v>102</v>
      </c>
      <c r="BM272" s="147" t="s">
        <v>1049</v>
      </c>
    </row>
    <row r="273" spans="2:47" s="1" customFormat="1" ht="12">
      <c r="B273" s="32"/>
      <c r="D273" s="149" t="s">
        <v>143</v>
      </c>
      <c r="F273" s="150" t="s">
        <v>1048</v>
      </c>
      <c r="I273" s="151"/>
      <c r="L273" s="32"/>
      <c r="M273" s="152"/>
      <c r="T273" s="56"/>
      <c r="AT273" s="17" t="s">
        <v>143</v>
      </c>
      <c r="AU273" s="17" t="s">
        <v>85</v>
      </c>
    </row>
    <row r="274" spans="2:51" s="13" customFormat="1" ht="12">
      <c r="B274" s="159"/>
      <c r="D274" s="149" t="s">
        <v>144</v>
      </c>
      <c r="E274" s="160" t="s">
        <v>1</v>
      </c>
      <c r="F274" s="161" t="s">
        <v>85</v>
      </c>
      <c r="H274" s="162">
        <v>2</v>
      </c>
      <c r="I274" s="163"/>
      <c r="L274" s="159"/>
      <c r="M274" s="164"/>
      <c r="T274" s="165"/>
      <c r="AT274" s="160" t="s">
        <v>144</v>
      </c>
      <c r="AU274" s="160" t="s">
        <v>85</v>
      </c>
      <c r="AV274" s="13" t="s">
        <v>85</v>
      </c>
      <c r="AW274" s="13" t="s">
        <v>32</v>
      </c>
      <c r="AX274" s="13" t="s">
        <v>76</v>
      </c>
      <c r="AY274" s="160" t="s">
        <v>136</v>
      </c>
    </row>
    <row r="275" spans="2:51" s="14" customFormat="1" ht="12">
      <c r="B275" s="166"/>
      <c r="D275" s="149" t="s">
        <v>144</v>
      </c>
      <c r="E275" s="167" t="s">
        <v>1</v>
      </c>
      <c r="F275" s="168" t="s">
        <v>147</v>
      </c>
      <c r="H275" s="169">
        <v>2</v>
      </c>
      <c r="I275" s="170"/>
      <c r="L275" s="166"/>
      <c r="M275" s="171"/>
      <c r="T275" s="172"/>
      <c r="AT275" s="167" t="s">
        <v>144</v>
      </c>
      <c r="AU275" s="167" t="s">
        <v>85</v>
      </c>
      <c r="AV275" s="14" t="s">
        <v>102</v>
      </c>
      <c r="AW275" s="14" t="s">
        <v>32</v>
      </c>
      <c r="AX275" s="14" t="s">
        <v>81</v>
      </c>
      <c r="AY275" s="167" t="s">
        <v>136</v>
      </c>
    </row>
    <row r="276" spans="2:65" s="1" customFormat="1" ht="16.5" customHeight="1">
      <c r="B276" s="32"/>
      <c r="C276" s="136" t="s">
        <v>327</v>
      </c>
      <c r="D276" s="136" t="s">
        <v>138</v>
      </c>
      <c r="E276" s="137" t="s">
        <v>1047</v>
      </c>
      <c r="F276" s="138" t="s">
        <v>1050</v>
      </c>
      <c r="G276" s="139" t="s">
        <v>1</v>
      </c>
      <c r="H276" s="140">
        <v>1</v>
      </c>
      <c r="I276" s="141"/>
      <c r="J276" s="142">
        <f>ROUND(I276*H276,2)</f>
        <v>0</v>
      </c>
      <c r="K276" s="138" t="s">
        <v>1</v>
      </c>
      <c r="L276" s="32"/>
      <c r="M276" s="143" t="s">
        <v>1</v>
      </c>
      <c r="N276" s="144" t="s">
        <v>41</v>
      </c>
      <c r="P276" s="145">
        <f>O276*H276</f>
        <v>0</v>
      </c>
      <c r="Q276" s="145">
        <v>0</v>
      </c>
      <c r="R276" s="145">
        <f>Q276*H276</f>
        <v>0</v>
      </c>
      <c r="S276" s="145">
        <v>0</v>
      </c>
      <c r="T276" s="146">
        <f>S276*H276</f>
        <v>0</v>
      </c>
      <c r="AR276" s="147" t="s">
        <v>102</v>
      </c>
      <c r="AT276" s="147" t="s">
        <v>138</v>
      </c>
      <c r="AU276" s="147" t="s">
        <v>85</v>
      </c>
      <c r="AY276" s="17" t="s">
        <v>136</v>
      </c>
      <c r="BE276" s="148">
        <f>IF(N276="základní",J276,0)</f>
        <v>0</v>
      </c>
      <c r="BF276" s="148">
        <f>IF(N276="snížená",J276,0)</f>
        <v>0</v>
      </c>
      <c r="BG276" s="148">
        <f>IF(N276="zákl. přenesená",J276,0)</f>
        <v>0</v>
      </c>
      <c r="BH276" s="148">
        <f>IF(N276="sníž. přenesená",J276,0)</f>
        <v>0</v>
      </c>
      <c r="BI276" s="148">
        <f>IF(N276="nulová",J276,0)</f>
        <v>0</v>
      </c>
      <c r="BJ276" s="17" t="s">
        <v>81</v>
      </c>
      <c r="BK276" s="148">
        <f>ROUND(I276*H276,2)</f>
        <v>0</v>
      </c>
      <c r="BL276" s="17" t="s">
        <v>102</v>
      </c>
      <c r="BM276" s="147" t="s">
        <v>1051</v>
      </c>
    </row>
    <row r="277" spans="2:47" s="1" customFormat="1" ht="12">
      <c r="B277" s="32"/>
      <c r="D277" s="149" t="s">
        <v>143</v>
      </c>
      <c r="F277" s="150" t="s">
        <v>1050</v>
      </c>
      <c r="I277" s="151"/>
      <c r="L277" s="32"/>
      <c r="M277" s="152"/>
      <c r="T277" s="56"/>
      <c r="AT277" s="17" t="s">
        <v>143</v>
      </c>
      <c r="AU277" s="17" t="s">
        <v>85</v>
      </c>
    </row>
    <row r="278" spans="2:51" s="13" customFormat="1" ht="12">
      <c r="B278" s="159"/>
      <c r="D278" s="149" t="s">
        <v>144</v>
      </c>
      <c r="E278" s="160" t="s">
        <v>1</v>
      </c>
      <c r="F278" s="161" t="s">
        <v>81</v>
      </c>
      <c r="H278" s="162">
        <v>1</v>
      </c>
      <c r="I278" s="163"/>
      <c r="L278" s="159"/>
      <c r="M278" s="164"/>
      <c r="T278" s="165"/>
      <c r="AT278" s="160" t="s">
        <v>144</v>
      </c>
      <c r="AU278" s="160" t="s">
        <v>85</v>
      </c>
      <c r="AV278" s="13" t="s">
        <v>85</v>
      </c>
      <c r="AW278" s="13" t="s">
        <v>32</v>
      </c>
      <c r="AX278" s="13" t="s">
        <v>76</v>
      </c>
      <c r="AY278" s="160" t="s">
        <v>136</v>
      </c>
    </row>
    <row r="279" spans="2:51" s="14" customFormat="1" ht="12">
      <c r="B279" s="166"/>
      <c r="D279" s="149" t="s">
        <v>144</v>
      </c>
      <c r="E279" s="167" t="s">
        <v>1</v>
      </c>
      <c r="F279" s="168" t="s">
        <v>147</v>
      </c>
      <c r="H279" s="169">
        <v>1</v>
      </c>
      <c r="I279" s="170"/>
      <c r="L279" s="166"/>
      <c r="M279" s="171"/>
      <c r="T279" s="172"/>
      <c r="AT279" s="167" t="s">
        <v>144</v>
      </c>
      <c r="AU279" s="167" t="s">
        <v>85</v>
      </c>
      <c r="AV279" s="14" t="s">
        <v>102</v>
      </c>
      <c r="AW279" s="14" t="s">
        <v>32</v>
      </c>
      <c r="AX279" s="14" t="s">
        <v>81</v>
      </c>
      <c r="AY279" s="167" t="s">
        <v>136</v>
      </c>
    </row>
    <row r="280" spans="2:65" s="1" customFormat="1" ht="16.5" customHeight="1">
      <c r="B280" s="32"/>
      <c r="C280" s="136" t="s">
        <v>333</v>
      </c>
      <c r="D280" s="136" t="s">
        <v>138</v>
      </c>
      <c r="E280" s="137" t="s">
        <v>1052</v>
      </c>
      <c r="F280" s="138" t="s">
        <v>1053</v>
      </c>
      <c r="G280" s="139" t="s">
        <v>283</v>
      </c>
      <c r="H280" s="140">
        <v>3</v>
      </c>
      <c r="I280" s="141"/>
      <c r="J280" s="142">
        <f>ROUND(I280*H280,2)</f>
        <v>0</v>
      </c>
      <c r="K280" s="138" t="s">
        <v>1</v>
      </c>
      <c r="L280" s="32"/>
      <c r="M280" s="143" t="s">
        <v>1</v>
      </c>
      <c r="N280" s="144" t="s">
        <v>41</v>
      </c>
      <c r="P280" s="145">
        <f>O280*H280</f>
        <v>0</v>
      </c>
      <c r="Q280" s="145">
        <v>0</v>
      </c>
      <c r="R280" s="145">
        <f>Q280*H280</f>
        <v>0</v>
      </c>
      <c r="S280" s="145">
        <v>0</v>
      </c>
      <c r="T280" s="146">
        <f>S280*H280</f>
        <v>0</v>
      </c>
      <c r="AR280" s="147" t="s">
        <v>102</v>
      </c>
      <c r="AT280" s="147" t="s">
        <v>138</v>
      </c>
      <c r="AU280" s="147" t="s">
        <v>85</v>
      </c>
      <c r="AY280" s="17" t="s">
        <v>136</v>
      </c>
      <c r="BE280" s="148">
        <f>IF(N280="základní",J280,0)</f>
        <v>0</v>
      </c>
      <c r="BF280" s="148">
        <f>IF(N280="snížená",J280,0)</f>
        <v>0</v>
      </c>
      <c r="BG280" s="148">
        <f>IF(N280="zákl. přenesená",J280,0)</f>
        <v>0</v>
      </c>
      <c r="BH280" s="148">
        <f>IF(N280="sníž. přenesená",J280,0)</f>
        <v>0</v>
      </c>
      <c r="BI280" s="148">
        <f>IF(N280="nulová",J280,0)</f>
        <v>0</v>
      </c>
      <c r="BJ280" s="17" t="s">
        <v>81</v>
      </c>
      <c r="BK280" s="148">
        <f>ROUND(I280*H280,2)</f>
        <v>0</v>
      </c>
      <c r="BL280" s="17" t="s">
        <v>102</v>
      </c>
      <c r="BM280" s="147" t="s">
        <v>1054</v>
      </c>
    </row>
    <row r="281" spans="2:47" s="1" customFormat="1" ht="12">
      <c r="B281" s="32"/>
      <c r="D281" s="149" t="s">
        <v>143</v>
      </c>
      <c r="F281" s="150" t="s">
        <v>1053</v>
      </c>
      <c r="I281" s="151"/>
      <c r="L281" s="32"/>
      <c r="M281" s="152"/>
      <c r="T281" s="56"/>
      <c r="AT281" s="17" t="s">
        <v>143</v>
      </c>
      <c r="AU281" s="17" t="s">
        <v>85</v>
      </c>
    </row>
    <row r="282" spans="2:51" s="13" customFormat="1" ht="12">
      <c r="B282" s="159"/>
      <c r="D282" s="149" t="s">
        <v>144</v>
      </c>
      <c r="E282" s="160" t="s">
        <v>1</v>
      </c>
      <c r="F282" s="161" t="s">
        <v>88</v>
      </c>
      <c r="H282" s="162">
        <v>3</v>
      </c>
      <c r="I282" s="163"/>
      <c r="L282" s="159"/>
      <c r="M282" s="164"/>
      <c r="T282" s="165"/>
      <c r="AT282" s="160" t="s">
        <v>144</v>
      </c>
      <c r="AU282" s="160" t="s">
        <v>85</v>
      </c>
      <c r="AV282" s="13" t="s">
        <v>85</v>
      </c>
      <c r="AW282" s="13" t="s">
        <v>32</v>
      </c>
      <c r="AX282" s="13" t="s">
        <v>76</v>
      </c>
      <c r="AY282" s="160" t="s">
        <v>136</v>
      </c>
    </row>
    <row r="283" spans="2:51" s="14" customFormat="1" ht="12">
      <c r="B283" s="166"/>
      <c r="D283" s="149" t="s">
        <v>144</v>
      </c>
      <c r="E283" s="167" t="s">
        <v>1</v>
      </c>
      <c r="F283" s="168" t="s">
        <v>147</v>
      </c>
      <c r="H283" s="169">
        <v>3</v>
      </c>
      <c r="I283" s="170"/>
      <c r="L283" s="166"/>
      <c r="M283" s="171"/>
      <c r="T283" s="172"/>
      <c r="AT283" s="167" t="s">
        <v>144</v>
      </c>
      <c r="AU283" s="167" t="s">
        <v>85</v>
      </c>
      <c r="AV283" s="14" t="s">
        <v>102</v>
      </c>
      <c r="AW283" s="14" t="s">
        <v>32</v>
      </c>
      <c r="AX283" s="14" t="s">
        <v>81</v>
      </c>
      <c r="AY283" s="167" t="s">
        <v>136</v>
      </c>
    </row>
    <row r="284" spans="2:65" s="1" customFormat="1" ht="33" customHeight="1">
      <c r="B284" s="32"/>
      <c r="C284" s="136" t="s">
        <v>338</v>
      </c>
      <c r="D284" s="136" t="s">
        <v>138</v>
      </c>
      <c r="E284" s="137" t="s">
        <v>1055</v>
      </c>
      <c r="F284" s="138" t="s">
        <v>1056</v>
      </c>
      <c r="G284" s="139" t="s">
        <v>947</v>
      </c>
      <c r="H284" s="140">
        <v>1</v>
      </c>
      <c r="I284" s="141"/>
      <c r="J284" s="142">
        <f>ROUND(I284*H284,2)</f>
        <v>0</v>
      </c>
      <c r="K284" s="138" t="s">
        <v>1</v>
      </c>
      <c r="L284" s="32"/>
      <c r="M284" s="143" t="s">
        <v>1</v>
      </c>
      <c r="N284" s="144" t="s">
        <v>41</v>
      </c>
      <c r="P284" s="145">
        <f>O284*H284</f>
        <v>0</v>
      </c>
      <c r="Q284" s="145">
        <v>0</v>
      </c>
      <c r="R284" s="145">
        <f>Q284*H284</f>
        <v>0</v>
      </c>
      <c r="S284" s="145">
        <v>0</v>
      </c>
      <c r="T284" s="146">
        <f>S284*H284</f>
        <v>0</v>
      </c>
      <c r="AR284" s="147" t="s">
        <v>102</v>
      </c>
      <c r="AT284" s="147" t="s">
        <v>138</v>
      </c>
      <c r="AU284" s="147" t="s">
        <v>85</v>
      </c>
      <c r="AY284" s="17" t="s">
        <v>136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7" t="s">
        <v>81</v>
      </c>
      <c r="BK284" s="148">
        <f>ROUND(I284*H284,2)</f>
        <v>0</v>
      </c>
      <c r="BL284" s="17" t="s">
        <v>102</v>
      </c>
      <c r="BM284" s="147" t="s">
        <v>1057</v>
      </c>
    </row>
    <row r="285" spans="2:47" s="1" customFormat="1" ht="24">
      <c r="B285" s="32"/>
      <c r="D285" s="149" t="s">
        <v>143</v>
      </c>
      <c r="F285" s="150" t="s">
        <v>1056</v>
      </c>
      <c r="I285" s="151"/>
      <c r="L285" s="32"/>
      <c r="M285" s="152"/>
      <c r="T285" s="56"/>
      <c r="AT285" s="17" t="s">
        <v>143</v>
      </c>
      <c r="AU285" s="17" t="s">
        <v>85</v>
      </c>
    </row>
    <row r="286" spans="2:51" s="13" customFormat="1" ht="12">
      <c r="B286" s="159"/>
      <c r="D286" s="149" t="s">
        <v>144</v>
      </c>
      <c r="E286" s="160" t="s">
        <v>1</v>
      </c>
      <c r="F286" s="161" t="s">
        <v>81</v>
      </c>
      <c r="H286" s="162">
        <v>1</v>
      </c>
      <c r="I286" s="163"/>
      <c r="L286" s="159"/>
      <c r="M286" s="164"/>
      <c r="T286" s="165"/>
      <c r="AT286" s="160" t="s">
        <v>144</v>
      </c>
      <c r="AU286" s="160" t="s">
        <v>85</v>
      </c>
      <c r="AV286" s="13" t="s">
        <v>85</v>
      </c>
      <c r="AW286" s="13" t="s">
        <v>32</v>
      </c>
      <c r="AX286" s="13" t="s">
        <v>76</v>
      </c>
      <c r="AY286" s="160" t="s">
        <v>136</v>
      </c>
    </row>
    <row r="287" spans="2:51" s="14" customFormat="1" ht="12">
      <c r="B287" s="166"/>
      <c r="D287" s="149" t="s">
        <v>144</v>
      </c>
      <c r="E287" s="167" t="s">
        <v>1</v>
      </c>
      <c r="F287" s="168" t="s">
        <v>147</v>
      </c>
      <c r="H287" s="169">
        <v>1</v>
      </c>
      <c r="I287" s="170"/>
      <c r="L287" s="166"/>
      <c r="M287" s="171"/>
      <c r="T287" s="172"/>
      <c r="AT287" s="167" t="s">
        <v>144</v>
      </c>
      <c r="AU287" s="167" t="s">
        <v>85</v>
      </c>
      <c r="AV287" s="14" t="s">
        <v>102</v>
      </c>
      <c r="AW287" s="14" t="s">
        <v>32</v>
      </c>
      <c r="AX287" s="14" t="s">
        <v>81</v>
      </c>
      <c r="AY287" s="167" t="s">
        <v>136</v>
      </c>
    </row>
    <row r="288" spans="2:65" s="1" customFormat="1" ht="16.5" customHeight="1">
      <c r="B288" s="32"/>
      <c r="C288" s="136" t="s">
        <v>343</v>
      </c>
      <c r="D288" s="136" t="s">
        <v>138</v>
      </c>
      <c r="E288" s="137" t="s">
        <v>1058</v>
      </c>
      <c r="F288" s="138" t="s">
        <v>1059</v>
      </c>
      <c r="G288" s="139" t="s">
        <v>283</v>
      </c>
      <c r="H288" s="140">
        <v>12</v>
      </c>
      <c r="I288" s="141"/>
      <c r="J288" s="142">
        <f>ROUND(I288*H288,2)</f>
        <v>0</v>
      </c>
      <c r="K288" s="138" t="s">
        <v>1</v>
      </c>
      <c r="L288" s="32"/>
      <c r="M288" s="143" t="s">
        <v>1</v>
      </c>
      <c r="N288" s="144" t="s">
        <v>41</v>
      </c>
      <c r="P288" s="145">
        <f>O288*H288</f>
        <v>0</v>
      </c>
      <c r="Q288" s="145">
        <v>0</v>
      </c>
      <c r="R288" s="145">
        <f>Q288*H288</f>
        <v>0</v>
      </c>
      <c r="S288" s="145">
        <v>0</v>
      </c>
      <c r="T288" s="146">
        <f>S288*H288</f>
        <v>0</v>
      </c>
      <c r="AR288" s="147" t="s">
        <v>102</v>
      </c>
      <c r="AT288" s="147" t="s">
        <v>138</v>
      </c>
      <c r="AU288" s="147" t="s">
        <v>85</v>
      </c>
      <c r="AY288" s="17" t="s">
        <v>136</v>
      </c>
      <c r="BE288" s="148">
        <f>IF(N288="základní",J288,0)</f>
        <v>0</v>
      </c>
      <c r="BF288" s="148">
        <f>IF(N288="snížená",J288,0)</f>
        <v>0</v>
      </c>
      <c r="BG288" s="148">
        <f>IF(N288="zákl. přenesená",J288,0)</f>
        <v>0</v>
      </c>
      <c r="BH288" s="148">
        <f>IF(N288="sníž. přenesená",J288,0)</f>
        <v>0</v>
      </c>
      <c r="BI288" s="148">
        <f>IF(N288="nulová",J288,0)</f>
        <v>0</v>
      </c>
      <c r="BJ288" s="17" t="s">
        <v>81</v>
      </c>
      <c r="BK288" s="148">
        <f>ROUND(I288*H288,2)</f>
        <v>0</v>
      </c>
      <c r="BL288" s="17" t="s">
        <v>102</v>
      </c>
      <c r="BM288" s="147" t="s">
        <v>1060</v>
      </c>
    </row>
    <row r="289" spans="2:47" s="1" customFormat="1" ht="12">
      <c r="B289" s="32"/>
      <c r="D289" s="149" t="s">
        <v>143</v>
      </c>
      <c r="F289" s="150" t="s">
        <v>1059</v>
      </c>
      <c r="I289" s="151"/>
      <c r="L289" s="32"/>
      <c r="M289" s="152"/>
      <c r="T289" s="56"/>
      <c r="AT289" s="17" t="s">
        <v>143</v>
      </c>
      <c r="AU289" s="17" t="s">
        <v>85</v>
      </c>
    </row>
    <row r="290" spans="2:51" s="13" customFormat="1" ht="12">
      <c r="B290" s="159"/>
      <c r="D290" s="149" t="s">
        <v>144</v>
      </c>
      <c r="E290" s="160" t="s">
        <v>1</v>
      </c>
      <c r="F290" s="161" t="s">
        <v>210</v>
      </c>
      <c r="H290" s="162">
        <v>12</v>
      </c>
      <c r="I290" s="163"/>
      <c r="L290" s="159"/>
      <c r="M290" s="164"/>
      <c r="T290" s="165"/>
      <c r="AT290" s="160" t="s">
        <v>144</v>
      </c>
      <c r="AU290" s="160" t="s">
        <v>85</v>
      </c>
      <c r="AV290" s="13" t="s">
        <v>85</v>
      </c>
      <c r="AW290" s="13" t="s">
        <v>32</v>
      </c>
      <c r="AX290" s="13" t="s">
        <v>76</v>
      </c>
      <c r="AY290" s="160" t="s">
        <v>136</v>
      </c>
    </row>
    <row r="291" spans="2:51" s="14" customFormat="1" ht="12">
      <c r="B291" s="166"/>
      <c r="D291" s="149" t="s">
        <v>144</v>
      </c>
      <c r="E291" s="167" t="s">
        <v>1</v>
      </c>
      <c r="F291" s="168" t="s">
        <v>147</v>
      </c>
      <c r="H291" s="169">
        <v>12</v>
      </c>
      <c r="I291" s="170"/>
      <c r="L291" s="166"/>
      <c r="M291" s="171"/>
      <c r="T291" s="172"/>
      <c r="AT291" s="167" t="s">
        <v>144</v>
      </c>
      <c r="AU291" s="167" t="s">
        <v>85</v>
      </c>
      <c r="AV291" s="14" t="s">
        <v>102</v>
      </c>
      <c r="AW291" s="14" t="s">
        <v>32</v>
      </c>
      <c r="AX291" s="14" t="s">
        <v>81</v>
      </c>
      <c r="AY291" s="167" t="s">
        <v>136</v>
      </c>
    </row>
    <row r="292" spans="2:65" s="1" customFormat="1" ht="21.75" customHeight="1">
      <c r="B292" s="32"/>
      <c r="C292" s="136" t="s">
        <v>351</v>
      </c>
      <c r="D292" s="136" t="s">
        <v>138</v>
      </c>
      <c r="E292" s="137" t="s">
        <v>1061</v>
      </c>
      <c r="F292" s="138" t="s">
        <v>1062</v>
      </c>
      <c r="G292" s="139" t="s">
        <v>186</v>
      </c>
      <c r="H292" s="140">
        <v>36.5</v>
      </c>
      <c r="I292" s="141"/>
      <c r="J292" s="142">
        <f>ROUND(I292*H292,2)</f>
        <v>0</v>
      </c>
      <c r="K292" s="138" t="s">
        <v>1</v>
      </c>
      <c r="L292" s="32"/>
      <c r="M292" s="143" t="s">
        <v>1</v>
      </c>
      <c r="N292" s="144" t="s">
        <v>41</v>
      </c>
      <c r="P292" s="145">
        <f>O292*H292</f>
        <v>0</v>
      </c>
      <c r="Q292" s="145">
        <v>0</v>
      </c>
      <c r="R292" s="145">
        <f>Q292*H292</f>
        <v>0</v>
      </c>
      <c r="S292" s="145">
        <v>0</v>
      </c>
      <c r="T292" s="146">
        <f>S292*H292</f>
        <v>0</v>
      </c>
      <c r="AR292" s="147" t="s">
        <v>102</v>
      </c>
      <c r="AT292" s="147" t="s">
        <v>138</v>
      </c>
      <c r="AU292" s="147" t="s">
        <v>85</v>
      </c>
      <c r="AY292" s="17" t="s">
        <v>136</v>
      </c>
      <c r="BE292" s="148">
        <f>IF(N292="základní",J292,0)</f>
        <v>0</v>
      </c>
      <c r="BF292" s="148">
        <f>IF(N292="snížená",J292,0)</f>
        <v>0</v>
      </c>
      <c r="BG292" s="148">
        <f>IF(N292="zákl. přenesená",J292,0)</f>
        <v>0</v>
      </c>
      <c r="BH292" s="148">
        <f>IF(N292="sníž. přenesená",J292,0)</f>
        <v>0</v>
      </c>
      <c r="BI292" s="148">
        <f>IF(N292="nulová",J292,0)</f>
        <v>0</v>
      </c>
      <c r="BJ292" s="17" t="s">
        <v>81</v>
      </c>
      <c r="BK292" s="148">
        <f>ROUND(I292*H292,2)</f>
        <v>0</v>
      </c>
      <c r="BL292" s="17" t="s">
        <v>102</v>
      </c>
      <c r="BM292" s="147" t="s">
        <v>1063</v>
      </c>
    </row>
    <row r="293" spans="2:47" s="1" customFormat="1" ht="12">
      <c r="B293" s="32"/>
      <c r="D293" s="149" t="s">
        <v>143</v>
      </c>
      <c r="F293" s="150" t="s">
        <v>1062</v>
      </c>
      <c r="I293" s="151"/>
      <c r="L293" s="32"/>
      <c r="M293" s="152"/>
      <c r="T293" s="56"/>
      <c r="AT293" s="17" t="s">
        <v>143</v>
      </c>
      <c r="AU293" s="17" t="s">
        <v>85</v>
      </c>
    </row>
    <row r="294" spans="2:51" s="13" customFormat="1" ht="12">
      <c r="B294" s="159"/>
      <c r="D294" s="149" t="s">
        <v>144</v>
      </c>
      <c r="E294" s="160" t="s">
        <v>1</v>
      </c>
      <c r="F294" s="161" t="s">
        <v>1001</v>
      </c>
      <c r="H294" s="162">
        <v>36.5</v>
      </c>
      <c r="I294" s="163"/>
      <c r="L294" s="159"/>
      <c r="M294" s="164"/>
      <c r="T294" s="165"/>
      <c r="AT294" s="160" t="s">
        <v>144</v>
      </c>
      <c r="AU294" s="160" t="s">
        <v>85</v>
      </c>
      <c r="AV294" s="13" t="s">
        <v>85</v>
      </c>
      <c r="AW294" s="13" t="s">
        <v>32</v>
      </c>
      <c r="AX294" s="13" t="s">
        <v>76</v>
      </c>
      <c r="AY294" s="160" t="s">
        <v>136</v>
      </c>
    </row>
    <row r="295" spans="2:51" s="14" customFormat="1" ht="12">
      <c r="B295" s="166"/>
      <c r="D295" s="149" t="s">
        <v>144</v>
      </c>
      <c r="E295" s="167" t="s">
        <v>1</v>
      </c>
      <c r="F295" s="168" t="s">
        <v>147</v>
      </c>
      <c r="H295" s="169">
        <v>36.5</v>
      </c>
      <c r="I295" s="170"/>
      <c r="L295" s="166"/>
      <c r="M295" s="171"/>
      <c r="T295" s="172"/>
      <c r="AT295" s="167" t="s">
        <v>144</v>
      </c>
      <c r="AU295" s="167" t="s">
        <v>85</v>
      </c>
      <c r="AV295" s="14" t="s">
        <v>102</v>
      </c>
      <c r="AW295" s="14" t="s">
        <v>32</v>
      </c>
      <c r="AX295" s="14" t="s">
        <v>81</v>
      </c>
      <c r="AY295" s="167" t="s">
        <v>136</v>
      </c>
    </row>
    <row r="296" spans="2:65" s="1" customFormat="1" ht="24.25" customHeight="1">
      <c r="B296" s="32"/>
      <c r="C296" s="136" t="s">
        <v>357</v>
      </c>
      <c r="D296" s="136" t="s">
        <v>138</v>
      </c>
      <c r="E296" s="137" t="s">
        <v>919</v>
      </c>
      <c r="F296" s="138" t="s">
        <v>920</v>
      </c>
      <c r="G296" s="139" t="s">
        <v>186</v>
      </c>
      <c r="H296" s="140">
        <v>36.5</v>
      </c>
      <c r="I296" s="141"/>
      <c r="J296" s="142">
        <f>ROUND(I296*H296,2)</f>
        <v>0</v>
      </c>
      <c r="K296" s="138" t="s">
        <v>1</v>
      </c>
      <c r="L296" s="32"/>
      <c r="M296" s="143" t="s">
        <v>1</v>
      </c>
      <c r="N296" s="144" t="s">
        <v>41</v>
      </c>
      <c r="P296" s="145">
        <f>O296*H296</f>
        <v>0</v>
      </c>
      <c r="Q296" s="145">
        <v>0</v>
      </c>
      <c r="R296" s="145">
        <f>Q296*H296</f>
        <v>0</v>
      </c>
      <c r="S296" s="145">
        <v>0</v>
      </c>
      <c r="T296" s="146">
        <f>S296*H296</f>
        <v>0</v>
      </c>
      <c r="AR296" s="147" t="s">
        <v>102</v>
      </c>
      <c r="AT296" s="147" t="s">
        <v>138</v>
      </c>
      <c r="AU296" s="147" t="s">
        <v>85</v>
      </c>
      <c r="AY296" s="17" t="s">
        <v>136</v>
      </c>
      <c r="BE296" s="148">
        <f>IF(N296="základní",J296,0)</f>
        <v>0</v>
      </c>
      <c r="BF296" s="148">
        <f>IF(N296="snížená",J296,0)</f>
        <v>0</v>
      </c>
      <c r="BG296" s="148">
        <f>IF(N296="zákl. přenesená",J296,0)</f>
        <v>0</v>
      </c>
      <c r="BH296" s="148">
        <f>IF(N296="sníž. přenesená",J296,0)</f>
        <v>0</v>
      </c>
      <c r="BI296" s="148">
        <f>IF(N296="nulová",J296,0)</f>
        <v>0</v>
      </c>
      <c r="BJ296" s="17" t="s">
        <v>81</v>
      </c>
      <c r="BK296" s="148">
        <f>ROUND(I296*H296,2)</f>
        <v>0</v>
      </c>
      <c r="BL296" s="17" t="s">
        <v>102</v>
      </c>
      <c r="BM296" s="147" t="s">
        <v>1064</v>
      </c>
    </row>
    <row r="297" spans="2:47" s="1" customFormat="1" ht="24">
      <c r="B297" s="32"/>
      <c r="D297" s="149" t="s">
        <v>143</v>
      </c>
      <c r="F297" s="150" t="s">
        <v>920</v>
      </c>
      <c r="I297" s="151"/>
      <c r="L297" s="32"/>
      <c r="M297" s="152"/>
      <c r="T297" s="56"/>
      <c r="AT297" s="17" t="s">
        <v>143</v>
      </c>
      <c r="AU297" s="17" t="s">
        <v>85</v>
      </c>
    </row>
    <row r="298" spans="2:51" s="13" customFormat="1" ht="12">
      <c r="B298" s="159"/>
      <c r="D298" s="149" t="s">
        <v>144</v>
      </c>
      <c r="E298" s="160" t="s">
        <v>1</v>
      </c>
      <c r="F298" s="161" t="s">
        <v>1001</v>
      </c>
      <c r="H298" s="162">
        <v>36.5</v>
      </c>
      <c r="I298" s="163"/>
      <c r="L298" s="159"/>
      <c r="M298" s="164"/>
      <c r="T298" s="165"/>
      <c r="AT298" s="160" t="s">
        <v>144</v>
      </c>
      <c r="AU298" s="160" t="s">
        <v>85</v>
      </c>
      <c r="AV298" s="13" t="s">
        <v>85</v>
      </c>
      <c r="AW298" s="13" t="s">
        <v>32</v>
      </c>
      <c r="AX298" s="13" t="s">
        <v>76</v>
      </c>
      <c r="AY298" s="160" t="s">
        <v>136</v>
      </c>
    </row>
    <row r="299" spans="2:51" s="14" customFormat="1" ht="12">
      <c r="B299" s="166"/>
      <c r="D299" s="149" t="s">
        <v>144</v>
      </c>
      <c r="E299" s="167" t="s">
        <v>1</v>
      </c>
      <c r="F299" s="168" t="s">
        <v>147</v>
      </c>
      <c r="H299" s="169">
        <v>36.5</v>
      </c>
      <c r="I299" s="170"/>
      <c r="L299" s="166"/>
      <c r="M299" s="171"/>
      <c r="T299" s="172"/>
      <c r="AT299" s="167" t="s">
        <v>144</v>
      </c>
      <c r="AU299" s="167" t="s">
        <v>85</v>
      </c>
      <c r="AV299" s="14" t="s">
        <v>102</v>
      </c>
      <c r="AW299" s="14" t="s">
        <v>32</v>
      </c>
      <c r="AX299" s="14" t="s">
        <v>81</v>
      </c>
      <c r="AY299" s="167" t="s">
        <v>136</v>
      </c>
    </row>
    <row r="300" spans="2:65" s="1" customFormat="1" ht="16.5" customHeight="1">
      <c r="B300" s="32"/>
      <c r="C300" s="136" t="s">
        <v>363</v>
      </c>
      <c r="D300" s="136" t="s">
        <v>138</v>
      </c>
      <c r="E300" s="137" t="s">
        <v>915</v>
      </c>
      <c r="F300" s="138" t="s">
        <v>916</v>
      </c>
      <c r="G300" s="139" t="s">
        <v>186</v>
      </c>
      <c r="H300" s="140">
        <v>36.5</v>
      </c>
      <c r="I300" s="141"/>
      <c r="J300" s="142">
        <f>ROUND(I300*H300,2)</f>
        <v>0</v>
      </c>
      <c r="K300" s="138" t="s">
        <v>1</v>
      </c>
      <c r="L300" s="32"/>
      <c r="M300" s="143" t="s">
        <v>1</v>
      </c>
      <c r="N300" s="144" t="s">
        <v>41</v>
      </c>
      <c r="P300" s="145">
        <f>O300*H300</f>
        <v>0</v>
      </c>
      <c r="Q300" s="145">
        <v>0</v>
      </c>
      <c r="R300" s="145">
        <f>Q300*H300</f>
        <v>0</v>
      </c>
      <c r="S300" s="145">
        <v>0</v>
      </c>
      <c r="T300" s="146">
        <f>S300*H300</f>
        <v>0</v>
      </c>
      <c r="AR300" s="147" t="s">
        <v>102</v>
      </c>
      <c r="AT300" s="147" t="s">
        <v>138</v>
      </c>
      <c r="AU300" s="147" t="s">
        <v>85</v>
      </c>
      <c r="AY300" s="17" t="s">
        <v>136</v>
      </c>
      <c r="BE300" s="148">
        <f>IF(N300="základní",J300,0)</f>
        <v>0</v>
      </c>
      <c r="BF300" s="148">
        <f>IF(N300="snížená",J300,0)</f>
        <v>0</v>
      </c>
      <c r="BG300" s="148">
        <f>IF(N300="zákl. přenesená",J300,0)</f>
        <v>0</v>
      </c>
      <c r="BH300" s="148">
        <f>IF(N300="sníž. přenesená",J300,0)</f>
        <v>0</v>
      </c>
      <c r="BI300" s="148">
        <f>IF(N300="nulová",J300,0)</f>
        <v>0</v>
      </c>
      <c r="BJ300" s="17" t="s">
        <v>81</v>
      </c>
      <c r="BK300" s="148">
        <f>ROUND(I300*H300,2)</f>
        <v>0</v>
      </c>
      <c r="BL300" s="17" t="s">
        <v>102</v>
      </c>
      <c r="BM300" s="147" t="s">
        <v>1065</v>
      </c>
    </row>
    <row r="301" spans="2:47" s="1" customFormat="1" ht="12">
      <c r="B301" s="32"/>
      <c r="D301" s="149" t="s">
        <v>143</v>
      </c>
      <c r="F301" s="150" t="s">
        <v>916</v>
      </c>
      <c r="I301" s="151"/>
      <c r="L301" s="32"/>
      <c r="M301" s="152"/>
      <c r="T301" s="56"/>
      <c r="AT301" s="17" t="s">
        <v>143</v>
      </c>
      <c r="AU301" s="17" t="s">
        <v>85</v>
      </c>
    </row>
    <row r="302" spans="2:51" s="13" customFormat="1" ht="12">
      <c r="B302" s="159"/>
      <c r="D302" s="149" t="s">
        <v>144</v>
      </c>
      <c r="E302" s="160" t="s">
        <v>1</v>
      </c>
      <c r="F302" s="161" t="s">
        <v>1001</v>
      </c>
      <c r="H302" s="162">
        <v>36.5</v>
      </c>
      <c r="I302" s="163"/>
      <c r="L302" s="159"/>
      <c r="M302" s="164"/>
      <c r="T302" s="165"/>
      <c r="AT302" s="160" t="s">
        <v>144</v>
      </c>
      <c r="AU302" s="160" t="s">
        <v>85</v>
      </c>
      <c r="AV302" s="13" t="s">
        <v>85</v>
      </c>
      <c r="AW302" s="13" t="s">
        <v>32</v>
      </c>
      <c r="AX302" s="13" t="s">
        <v>76</v>
      </c>
      <c r="AY302" s="160" t="s">
        <v>136</v>
      </c>
    </row>
    <row r="303" spans="2:51" s="14" customFormat="1" ht="12">
      <c r="B303" s="166"/>
      <c r="D303" s="149" t="s">
        <v>144</v>
      </c>
      <c r="E303" s="167" t="s">
        <v>1</v>
      </c>
      <c r="F303" s="168" t="s">
        <v>147</v>
      </c>
      <c r="H303" s="169">
        <v>36.5</v>
      </c>
      <c r="I303" s="170"/>
      <c r="L303" s="166"/>
      <c r="M303" s="171"/>
      <c r="T303" s="172"/>
      <c r="AT303" s="167" t="s">
        <v>144</v>
      </c>
      <c r="AU303" s="167" t="s">
        <v>85</v>
      </c>
      <c r="AV303" s="14" t="s">
        <v>102</v>
      </c>
      <c r="AW303" s="14" t="s">
        <v>32</v>
      </c>
      <c r="AX303" s="14" t="s">
        <v>81</v>
      </c>
      <c r="AY303" s="167" t="s">
        <v>136</v>
      </c>
    </row>
    <row r="304" spans="2:63" s="11" customFormat="1" ht="20.75" customHeight="1">
      <c r="B304" s="124"/>
      <c r="D304" s="125" t="s">
        <v>75</v>
      </c>
      <c r="E304" s="134" t="s">
        <v>682</v>
      </c>
      <c r="F304" s="134" t="s">
        <v>683</v>
      </c>
      <c r="I304" s="127"/>
      <c r="J304" s="135">
        <f>BK304</f>
        <v>0</v>
      </c>
      <c r="L304" s="124"/>
      <c r="M304" s="129"/>
      <c r="P304" s="130">
        <f>SUM(P305:P308)</f>
        <v>0</v>
      </c>
      <c r="R304" s="130">
        <f>SUM(R305:R308)</f>
        <v>0</v>
      </c>
      <c r="T304" s="131">
        <f>SUM(T305:T308)</f>
        <v>0</v>
      </c>
      <c r="AR304" s="125" t="s">
        <v>81</v>
      </c>
      <c r="AT304" s="132" t="s">
        <v>75</v>
      </c>
      <c r="AU304" s="132" t="s">
        <v>85</v>
      </c>
      <c r="AY304" s="125" t="s">
        <v>136</v>
      </c>
      <c r="BK304" s="133">
        <f>SUM(BK305:BK308)</f>
        <v>0</v>
      </c>
    </row>
    <row r="305" spans="2:65" s="1" customFormat="1" ht="49" customHeight="1">
      <c r="B305" s="32"/>
      <c r="C305" s="136" t="s">
        <v>367</v>
      </c>
      <c r="D305" s="136" t="s">
        <v>138</v>
      </c>
      <c r="E305" s="137" t="s">
        <v>929</v>
      </c>
      <c r="F305" s="138" t="s">
        <v>930</v>
      </c>
      <c r="G305" s="139" t="s">
        <v>240</v>
      </c>
      <c r="H305" s="140">
        <v>9.805</v>
      </c>
      <c r="I305" s="141"/>
      <c r="J305" s="142">
        <f>ROUND(I305*H305,2)</f>
        <v>0</v>
      </c>
      <c r="K305" s="138" t="s">
        <v>1</v>
      </c>
      <c r="L305" s="32"/>
      <c r="M305" s="143" t="s">
        <v>1</v>
      </c>
      <c r="N305" s="144" t="s">
        <v>41</v>
      </c>
      <c r="P305" s="145">
        <f>O305*H305</f>
        <v>0</v>
      </c>
      <c r="Q305" s="145">
        <v>0</v>
      </c>
      <c r="R305" s="145">
        <f>Q305*H305</f>
        <v>0</v>
      </c>
      <c r="S305" s="145">
        <v>0</v>
      </c>
      <c r="T305" s="146">
        <f>S305*H305</f>
        <v>0</v>
      </c>
      <c r="AR305" s="147" t="s">
        <v>102</v>
      </c>
      <c r="AT305" s="147" t="s">
        <v>138</v>
      </c>
      <c r="AU305" s="147" t="s">
        <v>88</v>
      </c>
      <c r="AY305" s="17" t="s">
        <v>136</v>
      </c>
      <c r="BE305" s="148">
        <f>IF(N305="základní",J305,0)</f>
        <v>0</v>
      </c>
      <c r="BF305" s="148">
        <f>IF(N305="snížená",J305,0)</f>
        <v>0</v>
      </c>
      <c r="BG305" s="148">
        <f>IF(N305="zákl. přenesená",J305,0)</f>
        <v>0</v>
      </c>
      <c r="BH305" s="148">
        <f>IF(N305="sníž. přenesená",J305,0)</f>
        <v>0</v>
      </c>
      <c r="BI305" s="148">
        <f>IF(N305="nulová",J305,0)</f>
        <v>0</v>
      </c>
      <c r="BJ305" s="17" t="s">
        <v>81</v>
      </c>
      <c r="BK305" s="148">
        <f>ROUND(I305*H305,2)</f>
        <v>0</v>
      </c>
      <c r="BL305" s="17" t="s">
        <v>102</v>
      </c>
      <c r="BM305" s="147" t="s">
        <v>1066</v>
      </c>
    </row>
    <row r="306" spans="2:47" s="1" customFormat="1" ht="36">
      <c r="B306" s="32"/>
      <c r="D306" s="149" t="s">
        <v>143</v>
      </c>
      <c r="F306" s="150" t="s">
        <v>930</v>
      </c>
      <c r="I306" s="151"/>
      <c r="L306" s="32"/>
      <c r="M306" s="152"/>
      <c r="T306" s="56"/>
      <c r="AT306" s="17" t="s">
        <v>143</v>
      </c>
      <c r="AU306" s="17" t="s">
        <v>88</v>
      </c>
    </row>
    <row r="307" spans="2:65" s="1" customFormat="1" ht="24.25" customHeight="1">
      <c r="B307" s="32"/>
      <c r="C307" s="136" t="s">
        <v>372</v>
      </c>
      <c r="D307" s="136" t="s">
        <v>138</v>
      </c>
      <c r="E307" s="137" t="s">
        <v>935</v>
      </c>
      <c r="F307" s="138" t="s">
        <v>936</v>
      </c>
      <c r="G307" s="139" t="s">
        <v>240</v>
      </c>
      <c r="H307" s="140">
        <v>9.805</v>
      </c>
      <c r="I307" s="141"/>
      <c r="J307" s="142">
        <f>ROUND(I307*H307,2)</f>
        <v>0</v>
      </c>
      <c r="K307" s="138" t="s">
        <v>1</v>
      </c>
      <c r="L307" s="32"/>
      <c r="M307" s="143" t="s">
        <v>1</v>
      </c>
      <c r="N307" s="144" t="s">
        <v>41</v>
      </c>
      <c r="P307" s="145">
        <f>O307*H307</f>
        <v>0</v>
      </c>
      <c r="Q307" s="145">
        <v>0</v>
      </c>
      <c r="R307" s="145">
        <f>Q307*H307</f>
        <v>0</v>
      </c>
      <c r="S307" s="145">
        <v>0</v>
      </c>
      <c r="T307" s="146">
        <f>S307*H307</f>
        <v>0</v>
      </c>
      <c r="AR307" s="147" t="s">
        <v>102</v>
      </c>
      <c r="AT307" s="147" t="s">
        <v>138</v>
      </c>
      <c r="AU307" s="147" t="s">
        <v>88</v>
      </c>
      <c r="AY307" s="17" t="s">
        <v>136</v>
      </c>
      <c r="BE307" s="148">
        <f>IF(N307="základní",J307,0)</f>
        <v>0</v>
      </c>
      <c r="BF307" s="148">
        <f>IF(N307="snížená",J307,0)</f>
        <v>0</v>
      </c>
      <c r="BG307" s="148">
        <f>IF(N307="zákl. přenesená",J307,0)</f>
        <v>0</v>
      </c>
      <c r="BH307" s="148">
        <f>IF(N307="sníž. přenesená",J307,0)</f>
        <v>0</v>
      </c>
      <c r="BI307" s="148">
        <f>IF(N307="nulová",J307,0)</f>
        <v>0</v>
      </c>
      <c r="BJ307" s="17" t="s">
        <v>81</v>
      </c>
      <c r="BK307" s="148">
        <f>ROUND(I307*H307,2)</f>
        <v>0</v>
      </c>
      <c r="BL307" s="17" t="s">
        <v>102</v>
      </c>
      <c r="BM307" s="147" t="s">
        <v>1067</v>
      </c>
    </row>
    <row r="308" spans="2:47" s="1" customFormat="1" ht="24">
      <c r="B308" s="32"/>
      <c r="D308" s="149" t="s">
        <v>143</v>
      </c>
      <c r="F308" s="150" t="s">
        <v>936</v>
      </c>
      <c r="I308" s="151"/>
      <c r="L308" s="32"/>
      <c r="M308" s="152"/>
      <c r="T308" s="56"/>
      <c r="AT308" s="17" t="s">
        <v>143</v>
      </c>
      <c r="AU308" s="17" t="s">
        <v>88</v>
      </c>
    </row>
    <row r="309" spans="2:63" s="11" customFormat="1" ht="26" customHeight="1">
      <c r="B309" s="124"/>
      <c r="D309" s="125" t="s">
        <v>75</v>
      </c>
      <c r="E309" s="126" t="s">
        <v>941</v>
      </c>
      <c r="F309" s="126" t="s">
        <v>942</v>
      </c>
      <c r="I309" s="127"/>
      <c r="J309" s="128">
        <f>BK309</f>
        <v>0</v>
      </c>
      <c r="L309" s="124"/>
      <c r="M309" s="129"/>
      <c r="P309" s="130">
        <f>P310</f>
        <v>0</v>
      </c>
      <c r="R309" s="130">
        <f>R310</f>
        <v>0</v>
      </c>
      <c r="T309" s="131">
        <f>T310</f>
        <v>0</v>
      </c>
      <c r="AR309" s="125" t="s">
        <v>162</v>
      </c>
      <c r="AT309" s="132" t="s">
        <v>75</v>
      </c>
      <c r="AU309" s="132" t="s">
        <v>76</v>
      </c>
      <c r="AY309" s="125" t="s">
        <v>136</v>
      </c>
      <c r="BK309" s="133">
        <f>BK310</f>
        <v>0</v>
      </c>
    </row>
    <row r="310" spans="2:63" s="11" customFormat="1" ht="22.75" customHeight="1">
      <c r="B310" s="124"/>
      <c r="D310" s="125" t="s">
        <v>75</v>
      </c>
      <c r="E310" s="134" t="s">
        <v>949</v>
      </c>
      <c r="F310" s="134" t="s">
        <v>950</v>
      </c>
      <c r="I310" s="127"/>
      <c r="J310" s="135">
        <f>BK310</f>
        <v>0</v>
      </c>
      <c r="L310" s="124"/>
      <c r="M310" s="129"/>
      <c r="P310" s="130">
        <f>SUM(P311:P314)</f>
        <v>0</v>
      </c>
      <c r="R310" s="130">
        <f>SUM(R311:R314)</f>
        <v>0</v>
      </c>
      <c r="T310" s="131">
        <f>SUM(T311:T314)</f>
        <v>0</v>
      </c>
      <c r="AR310" s="125" t="s">
        <v>162</v>
      </c>
      <c r="AT310" s="132" t="s">
        <v>75</v>
      </c>
      <c r="AU310" s="132" t="s">
        <v>81</v>
      </c>
      <c r="AY310" s="125" t="s">
        <v>136</v>
      </c>
      <c r="BK310" s="133">
        <f>SUM(BK311:BK314)</f>
        <v>0</v>
      </c>
    </row>
    <row r="311" spans="2:65" s="1" customFormat="1" ht="16.5" customHeight="1">
      <c r="B311" s="32"/>
      <c r="C311" s="136" t="s">
        <v>376</v>
      </c>
      <c r="D311" s="136" t="s">
        <v>138</v>
      </c>
      <c r="E311" s="137" t="s">
        <v>1068</v>
      </c>
      <c r="F311" s="138" t="s">
        <v>1069</v>
      </c>
      <c r="G311" s="139" t="s">
        <v>283</v>
      </c>
      <c r="H311" s="140">
        <v>2</v>
      </c>
      <c r="I311" s="141"/>
      <c r="J311" s="142">
        <f>ROUND(I311*H311,2)</f>
        <v>0</v>
      </c>
      <c r="K311" s="138" t="s">
        <v>1</v>
      </c>
      <c r="L311" s="32"/>
      <c r="M311" s="143" t="s">
        <v>1</v>
      </c>
      <c r="N311" s="144" t="s">
        <v>41</v>
      </c>
      <c r="P311" s="145">
        <f>O311*H311</f>
        <v>0</v>
      </c>
      <c r="Q311" s="145">
        <v>0</v>
      </c>
      <c r="R311" s="145">
        <f>Q311*H311</f>
        <v>0</v>
      </c>
      <c r="S311" s="145">
        <v>0</v>
      </c>
      <c r="T311" s="146">
        <f>S311*H311</f>
        <v>0</v>
      </c>
      <c r="AR311" s="147" t="s">
        <v>901</v>
      </c>
      <c r="AT311" s="147" t="s">
        <v>138</v>
      </c>
      <c r="AU311" s="147" t="s">
        <v>85</v>
      </c>
      <c r="AY311" s="17" t="s">
        <v>136</v>
      </c>
      <c r="BE311" s="148">
        <f>IF(N311="základní",J311,0)</f>
        <v>0</v>
      </c>
      <c r="BF311" s="148">
        <f>IF(N311="snížená",J311,0)</f>
        <v>0</v>
      </c>
      <c r="BG311" s="148">
        <f>IF(N311="zákl. přenesená",J311,0)</f>
        <v>0</v>
      </c>
      <c r="BH311" s="148">
        <f>IF(N311="sníž. přenesená",J311,0)</f>
        <v>0</v>
      </c>
      <c r="BI311" s="148">
        <f>IF(N311="nulová",J311,0)</f>
        <v>0</v>
      </c>
      <c r="BJ311" s="17" t="s">
        <v>81</v>
      </c>
      <c r="BK311" s="148">
        <f>ROUND(I311*H311,2)</f>
        <v>0</v>
      </c>
      <c r="BL311" s="17" t="s">
        <v>901</v>
      </c>
      <c r="BM311" s="147" t="s">
        <v>1070</v>
      </c>
    </row>
    <row r="312" spans="2:47" s="1" customFormat="1" ht="12">
      <c r="B312" s="32"/>
      <c r="D312" s="149" t="s">
        <v>143</v>
      </c>
      <c r="F312" s="150" t="s">
        <v>1069</v>
      </c>
      <c r="I312" s="151"/>
      <c r="L312" s="32"/>
      <c r="M312" s="152"/>
      <c r="T312" s="56"/>
      <c r="AT312" s="17" t="s">
        <v>143</v>
      </c>
      <c r="AU312" s="17" t="s">
        <v>85</v>
      </c>
    </row>
    <row r="313" spans="2:51" s="13" customFormat="1" ht="12">
      <c r="B313" s="159"/>
      <c r="D313" s="149" t="s">
        <v>144</v>
      </c>
      <c r="E313" s="160" t="s">
        <v>1</v>
      </c>
      <c r="F313" s="161" t="s">
        <v>85</v>
      </c>
      <c r="H313" s="162">
        <v>2</v>
      </c>
      <c r="I313" s="163"/>
      <c r="L313" s="159"/>
      <c r="M313" s="164"/>
      <c r="T313" s="165"/>
      <c r="AT313" s="160" t="s">
        <v>144</v>
      </c>
      <c r="AU313" s="160" t="s">
        <v>85</v>
      </c>
      <c r="AV313" s="13" t="s">
        <v>85</v>
      </c>
      <c r="AW313" s="13" t="s">
        <v>32</v>
      </c>
      <c r="AX313" s="13" t="s">
        <v>76</v>
      </c>
      <c r="AY313" s="160" t="s">
        <v>136</v>
      </c>
    </row>
    <row r="314" spans="2:51" s="14" customFormat="1" ht="12">
      <c r="B314" s="166"/>
      <c r="D314" s="149" t="s">
        <v>144</v>
      </c>
      <c r="E314" s="167" t="s">
        <v>1</v>
      </c>
      <c r="F314" s="168" t="s">
        <v>147</v>
      </c>
      <c r="H314" s="169">
        <v>2</v>
      </c>
      <c r="I314" s="170"/>
      <c r="L314" s="166"/>
      <c r="M314" s="193"/>
      <c r="N314" s="194"/>
      <c r="O314" s="194"/>
      <c r="P314" s="194"/>
      <c r="Q314" s="194"/>
      <c r="R314" s="194"/>
      <c r="S314" s="194"/>
      <c r="T314" s="195"/>
      <c r="AT314" s="167" t="s">
        <v>144</v>
      </c>
      <c r="AU314" s="167" t="s">
        <v>85</v>
      </c>
      <c r="AV314" s="14" t="s">
        <v>102</v>
      </c>
      <c r="AW314" s="14" t="s">
        <v>32</v>
      </c>
      <c r="AX314" s="14" t="s">
        <v>81</v>
      </c>
      <c r="AY314" s="167" t="s">
        <v>136</v>
      </c>
    </row>
    <row r="315" spans="2:12" s="1" customFormat="1" ht="7" customHeight="1">
      <c r="B315" s="44"/>
      <c r="C315" s="45"/>
      <c r="D315" s="45"/>
      <c r="E315" s="45"/>
      <c r="F315" s="45"/>
      <c r="G315" s="45"/>
      <c r="H315" s="45"/>
      <c r="I315" s="45"/>
      <c r="J315" s="45"/>
      <c r="K315" s="45"/>
      <c r="L315" s="32"/>
    </row>
  </sheetData>
  <sheetProtection algorithmName="SHA-512" hashValue="asbvMg/Dic6K3+o8ckFAoBVdw6qsk1MeisRuXvf7lvTnNnkeCgSGQLWHZ6w4/R+pMl7Hr3PhgAyyJxGA0jfwrw==" saltValue="3q4LBrWucPjdBiVGpPju6KZp9NX9NRpthHhGT1djlWgt8A0EwiQSOX4GpHcd1IdvwxKZzIijzedM9+bpWcR/NQ==" spinCount="100000" sheet="1" objects="1" scenarios="1" formatColumns="0" formatRows="0" autoFilter="0"/>
  <autoFilter ref="C126:K314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88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101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ht="12" customHeight="1">
      <c r="B8" s="20"/>
      <c r="D8" s="27" t="s">
        <v>106</v>
      </c>
      <c r="L8" s="20"/>
    </row>
    <row r="9" spans="2:12" s="1" customFormat="1" ht="16.5" customHeight="1">
      <c r="B9" s="32"/>
      <c r="E9" s="239" t="s">
        <v>747</v>
      </c>
      <c r="F9" s="241"/>
      <c r="G9" s="241"/>
      <c r="H9" s="241"/>
      <c r="L9" s="32"/>
    </row>
    <row r="10" spans="2:12" s="1" customFormat="1" ht="12" customHeight="1">
      <c r="B10" s="32"/>
      <c r="D10" s="27" t="s">
        <v>748</v>
      </c>
      <c r="L10" s="32"/>
    </row>
    <row r="11" spans="2:12" s="1" customFormat="1" ht="16.5" customHeight="1">
      <c r="B11" s="32"/>
      <c r="E11" s="197" t="s">
        <v>1071</v>
      </c>
      <c r="F11" s="241"/>
      <c r="G11" s="241"/>
      <c r="H11" s="241"/>
      <c r="L11" s="32"/>
    </row>
    <row r="12" spans="2:12" s="1" customFormat="1" ht="11">
      <c r="B12" s="32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2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750</v>
      </c>
      <c r="I14" s="27" t="s">
        <v>22</v>
      </c>
      <c r="J14" s="52" t="str">
        <f>'Rekapitulace stavby'!AN8</f>
        <v>12.12.2023</v>
      </c>
      <c r="L14" s="32"/>
    </row>
    <row r="15" spans="2:12" s="1" customFormat="1" ht="10.75" customHeight="1">
      <c r="B15" s="32"/>
      <c r="L15" s="32"/>
    </row>
    <row r="16" spans="2:12" s="1" customFormat="1" ht="12" customHeight="1">
      <c r="B16" s="32"/>
      <c r="D16" s="27" t="s">
        <v>24</v>
      </c>
      <c r="I16" s="27" t="s">
        <v>25</v>
      </c>
      <c r="J16" s="25" t="s">
        <v>1</v>
      </c>
      <c r="L16" s="32"/>
    </row>
    <row r="17" spans="2:12" s="1" customFormat="1" ht="18" customHeight="1">
      <c r="B17" s="32"/>
      <c r="E17" s="25" t="s">
        <v>751</v>
      </c>
      <c r="I17" s="27" t="s">
        <v>27</v>
      </c>
      <c r="J17" s="25" t="s">
        <v>1</v>
      </c>
      <c r="L17" s="32"/>
    </row>
    <row r="18" spans="2:12" s="1" customFormat="1" ht="7" customHeight="1">
      <c r="B18" s="32"/>
      <c r="L18" s="32"/>
    </row>
    <row r="19" spans="2:12" s="1" customFormat="1" ht="12" customHeight="1">
      <c r="B19" s="32"/>
      <c r="D19" s="27" t="s">
        <v>28</v>
      </c>
      <c r="I19" s="27" t="s">
        <v>25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42" t="str">
        <f>'Rekapitulace stavby'!E14</f>
        <v>Vyplň údaj</v>
      </c>
      <c r="F20" s="223"/>
      <c r="G20" s="223"/>
      <c r="H20" s="223"/>
      <c r="I20" s="27" t="s">
        <v>27</v>
      </c>
      <c r="J20" s="28" t="str">
        <f>'Rekapitulace stavby'!AN14</f>
        <v>Vyplň údaj</v>
      </c>
      <c r="L20" s="32"/>
    </row>
    <row r="21" spans="2:12" s="1" customFormat="1" ht="7" customHeight="1">
      <c r="B21" s="32"/>
      <c r="L21" s="32"/>
    </row>
    <row r="22" spans="2:12" s="1" customFormat="1" ht="12" customHeight="1">
      <c r="B22" s="32"/>
      <c r="D22" s="27" t="s">
        <v>30</v>
      </c>
      <c r="I22" s="27" t="s">
        <v>25</v>
      </c>
      <c r="J22" s="25" t="s">
        <v>1</v>
      </c>
      <c r="L22" s="32"/>
    </row>
    <row r="23" spans="2:12" s="1" customFormat="1" ht="18" customHeight="1">
      <c r="B23" s="32"/>
      <c r="E23" s="25" t="s">
        <v>752</v>
      </c>
      <c r="I23" s="27" t="s">
        <v>27</v>
      </c>
      <c r="J23" s="25" t="s">
        <v>1</v>
      </c>
      <c r="L23" s="32"/>
    </row>
    <row r="24" spans="2:12" s="1" customFormat="1" ht="7" customHeight="1">
      <c r="B24" s="32"/>
      <c r="L24" s="32"/>
    </row>
    <row r="25" spans="2:12" s="1" customFormat="1" ht="12" customHeight="1">
      <c r="B25" s="32"/>
      <c r="D25" s="27" t="s">
        <v>33</v>
      </c>
      <c r="I25" s="27" t="s">
        <v>25</v>
      </c>
      <c r="J25" s="25" t="s">
        <v>1</v>
      </c>
      <c r="L25" s="32"/>
    </row>
    <row r="26" spans="2:12" s="1" customFormat="1" ht="18" customHeight="1">
      <c r="B26" s="32"/>
      <c r="E26" s="25" t="s">
        <v>34</v>
      </c>
      <c r="I26" s="27" t="s">
        <v>27</v>
      </c>
      <c r="J26" s="25" t="s">
        <v>1</v>
      </c>
      <c r="L26" s="32"/>
    </row>
    <row r="27" spans="2:12" s="1" customFormat="1" ht="7" customHeight="1">
      <c r="B27" s="32"/>
      <c r="L27" s="32"/>
    </row>
    <row r="28" spans="2:12" s="1" customFormat="1" ht="12" customHeight="1">
      <c r="B28" s="32"/>
      <c r="D28" s="27" t="s">
        <v>35</v>
      </c>
      <c r="L28" s="32"/>
    </row>
    <row r="29" spans="2:12" s="7" customFormat="1" ht="16.5" customHeight="1">
      <c r="B29" s="94"/>
      <c r="E29" s="228" t="s">
        <v>1</v>
      </c>
      <c r="F29" s="228"/>
      <c r="G29" s="228"/>
      <c r="H29" s="228"/>
      <c r="L29" s="94"/>
    </row>
    <row r="30" spans="2:12" s="1" customFormat="1" ht="7" customHeight="1">
      <c r="B30" s="32"/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25.5" customHeight="1">
      <c r="B32" s="32"/>
      <c r="D32" s="95" t="s">
        <v>36</v>
      </c>
      <c r="J32" s="66">
        <f>ROUND(J125,2)</f>
        <v>0</v>
      </c>
      <c r="L32" s="32"/>
    </row>
    <row r="33" spans="2:12" s="1" customFormat="1" ht="7" customHeight="1">
      <c r="B33" s="32"/>
      <c r="D33" s="53"/>
      <c r="E33" s="53"/>
      <c r="F33" s="53"/>
      <c r="G33" s="53"/>
      <c r="H33" s="53"/>
      <c r="I33" s="53"/>
      <c r="J33" s="53"/>
      <c r="K33" s="53"/>
      <c r="L33" s="32"/>
    </row>
    <row r="34" spans="2:12" s="1" customFormat="1" ht="14.5" customHeight="1">
      <c r="B34" s="32"/>
      <c r="F34" s="35" t="s">
        <v>38</v>
      </c>
      <c r="I34" s="35" t="s">
        <v>37</v>
      </c>
      <c r="J34" s="35" t="s">
        <v>39</v>
      </c>
      <c r="L34" s="32"/>
    </row>
    <row r="35" spans="2:12" s="1" customFormat="1" ht="14.5" customHeight="1">
      <c r="B35" s="32"/>
      <c r="D35" s="55" t="s">
        <v>40</v>
      </c>
      <c r="E35" s="27" t="s">
        <v>41</v>
      </c>
      <c r="F35" s="86">
        <f>ROUND((SUM(BE125:BE287)),2)</f>
        <v>0</v>
      </c>
      <c r="I35" s="96">
        <v>0.21</v>
      </c>
      <c r="J35" s="86">
        <f>ROUND(((SUM(BE125:BE287))*I35),2)</f>
        <v>0</v>
      </c>
      <c r="L35" s="32"/>
    </row>
    <row r="36" spans="2:12" s="1" customFormat="1" ht="14.5" customHeight="1">
      <c r="B36" s="32"/>
      <c r="E36" s="27" t="s">
        <v>42</v>
      </c>
      <c r="F36" s="86">
        <f>ROUND((SUM(BF125:BF287)),2)</f>
        <v>0</v>
      </c>
      <c r="I36" s="96">
        <v>0.15</v>
      </c>
      <c r="J36" s="86">
        <f>ROUND(((SUM(BF125:BF287))*I36),2)</f>
        <v>0</v>
      </c>
      <c r="L36" s="32"/>
    </row>
    <row r="37" spans="2:12" s="1" customFormat="1" ht="14.5" customHeight="1" hidden="1">
      <c r="B37" s="32"/>
      <c r="E37" s="27" t="s">
        <v>43</v>
      </c>
      <c r="F37" s="86">
        <f>ROUND((SUM(BG125:BG287)),2)</f>
        <v>0</v>
      </c>
      <c r="I37" s="96">
        <v>0.21</v>
      </c>
      <c r="J37" s="86">
        <f>0</f>
        <v>0</v>
      </c>
      <c r="L37" s="32"/>
    </row>
    <row r="38" spans="2:12" s="1" customFormat="1" ht="14.5" customHeight="1" hidden="1">
      <c r="B38" s="32"/>
      <c r="E38" s="27" t="s">
        <v>44</v>
      </c>
      <c r="F38" s="86">
        <f>ROUND((SUM(BH125:BH287)),2)</f>
        <v>0</v>
      </c>
      <c r="I38" s="96">
        <v>0.15</v>
      </c>
      <c r="J38" s="86">
        <f>0</f>
        <v>0</v>
      </c>
      <c r="L38" s="32"/>
    </row>
    <row r="39" spans="2:12" s="1" customFormat="1" ht="14.5" customHeight="1" hidden="1">
      <c r="B39" s="32"/>
      <c r="E39" s="27" t="s">
        <v>45</v>
      </c>
      <c r="F39" s="86">
        <f>ROUND((SUM(BI125:BI287)),2)</f>
        <v>0</v>
      </c>
      <c r="I39" s="96">
        <v>0</v>
      </c>
      <c r="J39" s="86">
        <f>0</f>
        <v>0</v>
      </c>
      <c r="L39" s="32"/>
    </row>
    <row r="40" spans="2:12" s="1" customFormat="1" ht="7" customHeight="1">
      <c r="B40" s="32"/>
      <c r="L40" s="32"/>
    </row>
    <row r="41" spans="2:12" s="1" customFormat="1" ht="25.5" customHeight="1">
      <c r="B41" s="32"/>
      <c r="C41" s="97"/>
      <c r="D41" s="98" t="s">
        <v>46</v>
      </c>
      <c r="E41" s="57"/>
      <c r="F41" s="57"/>
      <c r="G41" s="99" t="s">
        <v>47</v>
      </c>
      <c r="H41" s="100" t="s">
        <v>48</v>
      </c>
      <c r="I41" s="57"/>
      <c r="J41" s="101">
        <f>SUM(J32:J39)</f>
        <v>0</v>
      </c>
      <c r="K41" s="102"/>
      <c r="L41" s="32"/>
    </row>
    <row r="42" spans="2:12" s="1" customFormat="1" ht="14.5" customHeight="1">
      <c r="B42" s="32"/>
      <c r="L42" s="32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ht="12" customHeight="1">
      <c r="B86" s="20"/>
      <c r="C86" s="27" t="s">
        <v>106</v>
      </c>
      <c r="L86" s="20"/>
    </row>
    <row r="87" spans="2:12" s="1" customFormat="1" ht="16.5" customHeight="1">
      <c r="B87" s="32"/>
      <c r="E87" s="239" t="s">
        <v>747</v>
      </c>
      <c r="F87" s="241"/>
      <c r="G87" s="241"/>
      <c r="H87" s="241"/>
      <c r="L87" s="32"/>
    </row>
    <row r="88" spans="2:12" s="1" customFormat="1" ht="12" customHeight="1">
      <c r="B88" s="32"/>
      <c r="C88" s="27" t="s">
        <v>748</v>
      </c>
      <c r="L88" s="32"/>
    </row>
    <row r="89" spans="2:12" s="1" customFormat="1" ht="16.5" customHeight="1">
      <c r="B89" s="32"/>
      <c r="E89" s="197" t="str">
        <f>E11</f>
        <v>SO 03 -  Vodovodní přípojka</v>
      </c>
      <c r="F89" s="241"/>
      <c r="G89" s="241"/>
      <c r="H89" s="241"/>
      <c r="L89" s="32"/>
    </row>
    <row r="90" spans="2:12" s="1" customFormat="1" ht="7" customHeight="1">
      <c r="B90" s="32"/>
      <c r="L90" s="32"/>
    </row>
    <row r="91" spans="2:12" s="1" customFormat="1" ht="12" customHeight="1">
      <c r="B91" s="32"/>
      <c r="C91" s="27" t="s">
        <v>20</v>
      </c>
      <c r="F91" s="25" t="str">
        <f>F14</f>
        <v>k.ú. Kramolna</v>
      </c>
      <c r="I91" s="27" t="s">
        <v>22</v>
      </c>
      <c r="J91" s="52" t="str">
        <f>IF(J14="","",J14)</f>
        <v>12.12.2023</v>
      </c>
      <c r="L91" s="32"/>
    </row>
    <row r="92" spans="2:12" s="1" customFormat="1" ht="7" customHeight="1">
      <c r="B92" s="32"/>
      <c r="L92" s="32"/>
    </row>
    <row r="93" spans="2:12" s="1" customFormat="1" ht="15.25" customHeight="1">
      <c r="B93" s="32"/>
      <c r="C93" s="27" t="s">
        <v>24</v>
      </c>
      <c r="F93" s="25" t="str">
        <f>E17</f>
        <v>Obec Kramolna, č.p. 172, 547 01 Náchod</v>
      </c>
      <c r="I93" s="27" t="s">
        <v>30</v>
      </c>
      <c r="J93" s="30" t="str">
        <f>E23</f>
        <v>Lucie Brandová, DiS.</v>
      </c>
      <c r="L93" s="32"/>
    </row>
    <row r="94" spans="2:12" s="1" customFormat="1" ht="15.25" customHeight="1">
      <c r="B94" s="32"/>
      <c r="C94" s="27" t="s">
        <v>28</v>
      </c>
      <c r="F94" s="25" t="str">
        <f>IF(E20="","",E20)</f>
        <v>Vyplň údaj</v>
      </c>
      <c r="I94" s="27" t="s">
        <v>33</v>
      </c>
      <c r="J94" s="30" t="str">
        <f>E26</f>
        <v xml:space="preserve"> </v>
      </c>
      <c r="L94" s="32"/>
    </row>
    <row r="95" spans="2:12" s="1" customFormat="1" ht="10.25" customHeight="1">
      <c r="B95" s="32"/>
      <c r="L95" s="32"/>
    </row>
    <row r="96" spans="2:12" s="1" customFormat="1" ht="29.25" customHeight="1">
      <c r="B96" s="32"/>
      <c r="C96" s="105" t="s">
        <v>109</v>
      </c>
      <c r="D96" s="97"/>
      <c r="E96" s="97"/>
      <c r="F96" s="97"/>
      <c r="G96" s="97"/>
      <c r="H96" s="97"/>
      <c r="I96" s="97"/>
      <c r="J96" s="106" t="s">
        <v>110</v>
      </c>
      <c r="K96" s="97"/>
      <c r="L96" s="32"/>
    </row>
    <row r="97" spans="2:12" s="1" customFormat="1" ht="10.25" customHeight="1">
      <c r="B97" s="32"/>
      <c r="L97" s="32"/>
    </row>
    <row r="98" spans="2:47" s="1" customFormat="1" ht="22.75" customHeight="1">
      <c r="B98" s="32"/>
      <c r="C98" s="107" t="s">
        <v>111</v>
      </c>
      <c r="J98" s="66">
        <f>J125</f>
        <v>0</v>
      </c>
      <c r="L98" s="32"/>
      <c r="AU98" s="17" t="s">
        <v>112</v>
      </c>
    </row>
    <row r="99" spans="2:12" s="8" customFormat="1" ht="25" customHeight="1">
      <c r="B99" s="108"/>
      <c r="D99" s="109" t="s">
        <v>113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20" customHeight="1">
      <c r="B100" s="112"/>
      <c r="D100" s="113" t="s">
        <v>114</v>
      </c>
      <c r="E100" s="114"/>
      <c r="F100" s="114"/>
      <c r="G100" s="114"/>
      <c r="H100" s="114"/>
      <c r="I100" s="114"/>
      <c r="J100" s="115">
        <f>J127</f>
        <v>0</v>
      </c>
      <c r="L100" s="112"/>
    </row>
    <row r="101" spans="2:12" s="9" customFormat="1" ht="20" customHeight="1">
      <c r="B101" s="112"/>
      <c r="D101" s="113" t="s">
        <v>753</v>
      </c>
      <c r="E101" s="114"/>
      <c r="F101" s="114"/>
      <c r="G101" s="114"/>
      <c r="H101" s="114"/>
      <c r="I101" s="114"/>
      <c r="J101" s="115">
        <f>J200</f>
        <v>0</v>
      </c>
      <c r="L101" s="112"/>
    </row>
    <row r="102" spans="2:12" s="9" customFormat="1" ht="20" customHeight="1">
      <c r="B102" s="112"/>
      <c r="D102" s="113" t="s">
        <v>117</v>
      </c>
      <c r="E102" s="114"/>
      <c r="F102" s="114"/>
      <c r="G102" s="114"/>
      <c r="H102" s="114"/>
      <c r="I102" s="114"/>
      <c r="J102" s="115">
        <f>J205</f>
        <v>0</v>
      </c>
      <c r="L102" s="112"/>
    </row>
    <row r="103" spans="2:12" s="9" customFormat="1" ht="20" customHeight="1">
      <c r="B103" s="112"/>
      <c r="D103" s="113" t="s">
        <v>120</v>
      </c>
      <c r="E103" s="114"/>
      <c r="F103" s="114"/>
      <c r="G103" s="114"/>
      <c r="H103" s="114"/>
      <c r="I103" s="114"/>
      <c r="J103" s="115">
        <f>J283</f>
        <v>0</v>
      </c>
      <c r="L103" s="112"/>
    </row>
    <row r="104" spans="2:12" s="1" customFormat="1" ht="21.75" customHeight="1">
      <c r="B104" s="32"/>
      <c r="L104" s="32"/>
    </row>
    <row r="105" spans="2:12" s="1" customFormat="1" ht="7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2"/>
    </row>
    <row r="109" spans="2:12" s="1" customFormat="1" ht="7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2"/>
    </row>
    <row r="110" spans="2:12" s="1" customFormat="1" ht="25" customHeight="1">
      <c r="B110" s="32"/>
      <c r="C110" s="21" t="s">
        <v>121</v>
      </c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16</v>
      </c>
      <c r="L112" s="32"/>
    </row>
    <row r="113" spans="2:12" s="1" customFormat="1" ht="16.5" customHeight="1">
      <c r="B113" s="32"/>
      <c r="E113" s="239" t="str">
        <f>E7</f>
        <v>Chodník Kramolna podél III/30413 (Kramolna Lhotky)</v>
      </c>
      <c r="F113" s="240"/>
      <c r="G113" s="240"/>
      <c r="H113" s="240"/>
      <c r="L113" s="32"/>
    </row>
    <row r="114" spans="2:12" ht="12" customHeight="1">
      <c r="B114" s="20"/>
      <c r="C114" s="27" t="s">
        <v>106</v>
      </c>
      <c r="L114" s="20"/>
    </row>
    <row r="115" spans="2:12" s="1" customFormat="1" ht="16.5" customHeight="1">
      <c r="B115" s="32"/>
      <c r="E115" s="239" t="s">
        <v>747</v>
      </c>
      <c r="F115" s="241"/>
      <c r="G115" s="241"/>
      <c r="H115" s="241"/>
      <c r="L115" s="32"/>
    </row>
    <row r="116" spans="2:12" s="1" customFormat="1" ht="12" customHeight="1">
      <c r="B116" s="32"/>
      <c r="C116" s="27" t="s">
        <v>748</v>
      </c>
      <c r="L116" s="32"/>
    </row>
    <row r="117" spans="2:12" s="1" customFormat="1" ht="16.5" customHeight="1">
      <c r="B117" s="32"/>
      <c r="E117" s="197" t="str">
        <f>E11</f>
        <v>SO 03 -  Vodovodní přípojka</v>
      </c>
      <c r="F117" s="241"/>
      <c r="G117" s="241"/>
      <c r="H117" s="241"/>
      <c r="L117" s="32"/>
    </row>
    <row r="118" spans="2:12" s="1" customFormat="1" ht="7" customHeight="1">
      <c r="B118" s="32"/>
      <c r="L118" s="32"/>
    </row>
    <row r="119" spans="2:12" s="1" customFormat="1" ht="12" customHeight="1">
      <c r="B119" s="32"/>
      <c r="C119" s="27" t="s">
        <v>20</v>
      </c>
      <c r="F119" s="25" t="str">
        <f>F14</f>
        <v>k.ú. Kramolna</v>
      </c>
      <c r="I119" s="27" t="s">
        <v>22</v>
      </c>
      <c r="J119" s="52" t="str">
        <f>IF(J14="","",J14)</f>
        <v>12.12.2023</v>
      </c>
      <c r="L119" s="32"/>
    </row>
    <row r="120" spans="2:12" s="1" customFormat="1" ht="7" customHeight="1">
      <c r="B120" s="32"/>
      <c r="L120" s="32"/>
    </row>
    <row r="121" spans="2:12" s="1" customFormat="1" ht="15.25" customHeight="1">
      <c r="B121" s="32"/>
      <c r="C121" s="27" t="s">
        <v>24</v>
      </c>
      <c r="F121" s="25" t="str">
        <f>E17</f>
        <v>Obec Kramolna, č.p. 172, 547 01 Náchod</v>
      </c>
      <c r="I121" s="27" t="s">
        <v>30</v>
      </c>
      <c r="J121" s="30" t="str">
        <f>E23</f>
        <v>Lucie Brandová, DiS.</v>
      </c>
      <c r="L121" s="32"/>
    </row>
    <row r="122" spans="2:12" s="1" customFormat="1" ht="15.25" customHeight="1">
      <c r="B122" s="32"/>
      <c r="C122" s="27" t="s">
        <v>28</v>
      </c>
      <c r="F122" s="25" t="str">
        <f>IF(E20="","",E20)</f>
        <v>Vyplň údaj</v>
      </c>
      <c r="I122" s="27" t="s">
        <v>33</v>
      </c>
      <c r="J122" s="30" t="str">
        <f>E26</f>
        <v xml:space="preserve"> </v>
      </c>
      <c r="L122" s="32"/>
    </row>
    <row r="123" spans="2:12" s="1" customFormat="1" ht="10.25" customHeight="1">
      <c r="B123" s="32"/>
      <c r="L123" s="32"/>
    </row>
    <row r="124" spans="2:20" s="10" customFormat="1" ht="29.25" customHeight="1">
      <c r="B124" s="116"/>
      <c r="C124" s="117" t="s">
        <v>122</v>
      </c>
      <c r="D124" s="118" t="s">
        <v>61</v>
      </c>
      <c r="E124" s="118" t="s">
        <v>57</v>
      </c>
      <c r="F124" s="118" t="s">
        <v>58</v>
      </c>
      <c r="G124" s="118" t="s">
        <v>123</v>
      </c>
      <c r="H124" s="118" t="s">
        <v>124</v>
      </c>
      <c r="I124" s="118" t="s">
        <v>125</v>
      </c>
      <c r="J124" s="118" t="s">
        <v>110</v>
      </c>
      <c r="K124" s="119" t="s">
        <v>126</v>
      </c>
      <c r="L124" s="116"/>
      <c r="M124" s="59" t="s">
        <v>1</v>
      </c>
      <c r="N124" s="60" t="s">
        <v>40</v>
      </c>
      <c r="O124" s="60" t="s">
        <v>127</v>
      </c>
      <c r="P124" s="60" t="s">
        <v>128</v>
      </c>
      <c r="Q124" s="60" t="s">
        <v>129</v>
      </c>
      <c r="R124" s="60" t="s">
        <v>130</v>
      </c>
      <c r="S124" s="60" t="s">
        <v>131</v>
      </c>
      <c r="T124" s="61" t="s">
        <v>132</v>
      </c>
    </row>
    <row r="125" spans="2:63" s="1" customFormat="1" ht="22.75" customHeight="1">
      <c r="B125" s="32"/>
      <c r="C125" s="64" t="s">
        <v>133</v>
      </c>
      <c r="J125" s="120">
        <f>BK125</f>
        <v>0</v>
      </c>
      <c r="L125" s="32"/>
      <c r="M125" s="62"/>
      <c r="N125" s="53"/>
      <c r="O125" s="53"/>
      <c r="P125" s="121">
        <f>P126</f>
        <v>0</v>
      </c>
      <c r="Q125" s="53"/>
      <c r="R125" s="121">
        <f>R126</f>
        <v>0.02461366</v>
      </c>
      <c r="S125" s="53"/>
      <c r="T125" s="122">
        <f>T126</f>
        <v>0</v>
      </c>
      <c r="AT125" s="17" t="s">
        <v>75</v>
      </c>
      <c r="AU125" s="17" t="s">
        <v>112</v>
      </c>
      <c r="BK125" s="123">
        <f>BK126</f>
        <v>0</v>
      </c>
    </row>
    <row r="126" spans="2:63" s="11" customFormat="1" ht="26" customHeight="1">
      <c r="B126" s="124"/>
      <c r="D126" s="125" t="s">
        <v>75</v>
      </c>
      <c r="E126" s="126" t="s">
        <v>134</v>
      </c>
      <c r="F126" s="126" t="s">
        <v>135</v>
      </c>
      <c r="I126" s="127"/>
      <c r="J126" s="128">
        <f>BK126</f>
        <v>0</v>
      </c>
      <c r="L126" s="124"/>
      <c r="M126" s="129"/>
      <c r="P126" s="130">
        <f>P127+P200+P205+P283</f>
        <v>0</v>
      </c>
      <c r="R126" s="130">
        <f>R127+R200+R205+R283</f>
        <v>0.02461366</v>
      </c>
      <c r="T126" s="131">
        <f>T127+T200+T205+T283</f>
        <v>0</v>
      </c>
      <c r="AR126" s="125" t="s">
        <v>81</v>
      </c>
      <c r="AT126" s="132" t="s">
        <v>75</v>
      </c>
      <c r="AU126" s="132" t="s">
        <v>76</v>
      </c>
      <c r="AY126" s="125" t="s">
        <v>136</v>
      </c>
      <c r="BK126" s="133">
        <f>BK127+BK200+BK205+BK283</f>
        <v>0</v>
      </c>
    </row>
    <row r="127" spans="2:63" s="11" customFormat="1" ht="22.75" customHeight="1">
      <c r="B127" s="124"/>
      <c r="D127" s="125" t="s">
        <v>75</v>
      </c>
      <c r="E127" s="134" t="s">
        <v>81</v>
      </c>
      <c r="F127" s="134" t="s">
        <v>137</v>
      </c>
      <c r="I127" s="127"/>
      <c r="J127" s="135">
        <f>BK127</f>
        <v>0</v>
      </c>
      <c r="L127" s="124"/>
      <c r="M127" s="129"/>
      <c r="P127" s="130">
        <f>SUM(P128:P199)</f>
        <v>0</v>
      </c>
      <c r="R127" s="130">
        <f>SUM(R128:R199)</f>
        <v>0.0013608000000000001</v>
      </c>
      <c r="T127" s="131">
        <f>SUM(T128:T199)</f>
        <v>0</v>
      </c>
      <c r="AR127" s="125" t="s">
        <v>81</v>
      </c>
      <c r="AT127" s="132" t="s">
        <v>75</v>
      </c>
      <c r="AU127" s="132" t="s">
        <v>81</v>
      </c>
      <c r="AY127" s="125" t="s">
        <v>136</v>
      </c>
      <c r="BK127" s="133">
        <f>SUM(BK128:BK199)</f>
        <v>0</v>
      </c>
    </row>
    <row r="128" spans="2:65" s="1" customFormat="1" ht="24.25" customHeight="1">
      <c r="B128" s="32"/>
      <c r="C128" s="136" t="s">
        <v>81</v>
      </c>
      <c r="D128" s="136" t="s">
        <v>138</v>
      </c>
      <c r="E128" s="137" t="s">
        <v>758</v>
      </c>
      <c r="F128" s="138" t="s">
        <v>759</v>
      </c>
      <c r="G128" s="139" t="s">
        <v>760</v>
      </c>
      <c r="H128" s="140">
        <v>1</v>
      </c>
      <c r="I128" s="141"/>
      <c r="J128" s="142">
        <f>ROUND(I128*H128,2)</f>
        <v>0</v>
      </c>
      <c r="K128" s="138" t="s">
        <v>1</v>
      </c>
      <c r="L128" s="32"/>
      <c r="M128" s="143" t="s">
        <v>1</v>
      </c>
      <c r="N128" s="144" t="s">
        <v>41</v>
      </c>
      <c r="P128" s="145">
        <f>O128*H128</f>
        <v>0</v>
      </c>
      <c r="Q128" s="145">
        <v>0</v>
      </c>
      <c r="R128" s="145">
        <f>Q128*H128</f>
        <v>0</v>
      </c>
      <c r="S128" s="145">
        <v>0</v>
      </c>
      <c r="T128" s="146">
        <f>S128*H128</f>
        <v>0</v>
      </c>
      <c r="AR128" s="147" t="s">
        <v>102</v>
      </c>
      <c r="AT128" s="147" t="s">
        <v>138</v>
      </c>
      <c r="AU128" s="147" t="s">
        <v>85</v>
      </c>
      <c r="AY128" s="17" t="s">
        <v>136</v>
      </c>
      <c r="BE128" s="148">
        <f>IF(N128="základní",J128,0)</f>
        <v>0</v>
      </c>
      <c r="BF128" s="148">
        <f>IF(N128="snížená",J128,0)</f>
        <v>0</v>
      </c>
      <c r="BG128" s="148">
        <f>IF(N128="zákl. přenesená",J128,0)</f>
        <v>0</v>
      </c>
      <c r="BH128" s="148">
        <f>IF(N128="sníž. přenesená",J128,0)</f>
        <v>0</v>
      </c>
      <c r="BI128" s="148">
        <f>IF(N128="nulová",J128,0)</f>
        <v>0</v>
      </c>
      <c r="BJ128" s="17" t="s">
        <v>81</v>
      </c>
      <c r="BK128" s="148">
        <f>ROUND(I128*H128,2)</f>
        <v>0</v>
      </c>
      <c r="BL128" s="17" t="s">
        <v>102</v>
      </c>
      <c r="BM128" s="147" t="s">
        <v>1072</v>
      </c>
    </row>
    <row r="129" spans="2:47" s="1" customFormat="1" ht="24">
      <c r="B129" s="32"/>
      <c r="D129" s="149" t="s">
        <v>143</v>
      </c>
      <c r="F129" s="150" t="s">
        <v>759</v>
      </c>
      <c r="I129" s="151"/>
      <c r="L129" s="32"/>
      <c r="M129" s="152"/>
      <c r="T129" s="56"/>
      <c r="AT129" s="17" t="s">
        <v>143</v>
      </c>
      <c r="AU129" s="17" t="s">
        <v>85</v>
      </c>
    </row>
    <row r="130" spans="2:51" s="13" customFormat="1" ht="12">
      <c r="B130" s="159"/>
      <c r="D130" s="149" t="s">
        <v>144</v>
      </c>
      <c r="E130" s="160" t="s">
        <v>1</v>
      </c>
      <c r="F130" s="161" t="s">
        <v>962</v>
      </c>
      <c r="H130" s="162">
        <v>1</v>
      </c>
      <c r="I130" s="163"/>
      <c r="L130" s="159"/>
      <c r="M130" s="164"/>
      <c r="T130" s="165"/>
      <c r="AT130" s="160" t="s">
        <v>144</v>
      </c>
      <c r="AU130" s="160" t="s">
        <v>85</v>
      </c>
      <c r="AV130" s="13" t="s">
        <v>85</v>
      </c>
      <c r="AW130" s="13" t="s">
        <v>32</v>
      </c>
      <c r="AX130" s="13" t="s">
        <v>76</v>
      </c>
      <c r="AY130" s="160" t="s">
        <v>136</v>
      </c>
    </row>
    <row r="131" spans="2:51" s="14" customFormat="1" ht="12">
      <c r="B131" s="166"/>
      <c r="D131" s="149" t="s">
        <v>144</v>
      </c>
      <c r="E131" s="167" t="s">
        <v>1</v>
      </c>
      <c r="F131" s="168" t="s">
        <v>147</v>
      </c>
      <c r="H131" s="169">
        <v>1</v>
      </c>
      <c r="I131" s="170"/>
      <c r="L131" s="166"/>
      <c r="M131" s="171"/>
      <c r="T131" s="172"/>
      <c r="AT131" s="167" t="s">
        <v>144</v>
      </c>
      <c r="AU131" s="167" t="s">
        <v>85</v>
      </c>
      <c r="AV131" s="14" t="s">
        <v>102</v>
      </c>
      <c r="AW131" s="14" t="s">
        <v>32</v>
      </c>
      <c r="AX131" s="14" t="s">
        <v>81</v>
      </c>
      <c r="AY131" s="167" t="s">
        <v>136</v>
      </c>
    </row>
    <row r="132" spans="2:65" s="1" customFormat="1" ht="24.25" customHeight="1">
      <c r="B132" s="32"/>
      <c r="C132" s="136" t="s">
        <v>85</v>
      </c>
      <c r="D132" s="136" t="s">
        <v>138</v>
      </c>
      <c r="E132" s="137" t="s">
        <v>763</v>
      </c>
      <c r="F132" s="138" t="s">
        <v>764</v>
      </c>
      <c r="G132" s="139" t="s">
        <v>765</v>
      </c>
      <c r="H132" s="140">
        <v>2</v>
      </c>
      <c r="I132" s="141"/>
      <c r="J132" s="142">
        <f>ROUND(I132*H132,2)</f>
        <v>0</v>
      </c>
      <c r="K132" s="138" t="s">
        <v>1</v>
      </c>
      <c r="L132" s="32"/>
      <c r="M132" s="143" t="s">
        <v>1</v>
      </c>
      <c r="N132" s="144" t="s">
        <v>41</v>
      </c>
      <c r="P132" s="145">
        <f>O132*H132</f>
        <v>0</v>
      </c>
      <c r="Q132" s="145">
        <v>0</v>
      </c>
      <c r="R132" s="145">
        <f>Q132*H132</f>
        <v>0</v>
      </c>
      <c r="S132" s="145">
        <v>0</v>
      </c>
      <c r="T132" s="146">
        <f>S132*H132</f>
        <v>0</v>
      </c>
      <c r="AR132" s="147" t="s">
        <v>102</v>
      </c>
      <c r="AT132" s="147" t="s">
        <v>138</v>
      </c>
      <c r="AU132" s="147" t="s">
        <v>85</v>
      </c>
      <c r="AY132" s="17" t="s">
        <v>136</v>
      </c>
      <c r="BE132" s="148">
        <f>IF(N132="základní",J132,0)</f>
        <v>0</v>
      </c>
      <c r="BF132" s="148">
        <f>IF(N132="snížená",J132,0)</f>
        <v>0</v>
      </c>
      <c r="BG132" s="148">
        <f>IF(N132="zákl. přenesená",J132,0)</f>
        <v>0</v>
      </c>
      <c r="BH132" s="148">
        <f>IF(N132="sníž. přenesená",J132,0)</f>
        <v>0</v>
      </c>
      <c r="BI132" s="148">
        <f>IF(N132="nulová",J132,0)</f>
        <v>0</v>
      </c>
      <c r="BJ132" s="17" t="s">
        <v>81</v>
      </c>
      <c r="BK132" s="148">
        <f>ROUND(I132*H132,2)</f>
        <v>0</v>
      </c>
      <c r="BL132" s="17" t="s">
        <v>102</v>
      </c>
      <c r="BM132" s="147" t="s">
        <v>1073</v>
      </c>
    </row>
    <row r="133" spans="2:47" s="1" customFormat="1" ht="24">
      <c r="B133" s="32"/>
      <c r="D133" s="149" t="s">
        <v>143</v>
      </c>
      <c r="F133" s="150" t="s">
        <v>764</v>
      </c>
      <c r="I133" s="151"/>
      <c r="L133" s="32"/>
      <c r="M133" s="152"/>
      <c r="T133" s="56"/>
      <c r="AT133" s="17" t="s">
        <v>143</v>
      </c>
      <c r="AU133" s="17" t="s">
        <v>85</v>
      </c>
    </row>
    <row r="134" spans="2:51" s="13" customFormat="1" ht="12">
      <c r="B134" s="159"/>
      <c r="D134" s="149" t="s">
        <v>144</v>
      </c>
      <c r="E134" s="160" t="s">
        <v>1</v>
      </c>
      <c r="F134" s="161" t="s">
        <v>1074</v>
      </c>
      <c r="H134" s="162">
        <v>2</v>
      </c>
      <c r="I134" s="163"/>
      <c r="L134" s="159"/>
      <c r="M134" s="164"/>
      <c r="T134" s="165"/>
      <c r="AT134" s="160" t="s">
        <v>144</v>
      </c>
      <c r="AU134" s="160" t="s">
        <v>85</v>
      </c>
      <c r="AV134" s="13" t="s">
        <v>85</v>
      </c>
      <c r="AW134" s="13" t="s">
        <v>32</v>
      </c>
      <c r="AX134" s="13" t="s">
        <v>76</v>
      </c>
      <c r="AY134" s="160" t="s">
        <v>136</v>
      </c>
    </row>
    <row r="135" spans="2:51" s="14" customFormat="1" ht="12">
      <c r="B135" s="166"/>
      <c r="D135" s="149" t="s">
        <v>144</v>
      </c>
      <c r="E135" s="167" t="s">
        <v>1</v>
      </c>
      <c r="F135" s="168" t="s">
        <v>147</v>
      </c>
      <c r="H135" s="169">
        <v>2</v>
      </c>
      <c r="I135" s="170"/>
      <c r="L135" s="166"/>
      <c r="M135" s="171"/>
      <c r="T135" s="172"/>
      <c r="AT135" s="167" t="s">
        <v>144</v>
      </c>
      <c r="AU135" s="167" t="s">
        <v>85</v>
      </c>
      <c r="AV135" s="14" t="s">
        <v>102</v>
      </c>
      <c r="AW135" s="14" t="s">
        <v>32</v>
      </c>
      <c r="AX135" s="14" t="s">
        <v>81</v>
      </c>
      <c r="AY135" s="167" t="s">
        <v>136</v>
      </c>
    </row>
    <row r="136" spans="2:65" s="1" customFormat="1" ht="37.75" customHeight="1">
      <c r="B136" s="32"/>
      <c r="C136" s="136" t="s">
        <v>88</v>
      </c>
      <c r="D136" s="136" t="s">
        <v>138</v>
      </c>
      <c r="E136" s="137" t="s">
        <v>773</v>
      </c>
      <c r="F136" s="138" t="s">
        <v>774</v>
      </c>
      <c r="G136" s="139" t="s">
        <v>193</v>
      </c>
      <c r="H136" s="140">
        <v>0.81</v>
      </c>
      <c r="I136" s="141"/>
      <c r="J136" s="142">
        <f>ROUND(I136*H136,2)</f>
        <v>0</v>
      </c>
      <c r="K136" s="138" t="s">
        <v>1</v>
      </c>
      <c r="L136" s="32"/>
      <c r="M136" s="143" t="s">
        <v>1</v>
      </c>
      <c r="N136" s="144" t="s">
        <v>41</v>
      </c>
      <c r="P136" s="145">
        <f>O136*H136</f>
        <v>0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102</v>
      </c>
      <c r="AT136" s="147" t="s">
        <v>138</v>
      </c>
      <c r="AU136" s="147" t="s">
        <v>85</v>
      </c>
      <c r="AY136" s="17" t="s">
        <v>136</v>
      </c>
      <c r="BE136" s="148">
        <f>IF(N136="základní",J136,0)</f>
        <v>0</v>
      </c>
      <c r="BF136" s="148">
        <f>IF(N136="snížená",J136,0)</f>
        <v>0</v>
      </c>
      <c r="BG136" s="148">
        <f>IF(N136="zákl. přenesená",J136,0)</f>
        <v>0</v>
      </c>
      <c r="BH136" s="148">
        <f>IF(N136="sníž. přenesená",J136,0)</f>
        <v>0</v>
      </c>
      <c r="BI136" s="148">
        <f>IF(N136="nulová",J136,0)</f>
        <v>0</v>
      </c>
      <c r="BJ136" s="17" t="s">
        <v>81</v>
      </c>
      <c r="BK136" s="148">
        <f>ROUND(I136*H136,2)</f>
        <v>0</v>
      </c>
      <c r="BL136" s="17" t="s">
        <v>102</v>
      </c>
      <c r="BM136" s="147" t="s">
        <v>1075</v>
      </c>
    </row>
    <row r="137" spans="2:47" s="1" customFormat="1" ht="36">
      <c r="B137" s="32"/>
      <c r="D137" s="149" t="s">
        <v>143</v>
      </c>
      <c r="F137" s="150" t="s">
        <v>774</v>
      </c>
      <c r="I137" s="151"/>
      <c r="L137" s="32"/>
      <c r="M137" s="152"/>
      <c r="T137" s="56"/>
      <c r="AT137" s="17" t="s">
        <v>143</v>
      </c>
      <c r="AU137" s="17" t="s">
        <v>85</v>
      </c>
    </row>
    <row r="138" spans="2:51" s="13" customFormat="1" ht="12">
      <c r="B138" s="159"/>
      <c r="D138" s="149" t="s">
        <v>144</v>
      </c>
      <c r="E138" s="160" t="s">
        <v>1</v>
      </c>
      <c r="F138" s="161" t="s">
        <v>1076</v>
      </c>
      <c r="H138" s="162">
        <v>0.81</v>
      </c>
      <c r="I138" s="163"/>
      <c r="L138" s="159"/>
      <c r="M138" s="164"/>
      <c r="T138" s="165"/>
      <c r="AT138" s="160" t="s">
        <v>144</v>
      </c>
      <c r="AU138" s="160" t="s">
        <v>85</v>
      </c>
      <c r="AV138" s="13" t="s">
        <v>85</v>
      </c>
      <c r="AW138" s="13" t="s">
        <v>32</v>
      </c>
      <c r="AX138" s="13" t="s">
        <v>76</v>
      </c>
      <c r="AY138" s="160" t="s">
        <v>136</v>
      </c>
    </row>
    <row r="139" spans="2:51" s="14" customFormat="1" ht="12">
      <c r="B139" s="166"/>
      <c r="D139" s="149" t="s">
        <v>144</v>
      </c>
      <c r="E139" s="167" t="s">
        <v>1</v>
      </c>
      <c r="F139" s="168" t="s">
        <v>147</v>
      </c>
      <c r="H139" s="169">
        <v>0.81</v>
      </c>
      <c r="I139" s="170"/>
      <c r="L139" s="166"/>
      <c r="M139" s="171"/>
      <c r="T139" s="172"/>
      <c r="AT139" s="167" t="s">
        <v>144</v>
      </c>
      <c r="AU139" s="167" t="s">
        <v>85</v>
      </c>
      <c r="AV139" s="14" t="s">
        <v>102</v>
      </c>
      <c r="AW139" s="14" t="s">
        <v>32</v>
      </c>
      <c r="AX139" s="14" t="s">
        <v>81</v>
      </c>
      <c r="AY139" s="167" t="s">
        <v>136</v>
      </c>
    </row>
    <row r="140" spans="2:65" s="1" customFormat="1" ht="33" customHeight="1">
      <c r="B140" s="32"/>
      <c r="C140" s="136" t="s">
        <v>102</v>
      </c>
      <c r="D140" s="136" t="s">
        <v>138</v>
      </c>
      <c r="E140" s="137" t="s">
        <v>777</v>
      </c>
      <c r="F140" s="138" t="s">
        <v>778</v>
      </c>
      <c r="G140" s="139" t="s">
        <v>193</v>
      </c>
      <c r="H140" s="140">
        <v>0.485</v>
      </c>
      <c r="I140" s="141"/>
      <c r="J140" s="142">
        <f>ROUND(I140*H140,2)</f>
        <v>0</v>
      </c>
      <c r="K140" s="138" t="s">
        <v>1</v>
      </c>
      <c r="L140" s="32"/>
      <c r="M140" s="143" t="s">
        <v>1</v>
      </c>
      <c r="N140" s="144" t="s">
        <v>41</v>
      </c>
      <c r="P140" s="145">
        <f>O140*H140</f>
        <v>0</v>
      </c>
      <c r="Q140" s="145">
        <v>0</v>
      </c>
      <c r="R140" s="145">
        <f>Q140*H140</f>
        <v>0</v>
      </c>
      <c r="S140" s="145">
        <v>0</v>
      </c>
      <c r="T140" s="146">
        <f>S140*H140</f>
        <v>0</v>
      </c>
      <c r="AR140" s="147" t="s">
        <v>102</v>
      </c>
      <c r="AT140" s="147" t="s">
        <v>138</v>
      </c>
      <c r="AU140" s="147" t="s">
        <v>85</v>
      </c>
      <c r="AY140" s="17" t="s">
        <v>136</v>
      </c>
      <c r="BE140" s="148">
        <f>IF(N140="základní",J140,0)</f>
        <v>0</v>
      </c>
      <c r="BF140" s="148">
        <f>IF(N140="snížená",J140,0)</f>
        <v>0</v>
      </c>
      <c r="BG140" s="148">
        <f>IF(N140="zákl. přenesená",J140,0)</f>
        <v>0</v>
      </c>
      <c r="BH140" s="148">
        <f>IF(N140="sníž. přenesená",J140,0)</f>
        <v>0</v>
      </c>
      <c r="BI140" s="148">
        <f>IF(N140="nulová",J140,0)</f>
        <v>0</v>
      </c>
      <c r="BJ140" s="17" t="s">
        <v>81</v>
      </c>
      <c r="BK140" s="148">
        <f>ROUND(I140*H140,2)</f>
        <v>0</v>
      </c>
      <c r="BL140" s="17" t="s">
        <v>102</v>
      </c>
      <c r="BM140" s="147" t="s">
        <v>1077</v>
      </c>
    </row>
    <row r="141" spans="2:47" s="1" customFormat="1" ht="24">
      <c r="B141" s="32"/>
      <c r="D141" s="149" t="s">
        <v>143</v>
      </c>
      <c r="F141" s="150" t="s">
        <v>778</v>
      </c>
      <c r="I141" s="151"/>
      <c r="L141" s="32"/>
      <c r="M141" s="152"/>
      <c r="T141" s="56"/>
      <c r="AT141" s="17" t="s">
        <v>143</v>
      </c>
      <c r="AU141" s="17" t="s">
        <v>85</v>
      </c>
    </row>
    <row r="142" spans="2:51" s="13" customFormat="1" ht="12">
      <c r="B142" s="159"/>
      <c r="D142" s="149" t="s">
        <v>144</v>
      </c>
      <c r="E142" s="160" t="s">
        <v>1</v>
      </c>
      <c r="F142" s="161" t="s">
        <v>1078</v>
      </c>
      <c r="H142" s="162">
        <v>0.972</v>
      </c>
      <c r="I142" s="163"/>
      <c r="L142" s="159"/>
      <c r="M142" s="164"/>
      <c r="T142" s="165"/>
      <c r="AT142" s="160" t="s">
        <v>144</v>
      </c>
      <c r="AU142" s="160" t="s">
        <v>85</v>
      </c>
      <c r="AV142" s="13" t="s">
        <v>85</v>
      </c>
      <c r="AW142" s="13" t="s">
        <v>32</v>
      </c>
      <c r="AX142" s="13" t="s">
        <v>76</v>
      </c>
      <c r="AY142" s="160" t="s">
        <v>136</v>
      </c>
    </row>
    <row r="143" spans="2:51" s="14" customFormat="1" ht="12">
      <c r="B143" s="166"/>
      <c r="D143" s="149" t="s">
        <v>144</v>
      </c>
      <c r="E143" s="167" t="s">
        <v>1</v>
      </c>
      <c r="F143" s="168" t="s">
        <v>147</v>
      </c>
      <c r="H143" s="169">
        <v>0.972</v>
      </c>
      <c r="I143" s="170"/>
      <c r="L143" s="166"/>
      <c r="M143" s="171"/>
      <c r="T143" s="172"/>
      <c r="AT143" s="167" t="s">
        <v>144</v>
      </c>
      <c r="AU143" s="167" t="s">
        <v>85</v>
      </c>
      <c r="AV143" s="14" t="s">
        <v>102</v>
      </c>
      <c r="AW143" s="14" t="s">
        <v>32</v>
      </c>
      <c r="AX143" s="14" t="s">
        <v>76</v>
      </c>
      <c r="AY143" s="167" t="s">
        <v>136</v>
      </c>
    </row>
    <row r="144" spans="2:51" s="13" customFormat="1" ht="12">
      <c r="B144" s="159"/>
      <c r="D144" s="149" t="s">
        <v>144</v>
      </c>
      <c r="E144" s="160" t="s">
        <v>1</v>
      </c>
      <c r="F144" s="161" t="s">
        <v>1079</v>
      </c>
      <c r="H144" s="162">
        <v>0.485</v>
      </c>
      <c r="I144" s="163"/>
      <c r="L144" s="159"/>
      <c r="M144" s="164"/>
      <c r="T144" s="165"/>
      <c r="AT144" s="160" t="s">
        <v>144</v>
      </c>
      <c r="AU144" s="160" t="s">
        <v>85</v>
      </c>
      <c r="AV144" s="13" t="s">
        <v>85</v>
      </c>
      <c r="AW144" s="13" t="s">
        <v>32</v>
      </c>
      <c r="AX144" s="13" t="s">
        <v>76</v>
      </c>
      <c r="AY144" s="160" t="s">
        <v>136</v>
      </c>
    </row>
    <row r="145" spans="2:51" s="14" customFormat="1" ht="12">
      <c r="B145" s="166"/>
      <c r="D145" s="149" t="s">
        <v>144</v>
      </c>
      <c r="E145" s="167" t="s">
        <v>1</v>
      </c>
      <c r="F145" s="168" t="s">
        <v>147</v>
      </c>
      <c r="H145" s="169">
        <v>0.485</v>
      </c>
      <c r="I145" s="170"/>
      <c r="L145" s="166"/>
      <c r="M145" s="171"/>
      <c r="T145" s="172"/>
      <c r="AT145" s="167" t="s">
        <v>144</v>
      </c>
      <c r="AU145" s="167" t="s">
        <v>85</v>
      </c>
      <c r="AV145" s="14" t="s">
        <v>102</v>
      </c>
      <c r="AW145" s="14" t="s">
        <v>32</v>
      </c>
      <c r="AX145" s="14" t="s">
        <v>81</v>
      </c>
      <c r="AY145" s="167" t="s">
        <v>136</v>
      </c>
    </row>
    <row r="146" spans="2:65" s="1" customFormat="1" ht="33" customHeight="1">
      <c r="B146" s="32"/>
      <c r="C146" s="136" t="s">
        <v>162</v>
      </c>
      <c r="D146" s="136" t="s">
        <v>138</v>
      </c>
      <c r="E146" s="137" t="s">
        <v>782</v>
      </c>
      <c r="F146" s="138" t="s">
        <v>783</v>
      </c>
      <c r="G146" s="139" t="s">
        <v>193</v>
      </c>
      <c r="H146" s="140">
        <v>0.485</v>
      </c>
      <c r="I146" s="141"/>
      <c r="J146" s="142">
        <f>ROUND(I146*H146,2)</f>
        <v>0</v>
      </c>
      <c r="K146" s="138" t="s">
        <v>1</v>
      </c>
      <c r="L146" s="32"/>
      <c r="M146" s="143" t="s">
        <v>1</v>
      </c>
      <c r="N146" s="144" t="s">
        <v>41</v>
      </c>
      <c r="P146" s="145">
        <f>O146*H146</f>
        <v>0</v>
      </c>
      <c r="Q146" s="145">
        <v>0</v>
      </c>
      <c r="R146" s="145">
        <f>Q146*H146</f>
        <v>0</v>
      </c>
      <c r="S146" s="145">
        <v>0</v>
      </c>
      <c r="T146" s="146">
        <f>S146*H146</f>
        <v>0</v>
      </c>
      <c r="AR146" s="147" t="s">
        <v>102</v>
      </c>
      <c r="AT146" s="147" t="s">
        <v>138</v>
      </c>
      <c r="AU146" s="147" t="s">
        <v>85</v>
      </c>
      <c r="AY146" s="17" t="s">
        <v>136</v>
      </c>
      <c r="BE146" s="148">
        <f>IF(N146="základní",J146,0)</f>
        <v>0</v>
      </c>
      <c r="BF146" s="148">
        <f>IF(N146="snížená",J146,0)</f>
        <v>0</v>
      </c>
      <c r="BG146" s="148">
        <f>IF(N146="zákl. přenesená",J146,0)</f>
        <v>0</v>
      </c>
      <c r="BH146" s="148">
        <f>IF(N146="sníž. přenesená",J146,0)</f>
        <v>0</v>
      </c>
      <c r="BI146" s="148">
        <f>IF(N146="nulová",J146,0)</f>
        <v>0</v>
      </c>
      <c r="BJ146" s="17" t="s">
        <v>81</v>
      </c>
      <c r="BK146" s="148">
        <f>ROUND(I146*H146,2)</f>
        <v>0</v>
      </c>
      <c r="BL146" s="17" t="s">
        <v>102</v>
      </c>
      <c r="BM146" s="147" t="s">
        <v>1080</v>
      </c>
    </row>
    <row r="147" spans="2:47" s="1" customFormat="1" ht="24">
      <c r="B147" s="32"/>
      <c r="D147" s="149" t="s">
        <v>143</v>
      </c>
      <c r="F147" s="150" t="s">
        <v>783</v>
      </c>
      <c r="I147" s="151"/>
      <c r="L147" s="32"/>
      <c r="M147" s="152"/>
      <c r="T147" s="56"/>
      <c r="AT147" s="17" t="s">
        <v>143</v>
      </c>
      <c r="AU147" s="17" t="s">
        <v>85</v>
      </c>
    </row>
    <row r="148" spans="2:51" s="13" customFormat="1" ht="12">
      <c r="B148" s="159"/>
      <c r="D148" s="149" t="s">
        <v>144</v>
      </c>
      <c r="E148" s="160" t="s">
        <v>1</v>
      </c>
      <c r="F148" s="161" t="s">
        <v>1078</v>
      </c>
      <c r="H148" s="162">
        <v>0.972</v>
      </c>
      <c r="I148" s="163"/>
      <c r="L148" s="159"/>
      <c r="M148" s="164"/>
      <c r="T148" s="165"/>
      <c r="AT148" s="160" t="s">
        <v>144</v>
      </c>
      <c r="AU148" s="160" t="s">
        <v>85</v>
      </c>
      <c r="AV148" s="13" t="s">
        <v>85</v>
      </c>
      <c r="AW148" s="13" t="s">
        <v>32</v>
      </c>
      <c r="AX148" s="13" t="s">
        <v>76</v>
      </c>
      <c r="AY148" s="160" t="s">
        <v>136</v>
      </c>
    </row>
    <row r="149" spans="2:51" s="14" customFormat="1" ht="12">
      <c r="B149" s="166"/>
      <c r="D149" s="149" t="s">
        <v>144</v>
      </c>
      <c r="E149" s="167" t="s">
        <v>1</v>
      </c>
      <c r="F149" s="168" t="s">
        <v>147</v>
      </c>
      <c r="H149" s="169">
        <v>0.972</v>
      </c>
      <c r="I149" s="170"/>
      <c r="L149" s="166"/>
      <c r="M149" s="171"/>
      <c r="T149" s="172"/>
      <c r="AT149" s="167" t="s">
        <v>144</v>
      </c>
      <c r="AU149" s="167" t="s">
        <v>85</v>
      </c>
      <c r="AV149" s="14" t="s">
        <v>102</v>
      </c>
      <c r="AW149" s="14" t="s">
        <v>32</v>
      </c>
      <c r="AX149" s="14" t="s">
        <v>76</v>
      </c>
      <c r="AY149" s="167" t="s">
        <v>136</v>
      </c>
    </row>
    <row r="150" spans="2:51" s="13" customFormat="1" ht="12">
      <c r="B150" s="159"/>
      <c r="D150" s="149" t="s">
        <v>144</v>
      </c>
      <c r="E150" s="160" t="s">
        <v>1</v>
      </c>
      <c r="F150" s="161" t="s">
        <v>1081</v>
      </c>
      <c r="H150" s="162">
        <v>0.485</v>
      </c>
      <c r="I150" s="163"/>
      <c r="L150" s="159"/>
      <c r="M150" s="164"/>
      <c r="T150" s="165"/>
      <c r="AT150" s="160" t="s">
        <v>144</v>
      </c>
      <c r="AU150" s="160" t="s">
        <v>85</v>
      </c>
      <c r="AV150" s="13" t="s">
        <v>85</v>
      </c>
      <c r="AW150" s="13" t="s">
        <v>32</v>
      </c>
      <c r="AX150" s="13" t="s">
        <v>76</v>
      </c>
      <c r="AY150" s="160" t="s">
        <v>136</v>
      </c>
    </row>
    <row r="151" spans="2:51" s="14" customFormat="1" ht="12">
      <c r="B151" s="166"/>
      <c r="D151" s="149" t="s">
        <v>144</v>
      </c>
      <c r="E151" s="167" t="s">
        <v>1</v>
      </c>
      <c r="F151" s="168" t="s">
        <v>147</v>
      </c>
      <c r="H151" s="169">
        <v>0.485</v>
      </c>
      <c r="I151" s="170"/>
      <c r="L151" s="166"/>
      <c r="M151" s="171"/>
      <c r="T151" s="172"/>
      <c r="AT151" s="167" t="s">
        <v>144</v>
      </c>
      <c r="AU151" s="167" t="s">
        <v>85</v>
      </c>
      <c r="AV151" s="14" t="s">
        <v>102</v>
      </c>
      <c r="AW151" s="14" t="s">
        <v>32</v>
      </c>
      <c r="AX151" s="14" t="s">
        <v>81</v>
      </c>
      <c r="AY151" s="167" t="s">
        <v>136</v>
      </c>
    </row>
    <row r="152" spans="2:65" s="1" customFormat="1" ht="21.75" customHeight="1">
      <c r="B152" s="32"/>
      <c r="C152" s="136" t="s">
        <v>167</v>
      </c>
      <c r="D152" s="136" t="s">
        <v>138</v>
      </c>
      <c r="E152" s="137" t="s">
        <v>786</v>
      </c>
      <c r="F152" s="138" t="s">
        <v>1082</v>
      </c>
      <c r="G152" s="139" t="s">
        <v>141</v>
      </c>
      <c r="H152" s="140">
        <v>1.62</v>
      </c>
      <c r="I152" s="141"/>
      <c r="J152" s="142">
        <f>ROUND(I152*H152,2)</f>
        <v>0</v>
      </c>
      <c r="K152" s="138" t="s">
        <v>1</v>
      </c>
      <c r="L152" s="32"/>
      <c r="M152" s="143" t="s">
        <v>1</v>
      </c>
      <c r="N152" s="144" t="s">
        <v>41</v>
      </c>
      <c r="P152" s="145">
        <f>O152*H152</f>
        <v>0</v>
      </c>
      <c r="Q152" s="145">
        <v>0.00084</v>
      </c>
      <c r="R152" s="145">
        <f>Q152*H152</f>
        <v>0.0013608000000000001</v>
      </c>
      <c r="S152" s="145">
        <v>0</v>
      </c>
      <c r="T152" s="146">
        <f>S152*H152</f>
        <v>0</v>
      </c>
      <c r="AR152" s="147" t="s">
        <v>102</v>
      </c>
      <c r="AT152" s="147" t="s">
        <v>138</v>
      </c>
      <c r="AU152" s="147" t="s">
        <v>85</v>
      </c>
      <c r="AY152" s="17" t="s">
        <v>136</v>
      </c>
      <c r="BE152" s="148">
        <f>IF(N152="základní",J152,0)</f>
        <v>0</v>
      </c>
      <c r="BF152" s="148">
        <f>IF(N152="snížená",J152,0)</f>
        <v>0</v>
      </c>
      <c r="BG152" s="148">
        <f>IF(N152="zákl. přenesená",J152,0)</f>
        <v>0</v>
      </c>
      <c r="BH152" s="148">
        <f>IF(N152="sníž. přenesená",J152,0)</f>
        <v>0</v>
      </c>
      <c r="BI152" s="148">
        <f>IF(N152="nulová",J152,0)</f>
        <v>0</v>
      </c>
      <c r="BJ152" s="17" t="s">
        <v>81</v>
      </c>
      <c r="BK152" s="148">
        <f>ROUND(I152*H152,2)</f>
        <v>0</v>
      </c>
      <c r="BL152" s="17" t="s">
        <v>102</v>
      </c>
      <c r="BM152" s="147" t="s">
        <v>1083</v>
      </c>
    </row>
    <row r="153" spans="2:47" s="1" customFormat="1" ht="12">
      <c r="B153" s="32"/>
      <c r="D153" s="149" t="s">
        <v>143</v>
      </c>
      <c r="F153" s="150" t="s">
        <v>1082</v>
      </c>
      <c r="I153" s="151"/>
      <c r="L153" s="32"/>
      <c r="M153" s="152"/>
      <c r="T153" s="56"/>
      <c r="AT153" s="17" t="s">
        <v>143</v>
      </c>
      <c r="AU153" s="17" t="s">
        <v>85</v>
      </c>
    </row>
    <row r="154" spans="2:51" s="13" customFormat="1" ht="12">
      <c r="B154" s="159"/>
      <c r="D154" s="149" t="s">
        <v>144</v>
      </c>
      <c r="E154" s="160" t="s">
        <v>1</v>
      </c>
      <c r="F154" s="161" t="s">
        <v>1084</v>
      </c>
      <c r="H154" s="162">
        <v>1.62</v>
      </c>
      <c r="I154" s="163"/>
      <c r="L154" s="159"/>
      <c r="M154" s="164"/>
      <c r="T154" s="165"/>
      <c r="AT154" s="160" t="s">
        <v>144</v>
      </c>
      <c r="AU154" s="160" t="s">
        <v>85</v>
      </c>
      <c r="AV154" s="13" t="s">
        <v>85</v>
      </c>
      <c r="AW154" s="13" t="s">
        <v>32</v>
      </c>
      <c r="AX154" s="13" t="s">
        <v>76</v>
      </c>
      <c r="AY154" s="160" t="s">
        <v>136</v>
      </c>
    </row>
    <row r="155" spans="2:51" s="14" customFormat="1" ht="12">
      <c r="B155" s="166"/>
      <c r="D155" s="149" t="s">
        <v>144</v>
      </c>
      <c r="E155" s="167" t="s">
        <v>1</v>
      </c>
      <c r="F155" s="168" t="s">
        <v>147</v>
      </c>
      <c r="H155" s="169">
        <v>1.62</v>
      </c>
      <c r="I155" s="170"/>
      <c r="L155" s="166"/>
      <c r="M155" s="171"/>
      <c r="T155" s="172"/>
      <c r="AT155" s="167" t="s">
        <v>144</v>
      </c>
      <c r="AU155" s="167" t="s">
        <v>85</v>
      </c>
      <c r="AV155" s="14" t="s">
        <v>102</v>
      </c>
      <c r="AW155" s="14" t="s">
        <v>32</v>
      </c>
      <c r="AX155" s="14" t="s">
        <v>81</v>
      </c>
      <c r="AY155" s="167" t="s">
        <v>136</v>
      </c>
    </row>
    <row r="156" spans="2:65" s="1" customFormat="1" ht="24.25" customHeight="1">
      <c r="B156" s="32"/>
      <c r="C156" s="136" t="s">
        <v>173</v>
      </c>
      <c r="D156" s="136" t="s">
        <v>138</v>
      </c>
      <c r="E156" s="137" t="s">
        <v>790</v>
      </c>
      <c r="F156" s="138" t="s">
        <v>1085</v>
      </c>
      <c r="G156" s="139" t="s">
        <v>141</v>
      </c>
      <c r="H156" s="140">
        <v>1.62</v>
      </c>
      <c r="I156" s="141"/>
      <c r="J156" s="142">
        <f>ROUND(I156*H156,2)</f>
        <v>0</v>
      </c>
      <c r="K156" s="138" t="s">
        <v>1</v>
      </c>
      <c r="L156" s="32"/>
      <c r="M156" s="143" t="s">
        <v>1</v>
      </c>
      <c r="N156" s="144" t="s">
        <v>41</v>
      </c>
      <c r="P156" s="145">
        <f>O156*H156</f>
        <v>0</v>
      </c>
      <c r="Q156" s="145">
        <v>0</v>
      </c>
      <c r="R156" s="145">
        <f>Q156*H156</f>
        <v>0</v>
      </c>
      <c r="S156" s="145">
        <v>0</v>
      </c>
      <c r="T156" s="146">
        <f>S156*H156</f>
        <v>0</v>
      </c>
      <c r="AR156" s="147" t="s">
        <v>102</v>
      </c>
      <c r="AT156" s="147" t="s">
        <v>138</v>
      </c>
      <c r="AU156" s="147" t="s">
        <v>85</v>
      </c>
      <c r="AY156" s="17" t="s">
        <v>136</v>
      </c>
      <c r="BE156" s="148">
        <f>IF(N156="základní",J156,0)</f>
        <v>0</v>
      </c>
      <c r="BF156" s="148">
        <f>IF(N156="snížená",J156,0)</f>
        <v>0</v>
      </c>
      <c r="BG156" s="148">
        <f>IF(N156="zákl. přenesená",J156,0)</f>
        <v>0</v>
      </c>
      <c r="BH156" s="148">
        <f>IF(N156="sníž. přenesená",J156,0)</f>
        <v>0</v>
      </c>
      <c r="BI156" s="148">
        <f>IF(N156="nulová",J156,0)</f>
        <v>0</v>
      </c>
      <c r="BJ156" s="17" t="s">
        <v>81</v>
      </c>
      <c r="BK156" s="148">
        <f>ROUND(I156*H156,2)</f>
        <v>0</v>
      </c>
      <c r="BL156" s="17" t="s">
        <v>102</v>
      </c>
      <c r="BM156" s="147" t="s">
        <v>1086</v>
      </c>
    </row>
    <row r="157" spans="2:47" s="1" customFormat="1" ht="24">
      <c r="B157" s="32"/>
      <c r="D157" s="149" t="s">
        <v>143</v>
      </c>
      <c r="F157" s="150" t="s">
        <v>1085</v>
      </c>
      <c r="I157" s="151"/>
      <c r="L157" s="32"/>
      <c r="M157" s="152"/>
      <c r="T157" s="56"/>
      <c r="AT157" s="17" t="s">
        <v>143</v>
      </c>
      <c r="AU157" s="17" t="s">
        <v>85</v>
      </c>
    </row>
    <row r="158" spans="2:51" s="13" customFormat="1" ht="12">
      <c r="B158" s="159"/>
      <c r="D158" s="149" t="s">
        <v>144</v>
      </c>
      <c r="E158" s="160" t="s">
        <v>1</v>
      </c>
      <c r="F158" s="161" t="s">
        <v>1087</v>
      </c>
      <c r="H158" s="162">
        <v>1.62</v>
      </c>
      <c r="I158" s="163"/>
      <c r="L158" s="159"/>
      <c r="M158" s="164"/>
      <c r="T158" s="165"/>
      <c r="AT158" s="160" t="s">
        <v>144</v>
      </c>
      <c r="AU158" s="160" t="s">
        <v>85</v>
      </c>
      <c r="AV158" s="13" t="s">
        <v>85</v>
      </c>
      <c r="AW158" s="13" t="s">
        <v>32</v>
      </c>
      <c r="AX158" s="13" t="s">
        <v>76</v>
      </c>
      <c r="AY158" s="160" t="s">
        <v>136</v>
      </c>
    </row>
    <row r="159" spans="2:51" s="14" customFormat="1" ht="12">
      <c r="B159" s="166"/>
      <c r="D159" s="149" t="s">
        <v>144</v>
      </c>
      <c r="E159" s="167" t="s">
        <v>1</v>
      </c>
      <c r="F159" s="168" t="s">
        <v>147</v>
      </c>
      <c r="H159" s="169">
        <v>1.62</v>
      </c>
      <c r="I159" s="170"/>
      <c r="L159" s="166"/>
      <c r="M159" s="171"/>
      <c r="T159" s="172"/>
      <c r="AT159" s="167" t="s">
        <v>144</v>
      </c>
      <c r="AU159" s="167" t="s">
        <v>85</v>
      </c>
      <c r="AV159" s="14" t="s">
        <v>102</v>
      </c>
      <c r="AW159" s="14" t="s">
        <v>32</v>
      </c>
      <c r="AX159" s="14" t="s">
        <v>81</v>
      </c>
      <c r="AY159" s="167" t="s">
        <v>136</v>
      </c>
    </row>
    <row r="160" spans="2:65" s="1" customFormat="1" ht="37.75" customHeight="1">
      <c r="B160" s="32"/>
      <c r="C160" s="136" t="s">
        <v>179</v>
      </c>
      <c r="D160" s="136" t="s">
        <v>138</v>
      </c>
      <c r="E160" s="137" t="s">
        <v>1088</v>
      </c>
      <c r="F160" s="138" t="s">
        <v>1089</v>
      </c>
      <c r="G160" s="139" t="s">
        <v>193</v>
      </c>
      <c r="H160" s="140">
        <v>0.485</v>
      </c>
      <c r="I160" s="141"/>
      <c r="J160" s="142">
        <f>ROUND(I160*H160,2)</f>
        <v>0</v>
      </c>
      <c r="K160" s="138" t="s">
        <v>1</v>
      </c>
      <c r="L160" s="32"/>
      <c r="M160" s="143" t="s">
        <v>1</v>
      </c>
      <c r="N160" s="144" t="s">
        <v>41</v>
      </c>
      <c r="P160" s="145">
        <f>O160*H160</f>
        <v>0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102</v>
      </c>
      <c r="AT160" s="147" t="s">
        <v>138</v>
      </c>
      <c r="AU160" s="147" t="s">
        <v>85</v>
      </c>
      <c r="AY160" s="17" t="s">
        <v>136</v>
      </c>
      <c r="BE160" s="148">
        <f>IF(N160="základní",J160,0)</f>
        <v>0</v>
      </c>
      <c r="BF160" s="148">
        <f>IF(N160="snížená",J160,0)</f>
        <v>0</v>
      </c>
      <c r="BG160" s="148">
        <f>IF(N160="zákl. přenesená",J160,0)</f>
        <v>0</v>
      </c>
      <c r="BH160" s="148">
        <f>IF(N160="sníž. přenesená",J160,0)</f>
        <v>0</v>
      </c>
      <c r="BI160" s="148">
        <f>IF(N160="nulová",J160,0)</f>
        <v>0</v>
      </c>
      <c r="BJ160" s="17" t="s">
        <v>81</v>
      </c>
      <c r="BK160" s="148">
        <f>ROUND(I160*H160,2)</f>
        <v>0</v>
      </c>
      <c r="BL160" s="17" t="s">
        <v>102</v>
      </c>
      <c r="BM160" s="147" t="s">
        <v>1090</v>
      </c>
    </row>
    <row r="161" spans="2:47" s="1" customFormat="1" ht="36">
      <c r="B161" s="32"/>
      <c r="D161" s="149" t="s">
        <v>143</v>
      </c>
      <c r="F161" s="150" t="s">
        <v>1089</v>
      </c>
      <c r="I161" s="151"/>
      <c r="L161" s="32"/>
      <c r="M161" s="152"/>
      <c r="T161" s="56"/>
      <c r="AT161" s="17" t="s">
        <v>143</v>
      </c>
      <c r="AU161" s="17" t="s">
        <v>85</v>
      </c>
    </row>
    <row r="162" spans="2:51" s="13" customFormat="1" ht="12">
      <c r="B162" s="159"/>
      <c r="D162" s="149" t="s">
        <v>144</v>
      </c>
      <c r="E162" s="160" t="s">
        <v>1</v>
      </c>
      <c r="F162" s="161" t="s">
        <v>1091</v>
      </c>
      <c r="H162" s="162">
        <v>0.485</v>
      </c>
      <c r="I162" s="163"/>
      <c r="L162" s="159"/>
      <c r="M162" s="164"/>
      <c r="T162" s="165"/>
      <c r="AT162" s="160" t="s">
        <v>144</v>
      </c>
      <c r="AU162" s="160" t="s">
        <v>85</v>
      </c>
      <c r="AV162" s="13" t="s">
        <v>85</v>
      </c>
      <c r="AW162" s="13" t="s">
        <v>32</v>
      </c>
      <c r="AX162" s="13" t="s">
        <v>76</v>
      </c>
      <c r="AY162" s="160" t="s">
        <v>136</v>
      </c>
    </row>
    <row r="163" spans="2:51" s="14" customFormat="1" ht="12">
      <c r="B163" s="166"/>
      <c r="D163" s="149" t="s">
        <v>144</v>
      </c>
      <c r="E163" s="167" t="s">
        <v>1</v>
      </c>
      <c r="F163" s="168" t="s">
        <v>147</v>
      </c>
      <c r="H163" s="169">
        <v>0.485</v>
      </c>
      <c r="I163" s="170"/>
      <c r="L163" s="166"/>
      <c r="M163" s="171"/>
      <c r="T163" s="172"/>
      <c r="AT163" s="167" t="s">
        <v>144</v>
      </c>
      <c r="AU163" s="167" t="s">
        <v>85</v>
      </c>
      <c r="AV163" s="14" t="s">
        <v>102</v>
      </c>
      <c r="AW163" s="14" t="s">
        <v>32</v>
      </c>
      <c r="AX163" s="14" t="s">
        <v>81</v>
      </c>
      <c r="AY163" s="167" t="s">
        <v>136</v>
      </c>
    </row>
    <row r="164" spans="2:65" s="1" customFormat="1" ht="37.75" customHeight="1">
      <c r="B164" s="32"/>
      <c r="C164" s="136" t="s">
        <v>183</v>
      </c>
      <c r="D164" s="136" t="s">
        <v>138</v>
      </c>
      <c r="E164" s="137" t="s">
        <v>1092</v>
      </c>
      <c r="F164" s="138" t="s">
        <v>1093</v>
      </c>
      <c r="G164" s="139" t="s">
        <v>193</v>
      </c>
      <c r="H164" s="140">
        <v>0.485</v>
      </c>
      <c r="I164" s="141"/>
      <c r="J164" s="142">
        <f>ROUND(I164*H164,2)</f>
        <v>0</v>
      </c>
      <c r="K164" s="138" t="s">
        <v>1</v>
      </c>
      <c r="L164" s="32"/>
      <c r="M164" s="143" t="s">
        <v>1</v>
      </c>
      <c r="N164" s="144" t="s">
        <v>41</v>
      </c>
      <c r="P164" s="145">
        <f>O164*H164</f>
        <v>0</v>
      </c>
      <c r="Q164" s="145">
        <v>0</v>
      </c>
      <c r="R164" s="145">
        <f>Q164*H164</f>
        <v>0</v>
      </c>
      <c r="S164" s="145">
        <v>0</v>
      </c>
      <c r="T164" s="146">
        <f>S164*H164</f>
        <v>0</v>
      </c>
      <c r="AR164" s="147" t="s">
        <v>102</v>
      </c>
      <c r="AT164" s="147" t="s">
        <v>138</v>
      </c>
      <c r="AU164" s="147" t="s">
        <v>85</v>
      </c>
      <c r="AY164" s="17" t="s">
        <v>136</v>
      </c>
      <c r="BE164" s="148">
        <f>IF(N164="základní",J164,0)</f>
        <v>0</v>
      </c>
      <c r="BF164" s="148">
        <f>IF(N164="snížená",J164,0)</f>
        <v>0</v>
      </c>
      <c r="BG164" s="148">
        <f>IF(N164="zákl. přenesená",J164,0)</f>
        <v>0</v>
      </c>
      <c r="BH164" s="148">
        <f>IF(N164="sníž. přenesená",J164,0)</f>
        <v>0</v>
      </c>
      <c r="BI164" s="148">
        <f>IF(N164="nulová",J164,0)</f>
        <v>0</v>
      </c>
      <c r="BJ164" s="17" t="s">
        <v>81</v>
      </c>
      <c r="BK164" s="148">
        <f>ROUND(I164*H164,2)</f>
        <v>0</v>
      </c>
      <c r="BL164" s="17" t="s">
        <v>102</v>
      </c>
      <c r="BM164" s="147" t="s">
        <v>1094</v>
      </c>
    </row>
    <row r="165" spans="2:47" s="1" customFormat="1" ht="36">
      <c r="B165" s="32"/>
      <c r="D165" s="149" t="s">
        <v>143</v>
      </c>
      <c r="F165" s="150" t="s">
        <v>1093</v>
      </c>
      <c r="I165" s="151"/>
      <c r="L165" s="32"/>
      <c r="M165" s="152"/>
      <c r="T165" s="56"/>
      <c r="AT165" s="17" t="s">
        <v>143</v>
      </c>
      <c r="AU165" s="17" t="s">
        <v>85</v>
      </c>
    </row>
    <row r="166" spans="2:51" s="13" customFormat="1" ht="12">
      <c r="B166" s="159"/>
      <c r="D166" s="149" t="s">
        <v>144</v>
      </c>
      <c r="E166" s="160" t="s">
        <v>1</v>
      </c>
      <c r="F166" s="161" t="s">
        <v>1091</v>
      </c>
      <c r="H166" s="162">
        <v>0.485</v>
      </c>
      <c r="I166" s="163"/>
      <c r="L166" s="159"/>
      <c r="M166" s="164"/>
      <c r="T166" s="165"/>
      <c r="AT166" s="160" t="s">
        <v>144</v>
      </c>
      <c r="AU166" s="160" t="s">
        <v>85</v>
      </c>
      <c r="AV166" s="13" t="s">
        <v>85</v>
      </c>
      <c r="AW166" s="13" t="s">
        <v>32</v>
      </c>
      <c r="AX166" s="13" t="s">
        <v>76</v>
      </c>
      <c r="AY166" s="160" t="s">
        <v>136</v>
      </c>
    </row>
    <row r="167" spans="2:51" s="14" customFormat="1" ht="12">
      <c r="B167" s="166"/>
      <c r="D167" s="149" t="s">
        <v>144</v>
      </c>
      <c r="E167" s="167" t="s">
        <v>1</v>
      </c>
      <c r="F167" s="168" t="s">
        <v>147</v>
      </c>
      <c r="H167" s="169">
        <v>0.485</v>
      </c>
      <c r="I167" s="170"/>
      <c r="L167" s="166"/>
      <c r="M167" s="171"/>
      <c r="T167" s="172"/>
      <c r="AT167" s="167" t="s">
        <v>144</v>
      </c>
      <c r="AU167" s="167" t="s">
        <v>85</v>
      </c>
      <c r="AV167" s="14" t="s">
        <v>102</v>
      </c>
      <c r="AW167" s="14" t="s">
        <v>32</v>
      </c>
      <c r="AX167" s="14" t="s">
        <v>81</v>
      </c>
      <c r="AY167" s="167" t="s">
        <v>136</v>
      </c>
    </row>
    <row r="168" spans="2:65" s="1" customFormat="1" ht="24.25" customHeight="1">
      <c r="B168" s="32"/>
      <c r="C168" s="136" t="s">
        <v>190</v>
      </c>
      <c r="D168" s="136" t="s">
        <v>138</v>
      </c>
      <c r="E168" s="137" t="s">
        <v>807</v>
      </c>
      <c r="F168" s="138" t="s">
        <v>808</v>
      </c>
      <c r="G168" s="139" t="s">
        <v>193</v>
      </c>
      <c r="H168" s="140">
        <v>0.485</v>
      </c>
      <c r="I168" s="141"/>
      <c r="J168" s="142">
        <f>ROUND(I168*H168,2)</f>
        <v>0</v>
      </c>
      <c r="K168" s="138" t="s">
        <v>1</v>
      </c>
      <c r="L168" s="32"/>
      <c r="M168" s="143" t="s">
        <v>1</v>
      </c>
      <c r="N168" s="144" t="s">
        <v>41</v>
      </c>
      <c r="P168" s="145">
        <f>O168*H168</f>
        <v>0</v>
      </c>
      <c r="Q168" s="145">
        <v>0</v>
      </c>
      <c r="R168" s="145">
        <f>Q168*H168</f>
        <v>0</v>
      </c>
      <c r="S168" s="145">
        <v>0</v>
      </c>
      <c r="T168" s="146">
        <f>S168*H168</f>
        <v>0</v>
      </c>
      <c r="AR168" s="147" t="s">
        <v>102</v>
      </c>
      <c r="AT168" s="147" t="s">
        <v>138</v>
      </c>
      <c r="AU168" s="147" t="s">
        <v>85</v>
      </c>
      <c r="AY168" s="17" t="s">
        <v>136</v>
      </c>
      <c r="BE168" s="148">
        <f>IF(N168="základní",J168,0)</f>
        <v>0</v>
      </c>
      <c r="BF168" s="148">
        <f>IF(N168="snížená",J168,0)</f>
        <v>0</v>
      </c>
      <c r="BG168" s="148">
        <f>IF(N168="zákl. přenesená",J168,0)</f>
        <v>0</v>
      </c>
      <c r="BH168" s="148">
        <f>IF(N168="sníž. přenesená",J168,0)</f>
        <v>0</v>
      </c>
      <c r="BI168" s="148">
        <f>IF(N168="nulová",J168,0)</f>
        <v>0</v>
      </c>
      <c r="BJ168" s="17" t="s">
        <v>81</v>
      </c>
      <c r="BK168" s="148">
        <f>ROUND(I168*H168,2)</f>
        <v>0</v>
      </c>
      <c r="BL168" s="17" t="s">
        <v>102</v>
      </c>
      <c r="BM168" s="147" t="s">
        <v>1095</v>
      </c>
    </row>
    <row r="169" spans="2:47" s="1" customFormat="1" ht="24">
      <c r="B169" s="32"/>
      <c r="D169" s="149" t="s">
        <v>143</v>
      </c>
      <c r="F169" s="150" t="s">
        <v>808</v>
      </c>
      <c r="I169" s="151"/>
      <c r="L169" s="32"/>
      <c r="M169" s="152"/>
      <c r="T169" s="56"/>
      <c r="AT169" s="17" t="s">
        <v>143</v>
      </c>
      <c r="AU169" s="17" t="s">
        <v>85</v>
      </c>
    </row>
    <row r="170" spans="2:51" s="13" customFormat="1" ht="12">
      <c r="B170" s="159"/>
      <c r="D170" s="149" t="s">
        <v>144</v>
      </c>
      <c r="E170" s="160" t="s">
        <v>1</v>
      </c>
      <c r="F170" s="161" t="s">
        <v>1096</v>
      </c>
      <c r="H170" s="162">
        <v>0.485</v>
      </c>
      <c r="I170" s="163"/>
      <c r="L170" s="159"/>
      <c r="M170" s="164"/>
      <c r="T170" s="165"/>
      <c r="AT170" s="160" t="s">
        <v>144</v>
      </c>
      <c r="AU170" s="160" t="s">
        <v>85</v>
      </c>
      <c r="AV170" s="13" t="s">
        <v>85</v>
      </c>
      <c r="AW170" s="13" t="s">
        <v>32</v>
      </c>
      <c r="AX170" s="13" t="s">
        <v>76</v>
      </c>
      <c r="AY170" s="160" t="s">
        <v>136</v>
      </c>
    </row>
    <row r="171" spans="2:51" s="14" customFormat="1" ht="12">
      <c r="B171" s="166"/>
      <c r="D171" s="149" t="s">
        <v>144</v>
      </c>
      <c r="E171" s="167" t="s">
        <v>1</v>
      </c>
      <c r="F171" s="168" t="s">
        <v>147</v>
      </c>
      <c r="H171" s="169">
        <v>0.485</v>
      </c>
      <c r="I171" s="170"/>
      <c r="L171" s="166"/>
      <c r="M171" s="171"/>
      <c r="T171" s="172"/>
      <c r="AT171" s="167" t="s">
        <v>144</v>
      </c>
      <c r="AU171" s="167" t="s">
        <v>85</v>
      </c>
      <c r="AV171" s="14" t="s">
        <v>102</v>
      </c>
      <c r="AW171" s="14" t="s">
        <v>32</v>
      </c>
      <c r="AX171" s="14" t="s">
        <v>81</v>
      </c>
      <c r="AY171" s="167" t="s">
        <v>136</v>
      </c>
    </row>
    <row r="172" spans="2:65" s="1" customFormat="1" ht="24.25" customHeight="1">
      <c r="B172" s="32"/>
      <c r="C172" s="136" t="s">
        <v>204</v>
      </c>
      <c r="D172" s="136" t="s">
        <v>138</v>
      </c>
      <c r="E172" s="137" t="s">
        <v>811</v>
      </c>
      <c r="F172" s="138" t="s">
        <v>812</v>
      </c>
      <c r="G172" s="139" t="s">
        <v>193</v>
      </c>
      <c r="H172" s="140">
        <v>0.485</v>
      </c>
      <c r="I172" s="141"/>
      <c r="J172" s="142">
        <f>ROUND(I172*H172,2)</f>
        <v>0</v>
      </c>
      <c r="K172" s="138" t="s">
        <v>1</v>
      </c>
      <c r="L172" s="32"/>
      <c r="M172" s="143" t="s">
        <v>1</v>
      </c>
      <c r="N172" s="144" t="s">
        <v>41</v>
      </c>
      <c r="P172" s="145">
        <f>O172*H172</f>
        <v>0</v>
      </c>
      <c r="Q172" s="145">
        <v>0</v>
      </c>
      <c r="R172" s="145">
        <f>Q172*H172</f>
        <v>0</v>
      </c>
      <c r="S172" s="145">
        <v>0</v>
      </c>
      <c r="T172" s="146">
        <f>S172*H172</f>
        <v>0</v>
      </c>
      <c r="AR172" s="147" t="s">
        <v>102</v>
      </c>
      <c r="AT172" s="147" t="s">
        <v>138</v>
      </c>
      <c r="AU172" s="147" t="s">
        <v>85</v>
      </c>
      <c r="AY172" s="17" t="s">
        <v>136</v>
      </c>
      <c r="BE172" s="148">
        <f>IF(N172="základní",J172,0)</f>
        <v>0</v>
      </c>
      <c r="BF172" s="148">
        <f>IF(N172="snížená",J172,0)</f>
        <v>0</v>
      </c>
      <c r="BG172" s="148">
        <f>IF(N172="zákl. přenesená",J172,0)</f>
        <v>0</v>
      </c>
      <c r="BH172" s="148">
        <f>IF(N172="sníž. přenesená",J172,0)</f>
        <v>0</v>
      </c>
      <c r="BI172" s="148">
        <f>IF(N172="nulová",J172,0)</f>
        <v>0</v>
      </c>
      <c r="BJ172" s="17" t="s">
        <v>81</v>
      </c>
      <c r="BK172" s="148">
        <f>ROUND(I172*H172,2)</f>
        <v>0</v>
      </c>
      <c r="BL172" s="17" t="s">
        <v>102</v>
      </c>
      <c r="BM172" s="147" t="s">
        <v>1097</v>
      </c>
    </row>
    <row r="173" spans="2:47" s="1" customFormat="1" ht="24">
      <c r="B173" s="32"/>
      <c r="D173" s="149" t="s">
        <v>143</v>
      </c>
      <c r="F173" s="150" t="s">
        <v>812</v>
      </c>
      <c r="I173" s="151"/>
      <c r="L173" s="32"/>
      <c r="M173" s="152"/>
      <c r="T173" s="56"/>
      <c r="AT173" s="17" t="s">
        <v>143</v>
      </c>
      <c r="AU173" s="17" t="s">
        <v>85</v>
      </c>
    </row>
    <row r="174" spans="2:51" s="13" customFormat="1" ht="12">
      <c r="B174" s="159"/>
      <c r="D174" s="149" t="s">
        <v>144</v>
      </c>
      <c r="E174" s="160" t="s">
        <v>1</v>
      </c>
      <c r="F174" s="161" t="s">
        <v>1096</v>
      </c>
      <c r="H174" s="162">
        <v>0.485</v>
      </c>
      <c r="I174" s="163"/>
      <c r="L174" s="159"/>
      <c r="M174" s="164"/>
      <c r="T174" s="165"/>
      <c r="AT174" s="160" t="s">
        <v>144</v>
      </c>
      <c r="AU174" s="160" t="s">
        <v>85</v>
      </c>
      <c r="AV174" s="13" t="s">
        <v>85</v>
      </c>
      <c r="AW174" s="13" t="s">
        <v>32</v>
      </c>
      <c r="AX174" s="13" t="s">
        <v>76</v>
      </c>
      <c r="AY174" s="160" t="s">
        <v>136</v>
      </c>
    </row>
    <row r="175" spans="2:51" s="14" customFormat="1" ht="12">
      <c r="B175" s="166"/>
      <c r="D175" s="149" t="s">
        <v>144</v>
      </c>
      <c r="E175" s="167" t="s">
        <v>1</v>
      </c>
      <c r="F175" s="168" t="s">
        <v>147</v>
      </c>
      <c r="H175" s="169">
        <v>0.485</v>
      </c>
      <c r="I175" s="170"/>
      <c r="L175" s="166"/>
      <c r="M175" s="171"/>
      <c r="T175" s="172"/>
      <c r="AT175" s="167" t="s">
        <v>144</v>
      </c>
      <c r="AU175" s="167" t="s">
        <v>85</v>
      </c>
      <c r="AV175" s="14" t="s">
        <v>102</v>
      </c>
      <c r="AW175" s="14" t="s">
        <v>32</v>
      </c>
      <c r="AX175" s="14" t="s">
        <v>81</v>
      </c>
      <c r="AY175" s="167" t="s">
        <v>136</v>
      </c>
    </row>
    <row r="176" spans="2:65" s="1" customFormat="1" ht="16.5" customHeight="1">
      <c r="B176" s="32"/>
      <c r="C176" s="136" t="s">
        <v>210</v>
      </c>
      <c r="D176" s="136" t="s">
        <v>138</v>
      </c>
      <c r="E176" s="137" t="s">
        <v>814</v>
      </c>
      <c r="F176" s="138" t="s">
        <v>815</v>
      </c>
      <c r="G176" s="139" t="s">
        <v>193</v>
      </c>
      <c r="H176" s="140">
        <v>0.97</v>
      </c>
      <c r="I176" s="141"/>
      <c r="J176" s="142">
        <f>ROUND(I176*H176,2)</f>
        <v>0</v>
      </c>
      <c r="K176" s="138" t="s">
        <v>1</v>
      </c>
      <c r="L176" s="32"/>
      <c r="M176" s="143" t="s">
        <v>1</v>
      </c>
      <c r="N176" s="144" t="s">
        <v>41</v>
      </c>
      <c r="P176" s="145">
        <f>O176*H176</f>
        <v>0</v>
      </c>
      <c r="Q176" s="145">
        <v>0</v>
      </c>
      <c r="R176" s="145">
        <f>Q176*H176</f>
        <v>0</v>
      </c>
      <c r="S176" s="145">
        <v>0</v>
      </c>
      <c r="T176" s="146">
        <f>S176*H176</f>
        <v>0</v>
      </c>
      <c r="AR176" s="147" t="s">
        <v>102</v>
      </c>
      <c r="AT176" s="147" t="s">
        <v>138</v>
      </c>
      <c r="AU176" s="147" t="s">
        <v>85</v>
      </c>
      <c r="AY176" s="17" t="s">
        <v>136</v>
      </c>
      <c r="BE176" s="148">
        <f>IF(N176="základní",J176,0)</f>
        <v>0</v>
      </c>
      <c r="BF176" s="148">
        <f>IF(N176="snížená",J176,0)</f>
        <v>0</v>
      </c>
      <c r="BG176" s="148">
        <f>IF(N176="zákl. přenesená",J176,0)</f>
        <v>0</v>
      </c>
      <c r="BH176" s="148">
        <f>IF(N176="sníž. přenesená",J176,0)</f>
        <v>0</v>
      </c>
      <c r="BI176" s="148">
        <f>IF(N176="nulová",J176,0)</f>
        <v>0</v>
      </c>
      <c r="BJ176" s="17" t="s">
        <v>81</v>
      </c>
      <c r="BK176" s="148">
        <f>ROUND(I176*H176,2)</f>
        <v>0</v>
      </c>
      <c r="BL176" s="17" t="s">
        <v>102</v>
      </c>
      <c r="BM176" s="147" t="s">
        <v>1098</v>
      </c>
    </row>
    <row r="177" spans="2:47" s="1" customFormat="1" ht="12">
      <c r="B177" s="32"/>
      <c r="D177" s="149" t="s">
        <v>143</v>
      </c>
      <c r="F177" s="150" t="s">
        <v>815</v>
      </c>
      <c r="I177" s="151"/>
      <c r="L177" s="32"/>
      <c r="M177" s="152"/>
      <c r="T177" s="56"/>
      <c r="AT177" s="17" t="s">
        <v>143</v>
      </c>
      <c r="AU177" s="17" t="s">
        <v>85</v>
      </c>
    </row>
    <row r="178" spans="2:51" s="13" customFormat="1" ht="12">
      <c r="B178" s="159"/>
      <c r="D178" s="149" t="s">
        <v>144</v>
      </c>
      <c r="E178" s="160" t="s">
        <v>1</v>
      </c>
      <c r="F178" s="161" t="s">
        <v>1099</v>
      </c>
      <c r="H178" s="162">
        <v>0.97</v>
      </c>
      <c r="I178" s="163"/>
      <c r="L178" s="159"/>
      <c r="M178" s="164"/>
      <c r="T178" s="165"/>
      <c r="AT178" s="160" t="s">
        <v>144</v>
      </c>
      <c r="AU178" s="160" t="s">
        <v>85</v>
      </c>
      <c r="AV178" s="13" t="s">
        <v>85</v>
      </c>
      <c r="AW178" s="13" t="s">
        <v>32</v>
      </c>
      <c r="AX178" s="13" t="s">
        <v>76</v>
      </c>
      <c r="AY178" s="160" t="s">
        <v>136</v>
      </c>
    </row>
    <row r="179" spans="2:51" s="14" customFormat="1" ht="12">
      <c r="B179" s="166"/>
      <c r="D179" s="149" t="s">
        <v>144</v>
      </c>
      <c r="E179" s="167" t="s">
        <v>1</v>
      </c>
      <c r="F179" s="168" t="s">
        <v>147</v>
      </c>
      <c r="H179" s="169">
        <v>0.97</v>
      </c>
      <c r="I179" s="170"/>
      <c r="L179" s="166"/>
      <c r="M179" s="171"/>
      <c r="T179" s="172"/>
      <c r="AT179" s="167" t="s">
        <v>144</v>
      </c>
      <c r="AU179" s="167" t="s">
        <v>85</v>
      </c>
      <c r="AV179" s="14" t="s">
        <v>102</v>
      </c>
      <c r="AW179" s="14" t="s">
        <v>32</v>
      </c>
      <c r="AX179" s="14" t="s">
        <v>81</v>
      </c>
      <c r="AY179" s="167" t="s">
        <v>136</v>
      </c>
    </row>
    <row r="180" spans="2:65" s="1" customFormat="1" ht="24.25" customHeight="1">
      <c r="B180" s="32"/>
      <c r="C180" s="136" t="s">
        <v>216</v>
      </c>
      <c r="D180" s="136" t="s">
        <v>138</v>
      </c>
      <c r="E180" s="137" t="s">
        <v>818</v>
      </c>
      <c r="F180" s="138" t="s">
        <v>819</v>
      </c>
      <c r="G180" s="139" t="s">
        <v>240</v>
      </c>
      <c r="H180" s="140">
        <v>1.94</v>
      </c>
      <c r="I180" s="141"/>
      <c r="J180" s="142">
        <f>ROUND(I180*H180,2)</f>
        <v>0</v>
      </c>
      <c r="K180" s="138" t="s">
        <v>1</v>
      </c>
      <c r="L180" s="32"/>
      <c r="M180" s="143" t="s">
        <v>1</v>
      </c>
      <c r="N180" s="144" t="s">
        <v>41</v>
      </c>
      <c r="P180" s="145">
        <f>O180*H180</f>
        <v>0</v>
      </c>
      <c r="Q180" s="145">
        <v>0</v>
      </c>
      <c r="R180" s="145">
        <f>Q180*H180</f>
        <v>0</v>
      </c>
      <c r="S180" s="145">
        <v>0</v>
      </c>
      <c r="T180" s="146">
        <f>S180*H180</f>
        <v>0</v>
      </c>
      <c r="AR180" s="147" t="s">
        <v>102</v>
      </c>
      <c r="AT180" s="147" t="s">
        <v>138</v>
      </c>
      <c r="AU180" s="147" t="s">
        <v>85</v>
      </c>
      <c r="AY180" s="17" t="s">
        <v>136</v>
      </c>
      <c r="BE180" s="148">
        <f>IF(N180="základní",J180,0)</f>
        <v>0</v>
      </c>
      <c r="BF180" s="148">
        <f>IF(N180="snížená",J180,0)</f>
        <v>0</v>
      </c>
      <c r="BG180" s="148">
        <f>IF(N180="zákl. přenesená",J180,0)</f>
        <v>0</v>
      </c>
      <c r="BH180" s="148">
        <f>IF(N180="sníž. přenesená",J180,0)</f>
        <v>0</v>
      </c>
      <c r="BI180" s="148">
        <f>IF(N180="nulová",J180,0)</f>
        <v>0</v>
      </c>
      <c r="BJ180" s="17" t="s">
        <v>81</v>
      </c>
      <c r="BK180" s="148">
        <f>ROUND(I180*H180,2)</f>
        <v>0</v>
      </c>
      <c r="BL180" s="17" t="s">
        <v>102</v>
      </c>
      <c r="BM180" s="147" t="s">
        <v>1100</v>
      </c>
    </row>
    <row r="181" spans="2:47" s="1" customFormat="1" ht="24">
      <c r="B181" s="32"/>
      <c r="D181" s="149" t="s">
        <v>143</v>
      </c>
      <c r="F181" s="150" t="s">
        <v>819</v>
      </c>
      <c r="I181" s="151"/>
      <c r="L181" s="32"/>
      <c r="M181" s="152"/>
      <c r="T181" s="56"/>
      <c r="AT181" s="17" t="s">
        <v>143</v>
      </c>
      <c r="AU181" s="17" t="s">
        <v>85</v>
      </c>
    </row>
    <row r="182" spans="2:51" s="13" customFormat="1" ht="12">
      <c r="B182" s="159"/>
      <c r="D182" s="149" t="s">
        <v>144</v>
      </c>
      <c r="E182" s="160" t="s">
        <v>1</v>
      </c>
      <c r="F182" s="161" t="s">
        <v>1101</v>
      </c>
      <c r="H182" s="162">
        <v>1.94</v>
      </c>
      <c r="I182" s="163"/>
      <c r="L182" s="159"/>
      <c r="M182" s="164"/>
      <c r="T182" s="165"/>
      <c r="AT182" s="160" t="s">
        <v>144</v>
      </c>
      <c r="AU182" s="160" t="s">
        <v>85</v>
      </c>
      <c r="AV182" s="13" t="s">
        <v>85</v>
      </c>
      <c r="AW182" s="13" t="s">
        <v>32</v>
      </c>
      <c r="AX182" s="13" t="s">
        <v>76</v>
      </c>
      <c r="AY182" s="160" t="s">
        <v>136</v>
      </c>
    </row>
    <row r="183" spans="2:51" s="14" customFormat="1" ht="12">
      <c r="B183" s="166"/>
      <c r="D183" s="149" t="s">
        <v>144</v>
      </c>
      <c r="E183" s="167" t="s">
        <v>1</v>
      </c>
      <c r="F183" s="168" t="s">
        <v>147</v>
      </c>
      <c r="H183" s="169">
        <v>1.94</v>
      </c>
      <c r="I183" s="170"/>
      <c r="L183" s="166"/>
      <c r="M183" s="171"/>
      <c r="T183" s="172"/>
      <c r="AT183" s="167" t="s">
        <v>144</v>
      </c>
      <c r="AU183" s="167" t="s">
        <v>85</v>
      </c>
      <c r="AV183" s="14" t="s">
        <v>102</v>
      </c>
      <c r="AW183" s="14" t="s">
        <v>32</v>
      </c>
      <c r="AX183" s="14" t="s">
        <v>81</v>
      </c>
      <c r="AY183" s="167" t="s">
        <v>136</v>
      </c>
    </row>
    <row r="184" spans="2:65" s="1" customFormat="1" ht="37.75" customHeight="1">
      <c r="B184" s="32"/>
      <c r="C184" s="136" t="s">
        <v>222</v>
      </c>
      <c r="D184" s="136" t="s">
        <v>138</v>
      </c>
      <c r="E184" s="137" t="s">
        <v>822</v>
      </c>
      <c r="F184" s="138" t="s">
        <v>823</v>
      </c>
      <c r="G184" s="139" t="s">
        <v>193</v>
      </c>
      <c r="H184" s="140">
        <v>0.97</v>
      </c>
      <c r="I184" s="141"/>
      <c r="J184" s="142">
        <f>ROUND(I184*H184,2)</f>
        <v>0</v>
      </c>
      <c r="K184" s="138" t="s">
        <v>1</v>
      </c>
      <c r="L184" s="32"/>
      <c r="M184" s="143" t="s">
        <v>1</v>
      </c>
      <c r="N184" s="144" t="s">
        <v>41</v>
      </c>
      <c r="P184" s="145">
        <f>O184*H184</f>
        <v>0</v>
      </c>
      <c r="Q184" s="145">
        <v>0</v>
      </c>
      <c r="R184" s="145">
        <f>Q184*H184</f>
        <v>0</v>
      </c>
      <c r="S184" s="145">
        <v>0</v>
      </c>
      <c r="T184" s="146">
        <f>S184*H184</f>
        <v>0</v>
      </c>
      <c r="AR184" s="147" t="s">
        <v>102</v>
      </c>
      <c r="AT184" s="147" t="s">
        <v>138</v>
      </c>
      <c r="AU184" s="147" t="s">
        <v>85</v>
      </c>
      <c r="AY184" s="17" t="s">
        <v>136</v>
      </c>
      <c r="BE184" s="148">
        <f>IF(N184="základní",J184,0)</f>
        <v>0</v>
      </c>
      <c r="BF184" s="148">
        <f>IF(N184="snížená",J184,0)</f>
        <v>0</v>
      </c>
      <c r="BG184" s="148">
        <f>IF(N184="zákl. přenesená",J184,0)</f>
        <v>0</v>
      </c>
      <c r="BH184" s="148">
        <f>IF(N184="sníž. přenesená",J184,0)</f>
        <v>0</v>
      </c>
      <c r="BI184" s="148">
        <f>IF(N184="nulová",J184,0)</f>
        <v>0</v>
      </c>
      <c r="BJ184" s="17" t="s">
        <v>81</v>
      </c>
      <c r="BK184" s="148">
        <f>ROUND(I184*H184,2)</f>
        <v>0</v>
      </c>
      <c r="BL184" s="17" t="s">
        <v>102</v>
      </c>
      <c r="BM184" s="147" t="s">
        <v>1102</v>
      </c>
    </row>
    <row r="185" spans="2:47" s="1" customFormat="1" ht="36">
      <c r="B185" s="32"/>
      <c r="D185" s="149" t="s">
        <v>143</v>
      </c>
      <c r="F185" s="150" t="s">
        <v>823</v>
      </c>
      <c r="I185" s="151"/>
      <c r="L185" s="32"/>
      <c r="M185" s="152"/>
      <c r="T185" s="56"/>
      <c r="AT185" s="17" t="s">
        <v>143</v>
      </c>
      <c r="AU185" s="17" t="s">
        <v>85</v>
      </c>
    </row>
    <row r="186" spans="2:51" s="13" customFormat="1" ht="12">
      <c r="B186" s="159"/>
      <c r="D186" s="149" t="s">
        <v>144</v>
      </c>
      <c r="E186" s="160" t="s">
        <v>1</v>
      </c>
      <c r="F186" s="161" t="s">
        <v>1103</v>
      </c>
      <c r="H186" s="162">
        <v>0.97</v>
      </c>
      <c r="I186" s="163"/>
      <c r="L186" s="159"/>
      <c r="M186" s="164"/>
      <c r="T186" s="165"/>
      <c r="AT186" s="160" t="s">
        <v>144</v>
      </c>
      <c r="AU186" s="160" t="s">
        <v>85</v>
      </c>
      <c r="AV186" s="13" t="s">
        <v>85</v>
      </c>
      <c r="AW186" s="13" t="s">
        <v>32</v>
      </c>
      <c r="AX186" s="13" t="s">
        <v>76</v>
      </c>
      <c r="AY186" s="160" t="s">
        <v>136</v>
      </c>
    </row>
    <row r="187" spans="2:51" s="14" customFormat="1" ht="12">
      <c r="B187" s="166"/>
      <c r="D187" s="149" t="s">
        <v>144</v>
      </c>
      <c r="E187" s="167" t="s">
        <v>1</v>
      </c>
      <c r="F187" s="168" t="s">
        <v>147</v>
      </c>
      <c r="H187" s="169">
        <v>0.97</v>
      </c>
      <c r="I187" s="170"/>
      <c r="L187" s="166"/>
      <c r="M187" s="171"/>
      <c r="T187" s="172"/>
      <c r="AT187" s="167" t="s">
        <v>144</v>
      </c>
      <c r="AU187" s="167" t="s">
        <v>85</v>
      </c>
      <c r="AV187" s="14" t="s">
        <v>102</v>
      </c>
      <c r="AW187" s="14" t="s">
        <v>32</v>
      </c>
      <c r="AX187" s="14" t="s">
        <v>81</v>
      </c>
      <c r="AY187" s="167" t="s">
        <v>136</v>
      </c>
    </row>
    <row r="188" spans="2:65" s="1" customFormat="1" ht="16.5" customHeight="1">
      <c r="B188" s="32"/>
      <c r="C188" s="180" t="s">
        <v>8</v>
      </c>
      <c r="D188" s="180" t="s">
        <v>237</v>
      </c>
      <c r="E188" s="181" t="s">
        <v>826</v>
      </c>
      <c r="F188" s="182" t="s">
        <v>827</v>
      </c>
      <c r="G188" s="183" t="s">
        <v>240</v>
      </c>
      <c r="H188" s="184">
        <v>0.684</v>
      </c>
      <c r="I188" s="185"/>
      <c r="J188" s="186">
        <f>ROUND(I188*H188,2)</f>
        <v>0</v>
      </c>
      <c r="K188" s="182" t="s">
        <v>1</v>
      </c>
      <c r="L188" s="187"/>
      <c r="M188" s="188" t="s">
        <v>1</v>
      </c>
      <c r="N188" s="189" t="s">
        <v>41</v>
      </c>
      <c r="P188" s="145">
        <f>O188*H188</f>
        <v>0</v>
      </c>
      <c r="Q188" s="145">
        <v>0</v>
      </c>
      <c r="R188" s="145">
        <f>Q188*H188</f>
        <v>0</v>
      </c>
      <c r="S188" s="145">
        <v>0</v>
      </c>
      <c r="T188" s="146">
        <f>S188*H188</f>
        <v>0</v>
      </c>
      <c r="AR188" s="147" t="s">
        <v>179</v>
      </c>
      <c r="AT188" s="147" t="s">
        <v>237</v>
      </c>
      <c r="AU188" s="147" t="s">
        <v>85</v>
      </c>
      <c r="AY188" s="17" t="s">
        <v>136</v>
      </c>
      <c r="BE188" s="148">
        <f>IF(N188="základní",J188,0)</f>
        <v>0</v>
      </c>
      <c r="BF188" s="148">
        <f>IF(N188="snížená",J188,0)</f>
        <v>0</v>
      </c>
      <c r="BG188" s="148">
        <f>IF(N188="zákl. přenesená",J188,0)</f>
        <v>0</v>
      </c>
      <c r="BH188" s="148">
        <f>IF(N188="sníž. přenesená",J188,0)</f>
        <v>0</v>
      </c>
      <c r="BI188" s="148">
        <f>IF(N188="nulová",J188,0)</f>
        <v>0</v>
      </c>
      <c r="BJ188" s="17" t="s">
        <v>81</v>
      </c>
      <c r="BK188" s="148">
        <f>ROUND(I188*H188,2)</f>
        <v>0</v>
      </c>
      <c r="BL188" s="17" t="s">
        <v>102</v>
      </c>
      <c r="BM188" s="147" t="s">
        <v>1104</v>
      </c>
    </row>
    <row r="189" spans="2:47" s="1" customFormat="1" ht="12">
      <c r="B189" s="32"/>
      <c r="D189" s="149" t="s">
        <v>143</v>
      </c>
      <c r="F189" s="150" t="s">
        <v>827</v>
      </c>
      <c r="I189" s="151"/>
      <c r="L189" s="32"/>
      <c r="M189" s="152"/>
      <c r="T189" s="56"/>
      <c r="AT189" s="17" t="s">
        <v>143</v>
      </c>
      <c r="AU189" s="17" t="s">
        <v>85</v>
      </c>
    </row>
    <row r="190" spans="2:51" s="13" customFormat="1" ht="12">
      <c r="B190" s="159"/>
      <c r="D190" s="149" t="s">
        <v>144</v>
      </c>
      <c r="E190" s="160" t="s">
        <v>1</v>
      </c>
      <c r="F190" s="161" t="s">
        <v>1105</v>
      </c>
      <c r="H190" s="162">
        <v>0.684</v>
      </c>
      <c r="I190" s="163"/>
      <c r="L190" s="159"/>
      <c r="M190" s="164"/>
      <c r="T190" s="165"/>
      <c r="AT190" s="160" t="s">
        <v>144</v>
      </c>
      <c r="AU190" s="160" t="s">
        <v>85</v>
      </c>
      <c r="AV190" s="13" t="s">
        <v>85</v>
      </c>
      <c r="AW190" s="13" t="s">
        <v>32</v>
      </c>
      <c r="AX190" s="13" t="s">
        <v>76</v>
      </c>
      <c r="AY190" s="160" t="s">
        <v>136</v>
      </c>
    </row>
    <row r="191" spans="2:51" s="14" customFormat="1" ht="12">
      <c r="B191" s="166"/>
      <c r="D191" s="149" t="s">
        <v>144</v>
      </c>
      <c r="E191" s="167" t="s">
        <v>1</v>
      </c>
      <c r="F191" s="168" t="s">
        <v>147</v>
      </c>
      <c r="H191" s="169">
        <v>0.684</v>
      </c>
      <c r="I191" s="170"/>
      <c r="L191" s="166"/>
      <c r="M191" s="171"/>
      <c r="T191" s="172"/>
      <c r="AT191" s="167" t="s">
        <v>144</v>
      </c>
      <c r="AU191" s="167" t="s">
        <v>85</v>
      </c>
      <c r="AV191" s="14" t="s">
        <v>102</v>
      </c>
      <c r="AW191" s="14" t="s">
        <v>32</v>
      </c>
      <c r="AX191" s="14" t="s">
        <v>81</v>
      </c>
      <c r="AY191" s="167" t="s">
        <v>136</v>
      </c>
    </row>
    <row r="192" spans="2:65" s="1" customFormat="1" ht="62.75" customHeight="1">
      <c r="B192" s="32"/>
      <c r="C192" s="136" t="s">
        <v>230</v>
      </c>
      <c r="D192" s="136" t="s">
        <v>138</v>
      </c>
      <c r="E192" s="137" t="s">
        <v>830</v>
      </c>
      <c r="F192" s="138" t="s">
        <v>831</v>
      </c>
      <c r="G192" s="139" t="s">
        <v>193</v>
      </c>
      <c r="H192" s="140">
        <v>0.239</v>
      </c>
      <c r="I192" s="141"/>
      <c r="J192" s="142">
        <f>ROUND(I192*H192,2)</f>
        <v>0</v>
      </c>
      <c r="K192" s="138" t="s">
        <v>1</v>
      </c>
      <c r="L192" s="32"/>
      <c r="M192" s="143" t="s">
        <v>1</v>
      </c>
      <c r="N192" s="144" t="s">
        <v>41</v>
      </c>
      <c r="P192" s="145">
        <f>O192*H192</f>
        <v>0</v>
      </c>
      <c r="Q192" s="145">
        <v>0</v>
      </c>
      <c r="R192" s="145">
        <f>Q192*H192</f>
        <v>0</v>
      </c>
      <c r="S192" s="145">
        <v>0</v>
      </c>
      <c r="T192" s="146">
        <f>S192*H192</f>
        <v>0</v>
      </c>
      <c r="AR192" s="147" t="s">
        <v>102</v>
      </c>
      <c r="AT192" s="147" t="s">
        <v>138</v>
      </c>
      <c r="AU192" s="147" t="s">
        <v>85</v>
      </c>
      <c r="AY192" s="17" t="s">
        <v>136</v>
      </c>
      <c r="BE192" s="148">
        <f>IF(N192="základní",J192,0)</f>
        <v>0</v>
      </c>
      <c r="BF192" s="148">
        <f>IF(N192="snížená",J192,0)</f>
        <v>0</v>
      </c>
      <c r="BG192" s="148">
        <f>IF(N192="zákl. přenesená",J192,0)</f>
        <v>0</v>
      </c>
      <c r="BH192" s="148">
        <f>IF(N192="sníž. přenesená",J192,0)</f>
        <v>0</v>
      </c>
      <c r="BI192" s="148">
        <f>IF(N192="nulová",J192,0)</f>
        <v>0</v>
      </c>
      <c r="BJ192" s="17" t="s">
        <v>81</v>
      </c>
      <c r="BK192" s="148">
        <f>ROUND(I192*H192,2)</f>
        <v>0</v>
      </c>
      <c r="BL192" s="17" t="s">
        <v>102</v>
      </c>
      <c r="BM192" s="147" t="s">
        <v>1106</v>
      </c>
    </row>
    <row r="193" spans="2:47" s="1" customFormat="1" ht="48">
      <c r="B193" s="32"/>
      <c r="D193" s="149" t="s">
        <v>143</v>
      </c>
      <c r="F193" s="150" t="s">
        <v>831</v>
      </c>
      <c r="I193" s="151"/>
      <c r="L193" s="32"/>
      <c r="M193" s="152"/>
      <c r="T193" s="56"/>
      <c r="AT193" s="17" t="s">
        <v>143</v>
      </c>
      <c r="AU193" s="17" t="s">
        <v>85</v>
      </c>
    </row>
    <row r="194" spans="2:51" s="13" customFormat="1" ht="12">
      <c r="B194" s="159"/>
      <c r="D194" s="149" t="s">
        <v>144</v>
      </c>
      <c r="E194" s="160" t="s">
        <v>1</v>
      </c>
      <c r="F194" s="161" t="s">
        <v>1107</v>
      </c>
      <c r="H194" s="162">
        <v>0.239</v>
      </c>
      <c r="I194" s="163"/>
      <c r="L194" s="159"/>
      <c r="M194" s="164"/>
      <c r="T194" s="165"/>
      <c r="AT194" s="160" t="s">
        <v>144</v>
      </c>
      <c r="AU194" s="160" t="s">
        <v>85</v>
      </c>
      <c r="AV194" s="13" t="s">
        <v>85</v>
      </c>
      <c r="AW194" s="13" t="s">
        <v>32</v>
      </c>
      <c r="AX194" s="13" t="s">
        <v>76</v>
      </c>
      <c r="AY194" s="160" t="s">
        <v>136</v>
      </c>
    </row>
    <row r="195" spans="2:51" s="14" customFormat="1" ht="12">
      <c r="B195" s="166"/>
      <c r="D195" s="149" t="s">
        <v>144</v>
      </c>
      <c r="E195" s="167" t="s">
        <v>1</v>
      </c>
      <c r="F195" s="168" t="s">
        <v>147</v>
      </c>
      <c r="H195" s="169">
        <v>0.239</v>
      </c>
      <c r="I195" s="170"/>
      <c r="L195" s="166"/>
      <c r="M195" s="171"/>
      <c r="T195" s="172"/>
      <c r="AT195" s="167" t="s">
        <v>144</v>
      </c>
      <c r="AU195" s="167" t="s">
        <v>85</v>
      </c>
      <c r="AV195" s="14" t="s">
        <v>102</v>
      </c>
      <c r="AW195" s="14" t="s">
        <v>32</v>
      </c>
      <c r="AX195" s="14" t="s">
        <v>81</v>
      </c>
      <c r="AY195" s="167" t="s">
        <v>136</v>
      </c>
    </row>
    <row r="196" spans="2:65" s="1" customFormat="1" ht="16.5" customHeight="1">
      <c r="B196" s="32"/>
      <c r="C196" s="180" t="s">
        <v>236</v>
      </c>
      <c r="D196" s="180" t="s">
        <v>237</v>
      </c>
      <c r="E196" s="181" t="s">
        <v>836</v>
      </c>
      <c r="F196" s="182" t="s">
        <v>837</v>
      </c>
      <c r="G196" s="183" t="s">
        <v>240</v>
      </c>
      <c r="H196" s="184">
        <v>0.622</v>
      </c>
      <c r="I196" s="185"/>
      <c r="J196" s="186">
        <f>ROUND(I196*H196,2)</f>
        <v>0</v>
      </c>
      <c r="K196" s="182" t="s">
        <v>1</v>
      </c>
      <c r="L196" s="187"/>
      <c r="M196" s="188" t="s">
        <v>1</v>
      </c>
      <c r="N196" s="189" t="s">
        <v>41</v>
      </c>
      <c r="P196" s="145">
        <f>O196*H196</f>
        <v>0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179</v>
      </c>
      <c r="AT196" s="147" t="s">
        <v>237</v>
      </c>
      <c r="AU196" s="147" t="s">
        <v>85</v>
      </c>
      <c r="AY196" s="17" t="s">
        <v>136</v>
      </c>
      <c r="BE196" s="148">
        <f>IF(N196="základní",J196,0)</f>
        <v>0</v>
      </c>
      <c r="BF196" s="148">
        <f>IF(N196="snížená",J196,0)</f>
        <v>0</v>
      </c>
      <c r="BG196" s="148">
        <f>IF(N196="zákl. přenesená",J196,0)</f>
        <v>0</v>
      </c>
      <c r="BH196" s="148">
        <f>IF(N196="sníž. přenesená",J196,0)</f>
        <v>0</v>
      </c>
      <c r="BI196" s="148">
        <f>IF(N196="nulová",J196,0)</f>
        <v>0</v>
      </c>
      <c r="BJ196" s="17" t="s">
        <v>81</v>
      </c>
      <c r="BK196" s="148">
        <f>ROUND(I196*H196,2)</f>
        <v>0</v>
      </c>
      <c r="BL196" s="17" t="s">
        <v>102</v>
      </c>
      <c r="BM196" s="147" t="s">
        <v>1108</v>
      </c>
    </row>
    <row r="197" spans="2:47" s="1" customFormat="1" ht="12">
      <c r="B197" s="32"/>
      <c r="D197" s="149" t="s">
        <v>143</v>
      </c>
      <c r="F197" s="150" t="s">
        <v>837</v>
      </c>
      <c r="I197" s="151"/>
      <c r="L197" s="32"/>
      <c r="M197" s="152"/>
      <c r="T197" s="56"/>
      <c r="AT197" s="17" t="s">
        <v>143</v>
      </c>
      <c r="AU197" s="17" t="s">
        <v>85</v>
      </c>
    </row>
    <row r="198" spans="2:51" s="13" customFormat="1" ht="12">
      <c r="B198" s="159"/>
      <c r="D198" s="149" t="s">
        <v>144</v>
      </c>
      <c r="E198" s="160" t="s">
        <v>1</v>
      </c>
      <c r="F198" s="161" t="s">
        <v>1109</v>
      </c>
      <c r="H198" s="162">
        <v>0.622</v>
      </c>
      <c r="I198" s="163"/>
      <c r="L198" s="159"/>
      <c r="M198" s="164"/>
      <c r="T198" s="165"/>
      <c r="AT198" s="160" t="s">
        <v>144</v>
      </c>
      <c r="AU198" s="160" t="s">
        <v>85</v>
      </c>
      <c r="AV198" s="13" t="s">
        <v>85</v>
      </c>
      <c r="AW198" s="13" t="s">
        <v>32</v>
      </c>
      <c r="AX198" s="13" t="s">
        <v>76</v>
      </c>
      <c r="AY198" s="160" t="s">
        <v>136</v>
      </c>
    </row>
    <row r="199" spans="2:51" s="14" customFormat="1" ht="12">
      <c r="B199" s="166"/>
      <c r="D199" s="149" t="s">
        <v>144</v>
      </c>
      <c r="E199" s="167" t="s">
        <v>1</v>
      </c>
      <c r="F199" s="168" t="s">
        <v>147</v>
      </c>
      <c r="H199" s="169">
        <v>0.622</v>
      </c>
      <c r="I199" s="170"/>
      <c r="L199" s="166"/>
      <c r="M199" s="171"/>
      <c r="T199" s="172"/>
      <c r="AT199" s="167" t="s">
        <v>144</v>
      </c>
      <c r="AU199" s="167" t="s">
        <v>85</v>
      </c>
      <c r="AV199" s="14" t="s">
        <v>102</v>
      </c>
      <c r="AW199" s="14" t="s">
        <v>32</v>
      </c>
      <c r="AX199" s="14" t="s">
        <v>81</v>
      </c>
      <c r="AY199" s="167" t="s">
        <v>136</v>
      </c>
    </row>
    <row r="200" spans="2:63" s="11" customFormat="1" ht="22.75" customHeight="1">
      <c r="B200" s="124"/>
      <c r="D200" s="125" t="s">
        <v>75</v>
      </c>
      <c r="E200" s="134" t="s">
        <v>102</v>
      </c>
      <c r="F200" s="134" t="s">
        <v>856</v>
      </c>
      <c r="I200" s="127"/>
      <c r="J200" s="135">
        <f>BK200</f>
        <v>0</v>
      </c>
      <c r="L200" s="124"/>
      <c r="M200" s="129"/>
      <c r="P200" s="130">
        <f>SUM(P201:P204)</f>
        <v>0</v>
      </c>
      <c r="R200" s="130">
        <f>SUM(R201:R204)</f>
        <v>0</v>
      </c>
      <c r="T200" s="131">
        <f>SUM(T201:T204)</f>
        <v>0</v>
      </c>
      <c r="AR200" s="125" t="s">
        <v>81</v>
      </c>
      <c r="AT200" s="132" t="s">
        <v>75</v>
      </c>
      <c r="AU200" s="132" t="s">
        <v>81</v>
      </c>
      <c r="AY200" s="125" t="s">
        <v>136</v>
      </c>
      <c r="BK200" s="133">
        <f>SUM(BK201:BK204)</f>
        <v>0</v>
      </c>
    </row>
    <row r="201" spans="2:65" s="1" customFormat="1" ht="33" customHeight="1">
      <c r="B201" s="32"/>
      <c r="C201" s="136" t="s">
        <v>243</v>
      </c>
      <c r="D201" s="136" t="s">
        <v>138</v>
      </c>
      <c r="E201" s="137" t="s">
        <v>857</v>
      </c>
      <c r="F201" s="138" t="s">
        <v>858</v>
      </c>
      <c r="G201" s="139" t="s">
        <v>193</v>
      </c>
      <c r="H201" s="140">
        <v>0.072</v>
      </c>
      <c r="I201" s="141"/>
      <c r="J201" s="142">
        <f>ROUND(I201*H201,2)</f>
        <v>0</v>
      </c>
      <c r="K201" s="138" t="s">
        <v>1</v>
      </c>
      <c r="L201" s="32"/>
      <c r="M201" s="143" t="s">
        <v>1</v>
      </c>
      <c r="N201" s="144" t="s">
        <v>41</v>
      </c>
      <c r="P201" s="145">
        <f>O201*H201</f>
        <v>0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102</v>
      </c>
      <c r="AT201" s="147" t="s">
        <v>138</v>
      </c>
      <c r="AU201" s="147" t="s">
        <v>85</v>
      </c>
      <c r="AY201" s="17" t="s">
        <v>136</v>
      </c>
      <c r="BE201" s="148">
        <f>IF(N201="základní",J201,0)</f>
        <v>0</v>
      </c>
      <c r="BF201" s="148">
        <f>IF(N201="snížená",J201,0)</f>
        <v>0</v>
      </c>
      <c r="BG201" s="148">
        <f>IF(N201="zákl. přenesená",J201,0)</f>
        <v>0</v>
      </c>
      <c r="BH201" s="148">
        <f>IF(N201="sníž. přenesená",J201,0)</f>
        <v>0</v>
      </c>
      <c r="BI201" s="148">
        <f>IF(N201="nulová",J201,0)</f>
        <v>0</v>
      </c>
      <c r="BJ201" s="17" t="s">
        <v>81</v>
      </c>
      <c r="BK201" s="148">
        <f>ROUND(I201*H201,2)</f>
        <v>0</v>
      </c>
      <c r="BL201" s="17" t="s">
        <v>102</v>
      </c>
      <c r="BM201" s="147" t="s">
        <v>1110</v>
      </c>
    </row>
    <row r="202" spans="2:47" s="1" customFormat="1" ht="24">
      <c r="B202" s="32"/>
      <c r="D202" s="149" t="s">
        <v>143</v>
      </c>
      <c r="F202" s="150" t="s">
        <v>858</v>
      </c>
      <c r="I202" s="151"/>
      <c r="L202" s="32"/>
      <c r="M202" s="152"/>
      <c r="T202" s="56"/>
      <c r="AT202" s="17" t="s">
        <v>143</v>
      </c>
      <c r="AU202" s="17" t="s">
        <v>85</v>
      </c>
    </row>
    <row r="203" spans="2:51" s="13" customFormat="1" ht="12">
      <c r="B203" s="159"/>
      <c r="D203" s="149" t="s">
        <v>144</v>
      </c>
      <c r="E203" s="160" t="s">
        <v>1</v>
      </c>
      <c r="F203" s="161" t="s">
        <v>1111</v>
      </c>
      <c r="H203" s="162">
        <v>0.072</v>
      </c>
      <c r="I203" s="163"/>
      <c r="L203" s="159"/>
      <c r="M203" s="164"/>
      <c r="T203" s="165"/>
      <c r="AT203" s="160" t="s">
        <v>144</v>
      </c>
      <c r="AU203" s="160" t="s">
        <v>85</v>
      </c>
      <c r="AV203" s="13" t="s">
        <v>85</v>
      </c>
      <c r="AW203" s="13" t="s">
        <v>32</v>
      </c>
      <c r="AX203" s="13" t="s">
        <v>76</v>
      </c>
      <c r="AY203" s="160" t="s">
        <v>136</v>
      </c>
    </row>
    <row r="204" spans="2:51" s="14" customFormat="1" ht="12">
      <c r="B204" s="166"/>
      <c r="D204" s="149" t="s">
        <v>144</v>
      </c>
      <c r="E204" s="167" t="s">
        <v>1</v>
      </c>
      <c r="F204" s="168" t="s">
        <v>147</v>
      </c>
      <c r="H204" s="169">
        <v>0.072</v>
      </c>
      <c r="I204" s="170"/>
      <c r="L204" s="166"/>
      <c r="M204" s="171"/>
      <c r="T204" s="172"/>
      <c r="AT204" s="167" t="s">
        <v>144</v>
      </c>
      <c r="AU204" s="167" t="s">
        <v>85</v>
      </c>
      <c r="AV204" s="14" t="s">
        <v>102</v>
      </c>
      <c r="AW204" s="14" t="s">
        <v>32</v>
      </c>
      <c r="AX204" s="14" t="s">
        <v>81</v>
      </c>
      <c r="AY204" s="167" t="s">
        <v>136</v>
      </c>
    </row>
    <row r="205" spans="2:63" s="11" customFormat="1" ht="22.75" customHeight="1">
      <c r="B205" s="124"/>
      <c r="D205" s="125" t="s">
        <v>75</v>
      </c>
      <c r="E205" s="134" t="s">
        <v>179</v>
      </c>
      <c r="F205" s="134" t="s">
        <v>433</v>
      </c>
      <c r="I205" s="127"/>
      <c r="J205" s="135">
        <f>BK205</f>
        <v>0</v>
      </c>
      <c r="L205" s="124"/>
      <c r="M205" s="129"/>
      <c r="P205" s="130">
        <f>SUM(P206:P282)</f>
        <v>0</v>
      </c>
      <c r="R205" s="130">
        <f>SUM(R206:R282)</f>
        <v>0.02325286</v>
      </c>
      <c r="T205" s="131">
        <f>SUM(T206:T282)</f>
        <v>0</v>
      </c>
      <c r="AR205" s="125" t="s">
        <v>81</v>
      </c>
      <c r="AT205" s="132" t="s">
        <v>75</v>
      </c>
      <c r="AU205" s="132" t="s">
        <v>81</v>
      </c>
      <c r="AY205" s="125" t="s">
        <v>136</v>
      </c>
      <c r="BK205" s="133">
        <f>SUM(BK206:BK282)</f>
        <v>0</v>
      </c>
    </row>
    <row r="206" spans="2:65" s="1" customFormat="1" ht="21.75" customHeight="1">
      <c r="B206" s="32"/>
      <c r="C206" s="180" t="s">
        <v>248</v>
      </c>
      <c r="D206" s="180" t="s">
        <v>237</v>
      </c>
      <c r="E206" s="181" t="s">
        <v>1112</v>
      </c>
      <c r="F206" s="182" t="s">
        <v>1113</v>
      </c>
      <c r="G206" s="183" t="s">
        <v>186</v>
      </c>
      <c r="H206" s="184">
        <v>1.218</v>
      </c>
      <c r="I206" s="185"/>
      <c r="J206" s="186">
        <f>ROUND(I206*H206,2)</f>
        <v>0</v>
      </c>
      <c r="K206" s="182" t="s">
        <v>1</v>
      </c>
      <c r="L206" s="187"/>
      <c r="M206" s="188" t="s">
        <v>1</v>
      </c>
      <c r="N206" s="189" t="s">
        <v>41</v>
      </c>
      <c r="P206" s="145">
        <f>O206*H206</f>
        <v>0</v>
      </c>
      <c r="Q206" s="145">
        <v>0.00027</v>
      </c>
      <c r="R206" s="145">
        <f>Q206*H206</f>
        <v>0.00032886</v>
      </c>
      <c r="S206" s="145">
        <v>0</v>
      </c>
      <c r="T206" s="146">
        <f>S206*H206</f>
        <v>0</v>
      </c>
      <c r="AR206" s="147" t="s">
        <v>179</v>
      </c>
      <c r="AT206" s="147" t="s">
        <v>237</v>
      </c>
      <c r="AU206" s="147" t="s">
        <v>85</v>
      </c>
      <c r="AY206" s="17" t="s">
        <v>136</v>
      </c>
      <c r="BE206" s="148">
        <f>IF(N206="základní",J206,0)</f>
        <v>0</v>
      </c>
      <c r="BF206" s="148">
        <f>IF(N206="snížená",J206,0)</f>
        <v>0</v>
      </c>
      <c r="BG206" s="148">
        <f>IF(N206="zákl. přenesená",J206,0)</f>
        <v>0</v>
      </c>
      <c r="BH206" s="148">
        <f>IF(N206="sníž. přenesená",J206,0)</f>
        <v>0</v>
      </c>
      <c r="BI206" s="148">
        <f>IF(N206="nulová",J206,0)</f>
        <v>0</v>
      </c>
      <c r="BJ206" s="17" t="s">
        <v>81</v>
      </c>
      <c r="BK206" s="148">
        <f>ROUND(I206*H206,2)</f>
        <v>0</v>
      </c>
      <c r="BL206" s="17" t="s">
        <v>102</v>
      </c>
      <c r="BM206" s="147" t="s">
        <v>1114</v>
      </c>
    </row>
    <row r="207" spans="2:47" s="1" customFormat="1" ht="12">
      <c r="B207" s="32"/>
      <c r="D207" s="149" t="s">
        <v>143</v>
      </c>
      <c r="F207" s="150" t="s">
        <v>1113</v>
      </c>
      <c r="I207" s="151"/>
      <c r="L207" s="32"/>
      <c r="M207" s="152"/>
      <c r="T207" s="56"/>
      <c r="AT207" s="17" t="s">
        <v>143</v>
      </c>
      <c r="AU207" s="17" t="s">
        <v>85</v>
      </c>
    </row>
    <row r="208" spans="2:51" s="13" customFormat="1" ht="12">
      <c r="B208" s="159"/>
      <c r="D208" s="149" t="s">
        <v>144</v>
      </c>
      <c r="E208" s="160" t="s">
        <v>1</v>
      </c>
      <c r="F208" s="161" t="s">
        <v>1115</v>
      </c>
      <c r="H208" s="162">
        <v>1.2</v>
      </c>
      <c r="I208" s="163"/>
      <c r="L208" s="159"/>
      <c r="M208" s="164"/>
      <c r="T208" s="165"/>
      <c r="AT208" s="160" t="s">
        <v>144</v>
      </c>
      <c r="AU208" s="160" t="s">
        <v>85</v>
      </c>
      <c r="AV208" s="13" t="s">
        <v>85</v>
      </c>
      <c r="AW208" s="13" t="s">
        <v>32</v>
      </c>
      <c r="AX208" s="13" t="s">
        <v>76</v>
      </c>
      <c r="AY208" s="160" t="s">
        <v>136</v>
      </c>
    </row>
    <row r="209" spans="2:51" s="14" customFormat="1" ht="12">
      <c r="B209" s="166"/>
      <c r="D209" s="149" t="s">
        <v>144</v>
      </c>
      <c r="E209" s="167" t="s">
        <v>1</v>
      </c>
      <c r="F209" s="168" t="s">
        <v>147</v>
      </c>
      <c r="H209" s="169">
        <v>1.2</v>
      </c>
      <c r="I209" s="170"/>
      <c r="L209" s="166"/>
      <c r="M209" s="171"/>
      <c r="T209" s="172"/>
      <c r="AT209" s="167" t="s">
        <v>144</v>
      </c>
      <c r="AU209" s="167" t="s">
        <v>85</v>
      </c>
      <c r="AV209" s="14" t="s">
        <v>102</v>
      </c>
      <c r="AW209" s="14" t="s">
        <v>32</v>
      </c>
      <c r="AX209" s="14" t="s">
        <v>76</v>
      </c>
      <c r="AY209" s="167" t="s">
        <v>136</v>
      </c>
    </row>
    <row r="210" spans="2:51" s="13" customFormat="1" ht="12">
      <c r="B210" s="159"/>
      <c r="D210" s="149" t="s">
        <v>144</v>
      </c>
      <c r="E210" s="160" t="s">
        <v>1</v>
      </c>
      <c r="F210" s="161" t="s">
        <v>1116</v>
      </c>
      <c r="H210" s="162">
        <v>1.218</v>
      </c>
      <c r="I210" s="163"/>
      <c r="L210" s="159"/>
      <c r="M210" s="164"/>
      <c r="T210" s="165"/>
      <c r="AT210" s="160" t="s">
        <v>144</v>
      </c>
      <c r="AU210" s="160" t="s">
        <v>85</v>
      </c>
      <c r="AV210" s="13" t="s">
        <v>85</v>
      </c>
      <c r="AW210" s="13" t="s">
        <v>32</v>
      </c>
      <c r="AX210" s="13" t="s">
        <v>81</v>
      </c>
      <c r="AY210" s="160" t="s">
        <v>136</v>
      </c>
    </row>
    <row r="211" spans="2:65" s="1" customFormat="1" ht="24.25" customHeight="1">
      <c r="B211" s="32"/>
      <c r="C211" s="136" t="s">
        <v>253</v>
      </c>
      <c r="D211" s="136" t="s">
        <v>138</v>
      </c>
      <c r="E211" s="137" t="s">
        <v>1117</v>
      </c>
      <c r="F211" s="138" t="s">
        <v>1118</v>
      </c>
      <c r="G211" s="139" t="s">
        <v>186</v>
      </c>
      <c r="H211" s="140">
        <v>1.2</v>
      </c>
      <c r="I211" s="141"/>
      <c r="J211" s="142">
        <f>ROUND(I211*H211,2)</f>
        <v>0</v>
      </c>
      <c r="K211" s="138" t="s">
        <v>1</v>
      </c>
      <c r="L211" s="32"/>
      <c r="M211" s="143" t="s">
        <v>1</v>
      </c>
      <c r="N211" s="144" t="s">
        <v>41</v>
      </c>
      <c r="P211" s="145">
        <f>O211*H211</f>
        <v>0</v>
      </c>
      <c r="Q211" s="145">
        <v>0</v>
      </c>
      <c r="R211" s="145">
        <f>Q211*H211</f>
        <v>0</v>
      </c>
      <c r="S211" s="145">
        <v>0</v>
      </c>
      <c r="T211" s="146">
        <f>S211*H211</f>
        <v>0</v>
      </c>
      <c r="AR211" s="147" t="s">
        <v>102</v>
      </c>
      <c r="AT211" s="147" t="s">
        <v>138</v>
      </c>
      <c r="AU211" s="147" t="s">
        <v>85</v>
      </c>
      <c r="AY211" s="17" t="s">
        <v>136</v>
      </c>
      <c r="BE211" s="148">
        <f>IF(N211="základní",J211,0)</f>
        <v>0</v>
      </c>
      <c r="BF211" s="148">
        <f>IF(N211="snížená",J211,0)</f>
        <v>0</v>
      </c>
      <c r="BG211" s="148">
        <f>IF(N211="zákl. přenesená",J211,0)</f>
        <v>0</v>
      </c>
      <c r="BH211" s="148">
        <f>IF(N211="sníž. přenesená",J211,0)</f>
        <v>0</v>
      </c>
      <c r="BI211" s="148">
        <f>IF(N211="nulová",J211,0)</f>
        <v>0</v>
      </c>
      <c r="BJ211" s="17" t="s">
        <v>81</v>
      </c>
      <c r="BK211" s="148">
        <f>ROUND(I211*H211,2)</f>
        <v>0</v>
      </c>
      <c r="BL211" s="17" t="s">
        <v>102</v>
      </c>
      <c r="BM211" s="147" t="s">
        <v>1119</v>
      </c>
    </row>
    <row r="212" spans="2:47" s="1" customFormat="1" ht="24">
      <c r="B212" s="32"/>
      <c r="D212" s="149" t="s">
        <v>143</v>
      </c>
      <c r="F212" s="150" t="s">
        <v>1118</v>
      </c>
      <c r="I212" s="151"/>
      <c r="L212" s="32"/>
      <c r="M212" s="152"/>
      <c r="T212" s="56"/>
      <c r="AT212" s="17" t="s">
        <v>143</v>
      </c>
      <c r="AU212" s="17" t="s">
        <v>85</v>
      </c>
    </row>
    <row r="213" spans="2:51" s="13" customFormat="1" ht="12">
      <c r="B213" s="159"/>
      <c r="D213" s="149" t="s">
        <v>144</v>
      </c>
      <c r="E213" s="160" t="s">
        <v>1</v>
      </c>
      <c r="F213" s="161" t="s">
        <v>1115</v>
      </c>
      <c r="H213" s="162">
        <v>1.2</v>
      </c>
      <c r="I213" s="163"/>
      <c r="L213" s="159"/>
      <c r="M213" s="164"/>
      <c r="T213" s="165"/>
      <c r="AT213" s="160" t="s">
        <v>144</v>
      </c>
      <c r="AU213" s="160" t="s">
        <v>85</v>
      </c>
      <c r="AV213" s="13" t="s">
        <v>85</v>
      </c>
      <c r="AW213" s="13" t="s">
        <v>32</v>
      </c>
      <c r="AX213" s="13" t="s">
        <v>76</v>
      </c>
      <c r="AY213" s="160" t="s">
        <v>136</v>
      </c>
    </row>
    <row r="214" spans="2:51" s="14" customFormat="1" ht="12">
      <c r="B214" s="166"/>
      <c r="D214" s="149" t="s">
        <v>144</v>
      </c>
      <c r="E214" s="167" t="s">
        <v>1</v>
      </c>
      <c r="F214" s="168" t="s">
        <v>147</v>
      </c>
      <c r="H214" s="169">
        <v>1.2</v>
      </c>
      <c r="I214" s="170"/>
      <c r="L214" s="166"/>
      <c r="M214" s="171"/>
      <c r="T214" s="172"/>
      <c r="AT214" s="167" t="s">
        <v>144</v>
      </c>
      <c r="AU214" s="167" t="s">
        <v>85</v>
      </c>
      <c r="AV214" s="14" t="s">
        <v>102</v>
      </c>
      <c r="AW214" s="14" t="s">
        <v>32</v>
      </c>
      <c r="AX214" s="14" t="s">
        <v>81</v>
      </c>
      <c r="AY214" s="167" t="s">
        <v>136</v>
      </c>
    </row>
    <row r="215" spans="2:65" s="1" customFormat="1" ht="24.25" customHeight="1">
      <c r="B215" s="32"/>
      <c r="C215" s="180" t="s">
        <v>7</v>
      </c>
      <c r="D215" s="180" t="s">
        <v>237</v>
      </c>
      <c r="E215" s="181" t="s">
        <v>1120</v>
      </c>
      <c r="F215" s="182" t="s">
        <v>1121</v>
      </c>
      <c r="G215" s="183" t="s">
        <v>283</v>
      </c>
      <c r="H215" s="184">
        <v>1</v>
      </c>
      <c r="I215" s="185"/>
      <c r="J215" s="186">
        <f>ROUND(I215*H215,2)</f>
        <v>0</v>
      </c>
      <c r="K215" s="182" t="s">
        <v>1</v>
      </c>
      <c r="L215" s="187"/>
      <c r="M215" s="188" t="s">
        <v>1</v>
      </c>
      <c r="N215" s="189" t="s">
        <v>41</v>
      </c>
      <c r="P215" s="145">
        <f>O215*H215</f>
        <v>0</v>
      </c>
      <c r="Q215" s="145">
        <v>0.0043</v>
      </c>
      <c r="R215" s="145">
        <f>Q215*H215</f>
        <v>0.0043</v>
      </c>
      <c r="S215" s="145">
        <v>0</v>
      </c>
      <c r="T215" s="146">
        <f>S215*H215</f>
        <v>0</v>
      </c>
      <c r="AR215" s="147" t="s">
        <v>179</v>
      </c>
      <c r="AT215" s="147" t="s">
        <v>237</v>
      </c>
      <c r="AU215" s="147" t="s">
        <v>85</v>
      </c>
      <c r="AY215" s="17" t="s">
        <v>136</v>
      </c>
      <c r="BE215" s="148">
        <f>IF(N215="základní",J215,0)</f>
        <v>0</v>
      </c>
      <c r="BF215" s="148">
        <f>IF(N215="snížená",J215,0)</f>
        <v>0</v>
      </c>
      <c r="BG215" s="148">
        <f>IF(N215="zákl. přenesená",J215,0)</f>
        <v>0</v>
      </c>
      <c r="BH215" s="148">
        <f>IF(N215="sníž. přenesená",J215,0)</f>
        <v>0</v>
      </c>
      <c r="BI215" s="148">
        <f>IF(N215="nulová",J215,0)</f>
        <v>0</v>
      </c>
      <c r="BJ215" s="17" t="s">
        <v>81</v>
      </c>
      <c r="BK215" s="148">
        <f>ROUND(I215*H215,2)</f>
        <v>0</v>
      </c>
      <c r="BL215" s="17" t="s">
        <v>102</v>
      </c>
      <c r="BM215" s="147" t="s">
        <v>1122</v>
      </c>
    </row>
    <row r="216" spans="2:47" s="1" customFormat="1" ht="12">
      <c r="B216" s="32"/>
      <c r="D216" s="149" t="s">
        <v>143</v>
      </c>
      <c r="F216" s="150" t="s">
        <v>1121</v>
      </c>
      <c r="I216" s="151"/>
      <c r="L216" s="32"/>
      <c r="M216" s="152"/>
      <c r="T216" s="56"/>
      <c r="AT216" s="17" t="s">
        <v>143</v>
      </c>
      <c r="AU216" s="17" t="s">
        <v>85</v>
      </c>
    </row>
    <row r="217" spans="2:51" s="13" customFormat="1" ht="12">
      <c r="B217" s="159"/>
      <c r="D217" s="149" t="s">
        <v>144</v>
      </c>
      <c r="E217" s="160" t="s">
        <v>1</v>
      </c>
      <c r="F217" s="161" t="s">
        <v>81</v>
      </c>
      <c r="H217" s="162">
        <v>1</v>
      </c>
      <c r="I217" s="163"/>
      <c r="L217" s="159"/>
      <c r="M217" s="164"/>
      <c r="T217" s="165"/>
      <c r="AT217" s="160" t="s">
        <v>144</v>
      </c>
      <c r="AU217" s="160" t="s">
        <v>85</v>
      </c>
      <c r="AV217" s="13" t="s">
        <v>85</v>
      </c>
      <c r="AW217" s="13" t="s">
        <v>32</v>
      </c>
      <c r="AX217" s="13" t="s">
        <v>76</v>
      </c>
      <c r="AY217" s="160" t="s">
        <v>136</v>
      </c>
    </row>
    <row r="218" spans="2:51" s="14" customFormat="1" ht="12">
      <c r="B218" s="166"/>
      <c r="D218" s="149" t="s">
        <v>144</v>
      </c>
      <c r="E218" s="167" t="s">
        <v>1</v>
      </c>
      <c r="F218" s="168" t="s">
        <v>147</v>
      </c>
      <c r="H218" s="169">
        <v>1</v>
      </c>
      <c r="I218" s="170"/>
      <c r="L218" s="166"/>
      <c r="M218" s="171"/>
      <c r="T218" s="172"/>
      <c r="AT218" s="167" t="s">
        <v>144</v>
      </c>
      <c r="AU218" s="167" t="s">
        <v>85</v>
      </c>
      <c r="AV218" s="14" t="s">
        <v>102</v>
      </c>
      <c r="AW218" s="14" t="s">
        <v>32</v>
      </c>
      <c r="AX218" s="14" t="s">
        <v>81</v>
      </c>
      <c r="AY218" s="167" t="s">
        <v>136</v>
      </c>
    </row>
    <row r="219" spans="2:65" s="1" customFormat="1" ht="44.25" customHeight="1">
      <c r="B219" s="32"/>
      <c r="C219" s="136" t="s">
        <v>261</v>
      </c>
      <c r="D219" s="136" t="s">
        <v>138</v>
      </c>
      <c r="E219" s="137" t="s">
        <v>1123</v>
      </c>
      <c r="F219" s="138" t="s">
        <v>1124</v>
      </c>
      <c r="G219" s="139" t="s">
        <v>283</v>
      </c>
      <c r="H219" s="140">
        <v>1</v>
      </c>
      <c r="I219" s="141"/>
      <c r="J219" s="142">
        <f>ROUND(I219*H219,2)</f>
        <v>0</v>
      </c>
      <c r="K219" s="138" t="s">
        <v>1</v>
      </c>
      <c r="L219" s="32"/>
      <c r="M219" s="143" t="s">
        <v>1</v>
      </c>
      <c r="N219" s="144" t="s">
        <v>41</v>
      </c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47" t="s">
        <v>102</v>
      </c>
      <c r="AT219" s="147" t="s">
        <v>138</v>
      </c>
      <c r="AU219" s="147" t="s">
        <v>85</v>
      </c>
      <c r="AY219" s="17" t="s">
        <v>136</v>
      </c>
      <c r="BE219" s="148">
        <f>IF(N219="základní",J219,0)</f>
        <v>0</v>
      </c>
      <c r="BF219" s="148">
        <f>IF(N219="snížená",J219,0)</f>
        <v>0</v>
      </c>
      <c r="BG219" s="148">
        <f>IF(N219="zákl. přenesená",J219,0)</f>
        <v>0</v>
      </c>
      <c r="BH219" s="148">
        <f>IF(N219="sníž. přenesená",J219,0)</f>
        <v>0</v>
      </c>
      <c r="BI219" s="148">
        <f>IF(N219="nulová",J219,0)</f>
        <v>0</v>
      </c>
      <c r="BJ219" s="17" t="s">
        <v>81</v>
      </c>
      <c r="BK219" s="148">
        <f>ROUND(I219*H219,2)</f>
        <v>0</v>
      </c>
      <c r="BL219" s="17" t="s">
        <v>102</v>
      </c>
      <c r="BM219" s="147" t="s">
        <v>1125</v>
      </c>
    </row>
    <row r="220" spans="2:47" s="1" customFormat="1" ht="36">
      <c r="B220" s="32"/>
      <c r="D220" s="149" t="s">
        <v>143</v>
      </c>
      <c r="F220" s="150" t="s">
        <v>1124</v>
      </c>
      <c r="I220" s="151"/>
      <c r="L220" s="32"/>
      <c r="M220" s="152"/>
      <c r="T220" s="56"/>
      <c r="AT220" s="17" t="s">
        <v>143</v>
      </c>
      <c r="AU220" s="17" t="s">
        <v>85</v>
      </c>
    </row>
    <row r="221" spans="2:51" s="13" customFormat="1" ht="12">
      <c r="B221" s="159"/>
      <c r="D221" s="149" t="s">
        <v>144</v>
      </c>
      <c r="E221" s="160" t="s">
        <v>1</v>
      </c>
      <c r="F221" s="161" t="s">
        <v>81</v>
      </c>
      <c r="H221" s="162">
        <v>1</v>
      </c>
      <c r="I221" s="163"/>
      <c r="L221" s="159"/>
      <c r="M221" s="164"/>
      <c r="T221" s="165"/>
      <c r="AT221" s="160" t="s">
        <v>144</v>
      </c>
      <c r="AU221" s="160" t="s">
        <v>85</v>
      </c>
      <c r="AV221" s="13" t="s">
        <v>85</v>
      </c>
      <c r="AW221" s="13" t="s">
        <v>32</v>
      </c>
      <c r="AX221" s="13" t="s">
        <v>76</v>
      </c>
      <c r="AY221" s="160" t="s">
        <v>136</v>
      </c>
    </row>
    <row r="222" spans="2:51" s="14" customFormat="1" ht="12">
      <c r="B222" s="166"/>
      <c r="D222" s="149" t="s">
        <v>144</v>
      </c>
      <c r="E222" s="167" t="s">
        <v>1</v>
      </c>
      <c r="F222" s="168" t="s">
        <v>147</v>
      </c>
      <c r="H222" s="169">
        <v>1</v>
      </c>
      <c r="I222" s="170"/>
      <c r="L222" s="166"/>
      <c r="M222" s="171"/>
      <c r="T222" s="172"/>
      <c r="AT222" s="167" t="s">
        <v>144</v>
      </c>
      <c r="AU222" s="167" t="s">
        <v>85</v>
      </c>
      <c r="AV222" s="14" t="s">
        <v>102</v>
      </c>
      <c r="AW222" s="14" t="s">
        <v>32</v>
      </c>
      <c r="AX222" s="14" t="s">
        <v>81</v>
      </c>
      <c r="AY222" s="167" t="s">
        <v>136</v>
      </c>
    </row>
    <row r="223" spans="2:65" s="1" customFormat="1" ht="24.25" customHeight="1">
      <c r="B223" s="32"/>
      <c r="C223" s="180" t="s">
        <v>267</v>
      </c>
      <c r="D223" s="180" t="s">
        <v>237</v>
      </c>
      <c r="E223" s="181" t="s">
        <v>1126</v>
      </c>
      <c r="F223" s="182" t="s">
        <v>1127</v>
      </c>
      <c r="G223" s="183" t="s">
        <v>283</v>
      </c>
      <c r="H223" s="184">
        <v>1</v>
      </c>
      <c r="I223" s="185"/>
      <c r="J223" s="186">
        <f>ROUND(I223*H223,2)</f>
        <v>0</v>
      </c>
      <c r="K223" s="182" t="s">
        <v>1</v>
      </c>
      <c r="L223" s="187"/>
      <c r="M223" s="188" t="s">
        <v>1</v>
      </c>
      <c r="N223" s="189" t="s">
        <v>41</v>
      </c>
      <c r="P223" s="145">
        <f>O223*H223</f>
        <v>0</v>
      </c>
      <c r="Q223" s="145">
        <v>0.00015</v>
      </c>
      <c r="R223" s="145">
        <f>Q223*H223</f>
        <v>0.00015</v>
      </c>
      <c r="S223" s="145">
        <v>0</v>
      </c>
      <c r="T223" s="146">
        <f>S223*H223</f>
        <v>0</v>
      </c>
      <c r="AR223" s="147" t="s">
        <v>179</v>
      </c>
      <c r="AT223" s="147" t="s">
        <v>237</v>
      </c>
      <c r="AU223" s="147" t="s">
        <v>85</v>
      </c>
      <c r="AY223" s="17" t="s">
        <v>136</v>
      </c>
      <c r="BE223" s="148">
        <f>IF(N223="základní",J223,0)</f>
        <v>0</v>
      </c>
      <c r="BF223" s="148">
        <f>IF(N223="snížená",J223,0)</f>
        <v>0</v>
      </c>
      <c r="BG223" s="148">
        <f>IF(N223="zákl. přenesená",J223,0)</f>
        <v>0</v>
      </c>
      <c r="BH223" s="148">
        <f>IF(N223="sníž. přenesená",J223,0)</f>
        <v>0</v>
      </c>
      <c r="BI223" s="148">
        <f>IF(N223="nulová",J223,0)</f>
        <v>0</v>
      </c>
      <c r="BJ223" s="17" t="s">
        <v>81</v>
      </c>
      <c r="BK223" s="148">
        <f>ROUND(I223*H223,2)</f>
        <v>0</v>
      </c>
      <c r="BL223" s="17" t="s">
        <v>102</v>
      </c>
      <c r="BM223" s="147" t="s">
        <v>1128</v>
      </c>
    </row>
    <row r="224" spans="2:47" s="1" customFormat="1" ht="12">
      <c r="B224" s="32"/>
      <c r="D224" s="149" t="s">
        <v>143</v>
      </c>
      <c r="F224" s="150" t="s">
        <v>1127</v>
      </c>
      <c r="I224" s="151"/>
      <c r="L224" s="32"/>
      <c r="M224" s="152"/>
      <c r="T224" s="56"/>
      <c r="AT224" s="17" t="s">
        <v>143</v>
      </c>
      <c r="AU224" s="17" t="s">
        <v>85</v>
      </c>
    </row>
    <row r="225" spans="2:51" s="13" customFormat="1" ht="12">
      <c r="B225" s="159"/>
      <c r="D225" s="149" t="s">
        <v>144</v>
      </c>
      <c r="E225" s="160" t="s">
        <v>1</v>
      </c>
      <c r="F225" s="161" t="s">
        <v>81</v>
      </c>
      <c r="H225" s="162">
        <v>1</v>
      </c>
      <c r="I225" s="163"/>
      <c r="L225" s="159"/>
      <c r="M225" s="164"/>
      <c r="T225" s="165"/>
      <c r="AT225" s="160" t="s">
        <v>144</v>
      </c>
      <c r="AU225" s="160" t="s">
        <v>85</v>
      </c>
      <c r="AV225" s="13" t="s">
        <v>85</v>
      </c>
      <c r="AW225" s="13" t="s">
        <v>32</v>
      </c>
      <c r="AX225" s="13" t="s">
        <v>76</v>
      </c>
      <c r="AY225" s="160" t="s">
        <v>136</v>
      </c>
    </row>
    <row r="226" spans="2:51" s="14" customFormat="1" ht="12">
      <c r="B226" s="166"/>
      <c r="D226" s="149" t="s">
        <v>144</v>
      </c>
      <c r="E226" s="167" t="s">
        <v>1</v>
      </c>
      <c r="F226" s="168" t="s">
        <v>147</v>
      </c>
      <c r="H226" s="169">
        <v>1</v>
      </c>
      <c r="I226" s="170"/>
      <c r="L226" s="166"/>
      <c r="M226" s="171"/>
      <c r="T226" s="172"/>
      <c r="AT226" s="167" t="s">
        <v>144</v>
      </c>
      <c r="AU226" s="167" t="s">
        <v>85</v>
      </c>
      <c r="AV226" s="14" t="s">
        <v>102</v>
      </c>
      <c r="AW226" s="14" t="s">
        <v>32</v>
      </c>
      <c r="AX226" s="14" t="s">
        <v>81</v>
      </c>
      <c r="AY226" s="167" t="s">
        <v>136</v>
      </c>
    </row>
    <row r="227" spans="2:65" s="1" customFormat="1" ht="24.25" customHeight="1">
      <c r="B227" s="32"/>
      <c r="C227" s="180" t="s">
        <v>272</v>
      </c>
      <c r="D227" s="180" t="s">
        <v>237</v>
      </c>
      <c r="E227" s="181" t="s">
        <v>1129</v>
      </c>
      <c r="F227" s="182" t="s">
        <v>1130</v>
      </c>
      <c r="G227" s="183" t="s">
        <v>283</v>
      </c>
      <c r="H227" s="184">
        <v>1</v>
      </c>
      <c r="I227" s="185"/>
      <c r="J227" s="186">
        <f>ROUND(I227*H227,2)</f>
        <v>0</v>
      </c>
      <c r="K227" s="182" t="s">
        <v>1</v>
      </c>
      <c r="L227" s="187"/>
      <c r="M227" s="188" t="s">
        <v>1</v>
      </c>
      <c r="N227" s="189" t="s">
        <v>41</v>
      </c>
      <c r="P227" s="145">
        <f>O227*H227</f>
        <v>0</v>
      </c>
      <c r="Q227" s="145">
        <v>0.00013</v>
      </c>
      <c r="R227" s="145">
        <f>Q227*H227</f>
        <v>0.00013</v>
      </c>
      <c r="S227" s="145">
        <v>0</v>
      </c>
      <c r="T227" s="146">
        <f>S227*H227</f>
        <v>0</v>
      </c>
      <c r="AR227" s="147" t="s">
        <v>179</v>
      </c>
      <c r="AT227" s="147" t="s">
        <v>237</v>
      </c>
      <c r="AU227" s="147" t="s">
        <v>85</v>
      </c>
      <c r="AY227" s="17" t="s">
        <v>136</v>
      </c>
      <c r="BE227" s="148">
        <f>IF(N227="základní",J227,0)</f>
        <v>0</v>
      </c>
      <c r="BF227" s="148">
        <f>IF(N227="snížená",J227,0)</f>
        <v>0</v>
      </c>
      <c r="BG227" s="148">
        <f>IF(N227="zákl. přenesená",J227,0)</f>
        <v>0</v>
      </c>
      <c r="BH227" s="148">
        <f>IF(N227="sníž. přenesená",J227,0)</f>
        <v>0</v>
      </c>
      <c r="BI227" s="148">
        <f>IF(N227="nulová",J227,0)</f>
        <v>0</v>
      </c>
      <c r="BJ227" s="17" t="s">
        <v>81</v>
      </c>
      <c r="BK227" s="148">
        <f>ROUND(I227*H227,2)</f>
        <v>0</v>
      </c>
      <c r="BL227" s="17" t="s">
        <v>102</v>
      </c>
      <c r="BM227" s="147" t="s">
        <v>1131</v>
      </c>
    </row>
    <row r="228" spans="2:47" s="1" customFormat="1" ht="12">
      <c r="B228" s="32"/>
      <c r="D228" s="149" t="s">
        <v>143</v>
      </c>
      <c r="F228" s="150" t="s">
        <v>1130</v>
      </c>
      <c r="I228" s="151"/>
      <c r="L228" s="32"/>
      <c r="M228" s="152"/>
      <c r="T228" s="56"/>
      <c r="AT228" s="17" t="s">
        <v>143</v>
      </c>
      <c r="AU228" s="17" t="s">
        <v>85</v>
      </c>
    </row>
    <row r="229" spans="2:51" s="13" customFormat="1" ht="12">
      <c r="B229" s="159"/>
      <c r="D229" s="149" t="s">
        <v>144</v>
      </c>
      <c r="E229" s="160" t="s">
        <v>1</v>
      </c>
      <c r="F229" s="161" t="s">
        <v>81</v>
      </c>
      <c r="H229" s="162">
        <v>1</v>
      </c>
      <c r="I229" s="163"/>
      <c r="L229" s="159"/>
      <c r="M229" s="164"/>
      <c r="T229" s="165"/>
      <c r="AT229" s="160" t="s">
        <v>144</v>
      </c>
      <c r="AU229" s="160" t="s">
        <v>85</v>
      </c>
      <c r="AV229" s="13" t="s">
        <v>85</v>
      </c>
      <c r="AW229" s="13" t="s">
        <v>32</v>
      </c>
      <c r="AX229" s="13" t="s">
        <v>76</v>
      </c>
      <c r="AY229" s="160" t="s">
        <v>136</v>
      </c>
    </row>
    <row r="230" spans="2:51" s="14" customFormat="1" ht="12">
      <c r="B230" s="166"/>
      <c r="D230" s="149" t="s">
        <v>144</v>
      </c>
      <c r="E230" s="167" t="s">
        <v>1</v>
      </c>
      <c r="F230" s="168" t="s">
        <v>147</v>
      </c>
      <c r="H230" s="169">
        <v>1</v>
      </c>
      <c r="I230" s="170"/>
      <c r="L230" s="166"/>
      <c r="M230" s="171"/>
      <c r="T230" s="172"/>
      <c r="AT230" s="167" t="s">
        <v>144</v>
      </c>
      <c r="AU230" s="167" t="s">
        <v>85</v>
      </c>
      <c r="AV230" s="14" t="s">
        <v>102</v>
      </c>
      <c r="AW230" s="14" t="s">
        <v>32</v>
      </c>
      <c r="AX230" s="14" t="s">
        <v>81</v>
      </c>
      <c r="AY230" s="167" t="s">
        <v>136</v>
      </c>
    </row>
    <row r="231" spans="2:65" s="1" customFormat="1" ht="21.75" customHeight="1">
      <c r="B231" s="32"/>
      <c r="C231" s="136" t="s">
        <v>276</v>
      </c>
      <c r="D231" s="136" t="s">
        <v>138</v>
      </c>
      <c r="E231" s="137" t="s">
        <v>1132</v>
      </c>
      <c r="F231" s="138" t="s">
        <v>1133</v>
      </c>
      <c r="G231" s="139" t="s">
        <v>283</v>
      </c>
      <c r="H231" s="140">
        <v>2</v>
      </c>
      <c r="I231" s="141"/>
      <c r="J231" s="142">
        <f>ROUND(I231*H231,2)</f>
        <v>0</v>
      </c>
      <c r="K231" s="138" t="s">
        <v>1</v>
      </c>
      <c r="L231" s="32"/>
      <c r="M231" s="143" t="s">
        <v>1</v>
      </c>
      <c r="N231" s="144" t="s">
        <v>41</v>
      </c>
      <c r="P231" s="145">
        <f>O231*H231</f>
        <v>0</v>
      </c>
      <c r="Q231" s="145">
        <v>0</v>
      </c>
      <c r="R231" s="145">
        <f>Q231*H231</f>
        <v>0</v>
      </c>
      <c r="S231" s="145">
        <v>0</v>
      </c>
      <c r="T231" s="146">
        <f>S231*H231</f>
        <v>0</v>
      </c>
      <c r="AR231" s="147" t="s">
        <v>102</v>
      </c>
      <c r="AT231" s="147" t="s">
        <v>138</v>
      </c>
      <c r="AU231" s="147" t="s">
        <v>85</v>
      </c>
      <c r="AY231" s="17" t="s">
        <v>136</v>
      </c>
      <c r="BE231" s="148">
        <f>IF(N231="základní",J231,0)</f>
        <v>0</v>
      </c>
      <c r="BF231" s="148">
        <f>IF(N231="snížená",J231,0)</f>
        <v>0</v>
      </c>
      <c r="BG231" s="148">
        <f>IF(N231="zákl. přenesená",J231,0)</f>
        <v>0</v>
      </c>
      <c r="BH231" s="148">
        <f>IF(N231="sníž. přenesená",J231,0)</f>
        <v>0</v>
      </c>
      <c r="BI231" s="148">
        <f>IF(N231="nulová",J231,0)</f>
        <v>0</v>
      </c>
      <c r="BJ231" s="17" t="s">
        <v>81</v>
      </c>
      <c r="BK231" s="148">
        <f>ROUND(I231*H231,2)</f>
        <v>0</v>
      </c>
      <c r="BL231" s="17" t="s">
        <v>102</v>
      </c>
      <c r="BM231" s="147" t="s">
        <v>1134</v>
      </c>
    </row>
    <row r="232" spans="2:47" s="1" customFormat="1" ht="12">
      <c r="B232" s="32"/>
      <c r="D232" s="149" t="s">
        <v>143</v>
      </c>
      <c r="F232" s="150" t="s">
        <v>1133</v>
      </c>
      <c r="I232" s="151"/>
      <c r="L232" s="32"/>
      <c r="M232" s="152"/>
      <c r="T232" s="56"/>
      <c r="AT232" s="17" t="s">
        <v>143</v>
      </c>
      <c r="AU232" s="17" t="s">
        <v>85</v>
      </c>
    </row>
    <row r="233" spans="2:51" s="13" customFormat="1" ht="12">
      <c r="B233" s="159"/>
      <c r="D233" s="149" t="s">
        <v>144</v>
      </c>
      <c r="E233" s="160" t="s">
        <v>1</v>
      </c>
      <c r="F233" s="161" t="s">
        <v>85</v>
      </c>
      <c r="H233" s="162">
        <v>2</v>
      </c>
      <c r="I233" s="163"/>
      <c r="L233" s="159"/>
      <c r="M233" s="164"/>
      <c r="T233" s="165"/>
      <c r="AT233" s="160" t="s">
        <v>144</v>
      </c>
      <c r="AU233" s="160" t="s">
        <v>85</v>
      </c>
      <c r="AV233" s="13" t="s">
        <v>85</v>
      </c>
      <c r="AW233" s="13" t="s">
        <v>32</v>
      </c>
      <c r="AX233" s="13" t="s">
        <v>76</v>
      </c>
      <c r="AY233" s="160" t="s">
        <v>136</v>
      </c>
    </row>
    <row r="234" spans="2:51" s="14" customFormat="1" ht="12">
      <c r="B234" s="166"/>
      <c r="D234" s="149" t="s">
        <v>144</v>
      </c>
      <c r="E234" s="167" t="s">
        <v>1</v>
      </c>
      <c r="F234" s="168" t="s">
        <v>147</v>
      </c>
      <c r="H234" s="169">
        <v>2</v>
      </c>
      <c r="I234" s="170"/>
      <c r="L234" s="166"/>
      <c r="M234" s="171"/>
      <c r="T234" s="172"/>
      <c r="AT234" s="167" t="s">
        <v>144</v>
      </c>
      <c r="AU234" s="167" t="s">
        <v>85</v>
      </c>
      <c r="AV234" s="14" t="s">
        <v>102</v>
      </c>
      <c r="AW234" s="14" t="s">
        <v>32</v>
      </c>
      <c r="AX234" s="14" t="s">
        <v>81</v>
      </c>
      <c r="AY234" s="167" t="s">
        <v>136</v>
      </c>
    </row>
    <row r="235" spans="2:65" s="1" customFormat="1" ht="24.25" customHeight="1">
      <c r="B235" s="32"/>
      <c r="C235" s="180" t="s">
        <v>280</v>
      </c>
      <c r="D235" s="180" t="s">
        <v>237</v>
      </c>
      <c r="E235" s="181" t="s">
        <v>1135</v>
      </c>
      <c r="F235" s="182" t="s">
        <v>1136</v>
      </c>
      <c r="G235" s="183" t="s">
        <v>283</v>
      </c>
      <c r="H235" s="184">
        <v>1</v>
      </c>
      <c r="I235" s="185"/>
      <c r="J235" s="186">
        <f>ROUND(I235*H235,2)</f>
        <v>0</v>
      </c>
      <c r="K235" s="182" t="s">
        <v>1</v>
      </c>
      <c r="L235" s="187"/>
      <c r="M235" s="188" t="s">
        <v>1</v>
      </c>
      <c r="N235" s="189" t="s">
        <v>41</v>
      </c>
      <c r="P235" s="145">
        <f>O235*H235</f>
        <v>0</v>
      </c>
      <c r="Q235" s="145">
        <v>0.00086</v>
      </c>
      <c r="R235" s="145">
        <f>Q235*H235</f>
        <v>0.00086</v>
      </c>
      <c r="S235" s="145">
        <v>0</v>
      </c>
      <c r="T235" s="146">
        <f>S235*H235</f>
        <v>0</v>
      </c>
      <c r="AR235" s="147" t="s">
        <v>179</v>
      </c>
      <c r="AT235" s="147" t="s">
        <v>237</v>
      </c>
      <c r="AU235" s="147" t="s">
        <v>85</v>
      </c>
      <c r="AY235" s="17" t="s">
        <v>136</v>
      </c>
      <c r="BE235" s="148">
        <f>IF(N235="základní",J235,0)</f>
        <v>0</v>
      </c>
      <c r="BF235" s="148">
        <f>IF(N235="snížená",J235,0)</f>
        <v>0</v>
      </c>
      <c r="BG235" s="148">
        <f>IF(N235="zákl. přenesená",J235,0)</f>
        <v>0</v>
      </c>
      <c r="BH235" s="148">
        <f>IF(N235="sníž. přenesená",J235,0)</f>
        <v>0</v>
      </c>
      <c r="BI235" s="148">
        <f>IF(N235="nulová",J235,0)</f>
        <v>0</v>
      </c>
      <c r="BJ235" s="17" t="s">
        <v>81</v>
      </c>
      <c r="BK235" s="148">
        <f>ROUND(I235*H235,2)</f>
        <v>0</v>
      </c>
      <c r="BL235" s="17" t="s">
        <v>102</v>
      </c>
      <c r="BM235" s="147" t="s">
        <v>1137</v>
      </c>
    </row>
    <row r="236" spans="2:47" s="1" customFormat="1" ht="12">
      <c r="B236" s="32"/>
      <c r="D236" s="149" t="s">
        <v>143</v>
      </c>
      <c r="F236" s="150" t="s">
        <v>1136</v>
      </c>
      <c r="I236" s="151"/>
      <c r="L236" s="32"/>
      <c r="M236" s="152"/>
      <c r="T236" s="56"/>
      <c r="AT236" s="17" t="s">
        <v>143</v>
      </c>
      <c r="AU236" s="17" t="s">
        <v>85</v>
      </c>
    </row>
    <row r="237" spans="2:51" s="13" customFormat="1" ht="12">
      <c r="B237" s="159"/>
      <c r="D237" s="149" t="s">
        <v>144</v>
      </c>
      <c r="E237" s="160" t="s">
        <v>1</v>
      </c>
      <c r="F237" s="161" t="s">
        <v>81</v>
      </c>
      <c r="H237" s="162">
        <v>1</v>
      </c>
      <c r="I237" s="163"/>
      <c r="L237" s="159"/>
      <c r="M237" s="164"/>
      <c r="T237" s="165"/>
      <c r="AT237" s="160" t="s">
        <v>144</v>
      </c>
      <c r="AU237" s="160" t="s">
        <v>85</v>
      </c>
      <c r="AV237" s="13" t="s">
        <v>85</v>
      </c>
      <c r="AW237" s="13" t="s">
        <v>32</v>
      </c>
      <c r="AX237" s="13" t="s">
        <v>76</v>
      </c>
      <c r="AY237" s="160" t="s">
        <v>136</v>
      </c>
    </row>
    <row r="238" spans="2:51" s="14" customFormat="1" ht="12">
      <c r="B238" s="166"/>
      <c r="D238" s="149" t="s">
        <v>144</v>
      </c>
      <c r="E238" s="167" t="s">
        <v>1</v>
      </c>
      <c r="F238" s="168" t="s">
        <v>147</v>
      </c>
      <c r="H238" s="169">
        <v>1</v>
      </c>
      <c r="I238" s="170"/>
      <c r="L238" s="166"/>
      <c r="M238" s="171"/>
      <c r="T238" s="172"/>
      <c r="AT238" s="167" t="s">
        <v>144</v>
      </c>
      <c r="AU238" s="167" t="s">
        <v>85</v>
      </c>
      <c r="AV238" s="14" t="s">
        <v>102</v>
      </c>
      <c r="AW238" s="14" t="s">
        <v>32</v>
      </c>
      <c r="AX238" s="14" t="s">
        <v>81</v>
      </c>
      <c r="AY238" s="167" t="s">
        <v>136</v>
      </c>
    </row>
    <row r="239" spans="2:65" s="1" customFormat="1" ht="24.25" customHeight="1">
      <c r="B239" s="32"/>
      <c r="C239" s="136" t="s">
        <v>287</v>
      </c>
      <c r="D239" s="136" t="s">
        <v>138</v>
      </c>
      <c r="E239" s="137" t="s">
        <v>1138</v>
      </c>
      <c r="F239" s="138" t="s">
        <v>1139</v>
      </c>
      <c r="G239" s="139" t="s">
        <v>283</v>
      </c>
      <c r="H239" s="140">
        <v>1</v>
      </c>
      <c r="I239" s="141"/>
      <c r="J239" s="142">
        <f>ROUND(I239*H239,2)</f>
        <v>0</v>
      </c>
      <c r="K239" s="138" t="s">
        <v>1</v>
      </c>
      <c r="L239" s="32"/>
      <c r="M239" s="143" t="s">
        <v>1</v>
      </c>
      <c r="N239" s="144" t="s">
        <v>41</v>
      </c>
      <c r="P239" s="145">
        <f>O239*H239</f>
        <v>0</v>
      </c>
      <c r="Q239" s="145">
        <v>2E-05</v>
      </c>
      <c r="R239" s="145">
        <f>Q239*H239</f>
        <v>2E-05</v>
      </c>
      <c r="S239" s="145">
        <v>0</v>
      </c>
      <c r="T239" s="146">
        <f>S239*H239</f>
        <v>0</v>
      </c>
      <c r="AR239" s="147" t="s">
        <v>102</v>
      </c>
      <c r="AT239" s="147" t="s">
        <v>138</v>
      </c>
      <c r="AU239" s="147" t="s">
        <v>85</v>
      </c>
      <c r="AY239" s="17" t="s">
        <v>136</v>
      </c>
      <c r="BE239" s="148">
        <f>IF(N239="základní",J239,0)</f>
        <v>0</v>
      </c>
      <c r="BF239" s="148">
        <f>IF(N239="snížená",J239,0)</f>
        <v>0</v>
      </c>
      <c r="BG239" s="148">
        <f>IF(N239="zákl. přenesená",J239,0)</f>
        <v>0</v>
      </c>
      <c r="BH239" s="148">
        <f>IF(N239="sníž. přenesená",J239,0)</f>
        <v>0</v>
      </c>
      <c r="BI239" s="148">
        <f>IF(N239="nulová",J239,0)</f>
        <v>0</v>
      </c>
      <c r="BJ239" s="17" t="s">
        <v>81</v>
      </c>
      <c r="BK239" s="148">
        <f>ROUND(I239*H239,2)</f>
        <v>0</v>
      </c>
      <c r="BL239" s="17" t="s">
        <v>102</v>
      </c>
      <c r="BM239" s="147" t="s">
        <v>1140</v>
      </c>
    </row>
    <row r="240" spans="2:47" s="1" customFormat="1" ht="24">
      <c r="B240" s="32"/>
      <c r="D240" s="149" t="s">
        <v>143</v>
      </c>
      <c r="F240" s="150" t="s">
        <v>1139</v>
      </c>
      <c r="I240" s="151"/>
      <c r="L240" s="32"/>
      <c r="M240" s="152"/>
      <c r="T240" s="56"/>
      <c r="AT240" s="17" t="s">
        <v>143</v>
      </c>
      <c r="AU240" s="17" t="s">
        <v>85</v>
      </c>
    </row>
    <row r="241" spans="2:51" s="13" customFormat="1" ht="12">
      <c r="B241" s="159"/>
      <c r="D241" s="149" t="s">
        <v>144</v>
      </c>
      <c r="E241" s="160" t="s">
        <v>1</v>
      </c>
      <c r="F241" s="161" t="s">
        <v>81</v>
      </c>
      <c r="H241" s="162">
        <v>1</v>
      </c>
      <c r="I241" s="163"/>
      <c r="L241" s="159"/>
      <c r="M241" s="164"/>
      <c r="T241" s="165"/>
      <c r="AT241" s="160" t="s">
        <v>144</v>
      </c>
      <c r="AU241" s="160" t="s">
        <v>85</v>
      </c>
      <c r="AV241" s="13" t="s">
        <v>85</v>
      </c>
      <c r="AW241" s="13" t="s">
        <v>32</v>
      </c>
      <c r="AX241" s="13" t="s">
        <v>76</v>
      </c>
      <c r="AY241" s="160" t="s">
        <v>136</v>
      </c>
    </row>
    <row r="242" spans="2:51" s="14" customFormat="1" ht="12">
      <c r="B242" s="166"/>
      <c r="D242" s="149" t="s">
        <v>144</v>
      </c>
      <c r="E242" s="167" t="s">
        <v>1</v>
      </c>
      <c r="F242" s="168" t="s">
        <v>147</v>
      </c>
      <c r="H242" s="169">
        <v>1</v>
      </c>
      <c r="I242" s="170"/>
      <c r="L242" s="166"/>
      <c r="M242" s="171"/>
      <c r="T242" s="172"/>
      <c r="AT242" s="167" t="s">
        <v>144</v>
      </c>
      <c r="AU242" s="167" t="s">
        <v>85</v>
      </c>
      <c r="AV242" s="14" t="s">
        <v>102</v>
      </c>
      <c r="AW242" s="14" t="s">
        <v>32</v>
      </c>
      <c r="AX242" s="14" t="s">
        <v>81</v>
      </c>
      <c r="AY242" s="167" t="s">
        <v>136</v>
      </c>
    </row>
    <row r="243" spans="2:65" s="1" customFormat="1" ht="24.25" customHeight="1">
      <c r="B243" s="32"/>
      <c r="C243" s="180" t="s">
        <v>291</v>
      </c>
      <c r="D243" s="180" t="s">
        <v>237</v>
      </c>
      <c r="E243" s="181" t="s">
        <v>1141</v>
      </c>
      <c r="F243" s="182" t="s">
        <v>1142</v>
      </c>
      <c r="G243" s="183" t="s">
        <v>283</v>
      </c>
      <c r="H243" s="184">
        <v>1</v>
      </c>
      <c r="I243" s="185"/>
      <c r="J243" s="186">
        <f>ROUND(I243*H243,2)</f>
        <v>0</v>
      </c>
      <c r="K243" s="182" t="s">
        <v>1</v>
      </c>
      <c r="L243" s="187"/>
      <c r="M243" s="188" t="s">
        <v>1</v>
      </c>
      <c r="N243" s="189" t="s">
        <v>41</v>
      </c>
      <c r="P243" s="145">
        <f>O243*H243</f>
        <v>0</v>
      </c>
      <c r="Q243" s="145">
        <v>0.013</v>
      </c>
      <c r="R243" s="145">
        <f>Q243*H243</f>
        <v>0.013</v>
      </c>
      <c r="S243" s="145">
        <v>0</v>
      </c>
      <c r="T243" s="146">
        <f>S243*H243</f>
        <v>0</v>
      </c>
      <c r="AR243" s="147" t="s">
        <v>179</v>
      </c>
      <c r="AT243" s="147" t="s">
        <v>237</v>
      </c>
      <c r="AU243" s="147" t="s">
        <v>85</v>
      </c>
      <c r="AY243" s="17" t="s">
        <v>136</v>
      </c>
      <c r="BE243" s="148">
        <f>IF(N243="základní",J243,0)</f>
        <v>0</v>
      </c>
      <c r="BF243" s="148">
        <f>IF(N243="snížená",J243,0)</f>
        <v>0</v>
      </c>
      <c r="BG243" s="148">
        <f>IF(N243="zákl. přenesená",J243,0)</f>
        <v>0</v>
      </c>
      <c r="BH243" s="148">
        <f>IF(N243="sníž. přenesená",J243,0)</f>
        <v>0</v>
      </c>
      <c r="BI243" s="148">
        <f>IF(N243="nulová",J243,0)</f>
        <v>0</v>
      </c>
      <c r="BJ243" s="17" t="s">
        <v>81</v>
      </c>
      <c r="BK243" s="148">
        <f>ROUND(I243*H243,2)</f>
        <v>0</v>
      </c>
      <c r="BL243" s="17" t="s">
        <v>102</v>
      </c>
      <c r="BM243" s="147" t="s">
        <v>1143</v>
      </c>
    </row>
    <row r="244" spans="2:47" s="1" customFormat="1" ht="24">
      <c r="B244" s="32"/>
      <c r="D244" s="149" t="s">
        <v>143</v>
      </c>
      <c r="F244" s="150" t="s">
        <v>1142</v>
      </c>
      <c r="I244" s="151"/>
      <c r="L244" s="32"/>
      <c r="M244" s="152"/>
      <c r="T244" s="56"/>
      <c r="AT244" s="17" t="s">
        <v>143</v>
      </c>
      <c r="AU244" s="17" t="s">
        <v>85</v>
      </c>
    </row>
    <row r="245" spans="2:51" s="13" customFormat="1" ht="12">
      <c r="B245" s="159"/>
      <c r="D245" s="149" t="s">
        <v>144</v>
      </c>
      <c r="E245" s="160" t="s">
        <v>1</v>
      </c>
      <c r="F245" s="161" t="s">
        <v>81</v>
      </c>
      <c r="H245" s="162">
        <v>1</v>
      </c>
      <c r="I245" s="163"/>
      <c r="L245" s="159"/>
      <c r="M245" s="164"/>
      <c r="T245" s="165"/>
      <c r="AT245" s="160" t="s">
        <v>144</v>
      </c>
      <c r="AU245" s="160" t="s">
        <v>85</v>
      </c>
      <c r="AV245" s="13" t="s">
        <v>85</v>
      </c>
      <c r="AW245" s="13" t="s">
        <v>32</v>
      </c>
      <c r="AX245" s="13" t="s">
        <v>76</v>
      </c>
      <c r="AY245" s="160" t="s">
        <v>136</v>
      </c>
    </row>
    <row r="246" spans="2:51" s="14" customFormat="1" ht="12">
      <c r="B246" s="166"/>
      <c r="D246" s="149" t="s">
        <v>144</v>
      </c>
      <c r="E246" s="167" t="s">
        <v>1</v>
      </c>
      <c r="F246" s="168" t="s">
        <v>147</v>
      </c>
      <c r="H246" s="169">
        <v>1</v>
      </c>
      <c r="I246" s="170"/>
      <c r="L246" s="166"/>
      <c r="M246" s="171"/>
      <c r="T246" s="172"/>
      <c r="AT246" s="167" t="s">
        <v>144</v>
      </c>
      <c r="AU246" s="167" t="s">
        <v>85</v>
      </c>
      <c r="AV246" s="14" t="s">
        <v>102</v>
      </c>
      <c r="AW246" s="14" t="s">
        <v>32</v>
      </c>
      <c r="AX246" s="14" t="s">
        <v>81</v>
      </c>
      <c r="AY246" s="167" t="s">
        <v>136</v>
      </c>
    </row>
    <row r="247" spans="2:65" s="1" customFormat="1" ht="24.25" customHeight="1">
      <c r="B247" s="32"/>
      <c r="C247" s="180" t="s">
        <v>295</v>
      </c>
      <c r="D247" s="180" t="s">
        <v>237</v>
      </c>
      <c r="E247" s="181" t="s">
        <v>1144</v>
      </c>
      <c r="F247" s="182" t="s">
        <v>1145</v>
      </c>
      <c r="G247" s="183" t="s">
        <v>283</v>
      </c>
      <c r="H247" s="184">
        <v>1</v>
      </c>
      <c r="I247" s="185"/>
      <c r="J247" s="186">
        <f>ROUND(I247*H247,2)</f>
        <v>0</v>
      </c>
      <c r="K247" s="182" t="s">
        <v>1</v>
      </c>
      <c r="L247" s="187"/>
      <c r="M247" s="188" t="s">
        <v>1</v>
      </c>
      <c r="N247" s="189" t="s">
        <v>41</v>
      </c>
      <c r="P247" s="145">
        <f>O247*H247</f>
        <v>0</v>
      </c>
      <c r="Q247" s="145">
        <v>0.00065</v>
      </c>
      <c r="R247" s="145">
        <f>Q247*H247</f>
        <v>0.00065</v>
      </c>
      <c r="S247" s="145">
        <v>0</v>
      </c>
      <c r="T247" s="146">
        <f>S247*H247</f>
        <v>0</v>
      </c>
      <c r="AR247" s="147" t="s">
        <v>179</v>
      </c>
      <c r="AT247" s="147" t="s">
        <v>237</v>
      </c>
      <c r="AU247" s="147" t="s">
        <v>85</v>
      </c>
      <c r="AY247" s="17" t="s">
        <v>136</v>
      </c>
      <c r="BE247" s="148">
        <f>IF(N247="základní",J247,0)</f>
        <v>0</v>
      </c>
      <c r="BF247" s="148">
        <f>IF(N247="snížená",J247,0)</f>
        <v>0</v>
      </c>
      <c r="BG247" s="148">
        <f>IF(N247="zákl. přenesená",J247,0)</f>
        <v>0</v>
      </c>
      <c r="BH247" s="148">
        <f>IF(N247="sníž. přenesená",J247,0)</f>
        <v>0</v>
      </c>
      <c r="BI247" s="148">
        <f>IF(N247="nulová",J247,0)</f>
        <v>0</v>
      </c>
      <c r="BJ247" s="17" t="s">
        <v>81</v>
      </c>
      <c r="BK247" s="148">
        <f>ROUND(I247*H247,2)</f>
        <v>0</v>
      </c>
      <c r="BL247" s="17" t="s">
        <v>102</v>
      </c>
      <c r="BM247" s="147" t="s">
        <v>1146</v>
      </c>
    </row>
    <row r="248" spans="2:47" s="1" customFormat="1" ht="12">
      <c r="B248" s="32"/>
      <c r="D248" s="149" t="s">
        <v>143</v>
      </c>
      <c r="F248" s="150" t="s">
        <v>1145</v>
      </c>
      <c r="I248" s="151"/>
      <c r="L248" s="32"/>
      <c r="M248" s="152"/>
      <c r="T248" s="56"/>
      <c r="AT248" s="17" t="s">
        <v>143</v>
      </c>
      <c r="AU248" s="17" t="s">
        <v>85</v>
      </c>
    </row>
    <row r="249" spans="2:51" s="13" customFormat="1" ht="12">
      <c r="B249" s="159"/>
      <c r="D249" s="149" t="s">
        <v>144</v>
      </c>
      <c r="E249" s="160" t="s">
        <v>1</v>
      </c>
      <c r="F249" s="161" t="s">
        <v>81</v>
      </c>
      <c r="H249" s="162">
        <v>1</v>
      </c>
      <c r="I249" s="163"/>
      <c r="L249" s="159"/>
      <c r="M249" s="164"/>
      <c r="T249" s="165"/>
      <c r="AT249" s="160" t="s">
        <v>144</v>
      </c>
      <c r="AU249" s="160" t="s">
        <v>85</v>
      </c>
      <c r="AV249" s="13" t="s">
        <v>85</v>
      </c>
      <c r="AW249" s="13" t="s">
        <v>32</v>
      </c>
      <c r="AX249" s="13" t="s">
        <v>76</v>
      </c>
      <c r="AY249" s="160" t="s">
        <v>136</v>
      </c>
    </row>
    <row r="250" spans="2:51" s="14" customFormat="1" ht="12">
      <c r="B250" s="166"/>
      <c r="D250" s="149" t="s">
        <v>144</v>
      </c>
      <c r="E250" s="167" t="s">
        <v>1</v>
      </c>
      <c r="F250" s="168" t="s">
        <v>147</v>
      </c>
      <c r="H250" s="169">
        <v>1</v>
      </c>
      <c r="I250" s="170"/>
      <c r="L250" s="166"/>
      <c r="M250" s="171"/>
      <c r="T250" s="172"/>
      <c r="AT250" s="167" t="s">
        <v>144</v>
      </c>
      <c r="AU250" s="167" t="s">
        <v>85</v>
      </c>
      <c r="AV250" s="14" t="s">
        <v>102</v>
      </c>
      <c r="AW250" s="14" t="s">
        <v>32</v>
      </c>
      <c r="AX250" s="14" t="s">
        <v>81</v>
      </c>
      <c r="AY250" s="167" t="s">
        <v>136</v>
      </c>
    </row>
    <row r="251" spans="2:65" s="1" customFormat="1" ht="16.5" customHeight="1">
      <c r="B251" s="32"/>
      <c r="C251" s="136" t="s">
        <v>299</v>
      </c>
      <c r="D251" s="136" t="s">
        <v>138</v>
      </c>
      <c r="E251" s="137" t="s">
        <v>1147</v>
      </c>
      <c r="F251" s="138" t="s">
        <v>1148</v>
      </c>
      <c r="G251" s="139" t="s">
        <v>283</v>
      </c>
      <c r="H251" s="140">
        <v>1</v>
      </c>
      <c r="I251" s="141"/>
      <c r="J251" s="142">
        <f>ROUND(I251*H251,2)</f>
        <v>0</v>
      </c>
      <c r="K251" s="138" t="s">
        <v>1</v>
      </c>
      <c r="L251" s="32"/>
      <c r="M251" s="143" t="s">
        <v>1</v>
      </c>
      <c r="N251" s="144" t="s">
        <v>41</v>
      </c>
      <c r="P251" s="145">
        <f>O251*H251</f>
        <v>0</v>
      </c>
      <c r="Q251" s="145">
        <v>0</v>
      </c>
      <c r="R251" s="145">
        <f>Q251*H251</f>
        <v>0</v>
      </c>
      <c r="S251" s="145">
        <v>0</v>
      </c>
      <c r="T251" s="146">
        <f>S251*H251</f>
        <v>0</v>
      </c>
      <c r="AR251" s="147" t="s">
        <v>102</v>
      </c>
      <c r="AT251" s="147" t="s">
        <v>138</v>
      </c>
      <c r="AU251" s="147" t="s">
        <v>85</v>
      </c>
      <c r="AY251" s="17" t="s">
        <v>136</v>
      </c>
      <c r="BE251" s="148">
        <f>IF(N251="základní",J251,0)</f>
        <v>0</v>
      </c>
      <c r="BF251" s="148">
        <f>IF(N251="snížená",J251,0)</f>
        <v>0</v>
      </c>
      <c r="BG251" s="148">
        <f>IF(N251="zákl. přenesená",J251,0)</f>
        <v>0</v>
      </c>
      <c r="BH251" s="148">
        <f>IF(N251="sníž. přenesená",J251,0)</f>
        <v>0</v>
      </c>
      <c r="BI251" s="148">
        <f>IF(N251="nulová",J251,0)</f>
        <v>0</v>
      </c>
      <c r="BJ251" s="17" t="s">
        <v>81</v>
      </c>
      <c r="BK251" s="148">
        <f>ROUND(I251*H251,2)</f>
        <v>0</v>
      </c>
      <c r="BL251" s="17" t="s">
        <v>102</v>
      </c>
      <c r="BM251" s="147" t="s">
        <v>1149</v>
      </c>
    </row>
    <row r="252" spans="2:47" s="1" customFormat="1" ht="12">
      <c r="B252" s="32"/>
      <c r="D252" s="149" t="s">
        <v>143</v>
      </c>
      <c r="F252" s="150" t="s">
        <v>1148</v>
      </c>
      <c r="I252" s="151"/>
      <c r="L252" s="32"/>
      <c r="M252" s="152"/>
      <c r="T252" s="56"/>
      <c r="AT252" s="17" t="s">
        <v>143</v>
      </c>
      <c r="AU252" s="17" t="s">
        <v>85</v>
      </c>
    </row>
    <row r="253" spans="2:51" s="13" customFormat="1" ht="12">
      <c r="B253" s="159"/>
      <c r="D253" s="149" t="s">
        <v>144</v>
      </c>
      <c r="E253" s="160" t="s">
        <v>1</v>
      </c>
      <c r="F253" s="161" t="s">
        <v>81</v>
      </c>
      <c r="H253" s="162">
        <v>1</v>
      </c>
      <c r="I253" s="163"/>
      <c r="L253" s="159"/>
      <c r="M253" s="164"/>
      <c r="T253" s="165"/>
      <c r="AT253" s="160" t="s">
        <v>144</v>
      </c>
      <c r="AU253" s="160" t="s">
        <v>85</v>
      </c>
      <c r="AV253" s="13" t="s">
        <v>85</v>
      </c>
      <c r="AW253" s="13" t="s">
        <v>32</v>
      </c>
      <c r="AX253" s="13" t="s">
        <v>76</v>
      </c>
      <c r="AY253" s="160" t="s">
        <v>136</v>
      </c>
    </row>
    <row r="254" spans="2:51" s="14" customFormat="1" ht="12">
      <c r="B254" s="166"/>
      <c r="D254" s="149" t="s">
        <v>144</v>
      </c>
      <c r="E254" s="167" t="s">
        <v>1</v>
      </c>
      <c r="F254" s="168" t="s">
        <v>147</v>
      </c>
      <c r="H254" s="169">
        <v>1</v>
      </c>
      <c r="I254" s="170"/>
      <c r="L254" s="166"/>
      <c r="M254" s="171"/>
      <c r="T254" s="172"/>
      <c r="AT254" s="167" t="s">
        <v>144</v>
      </c>
      <c r="AU254" s="167" t="s">
        <v>85</v>
      </c>
      <c r="AV254" s="14" t="s">
        <v>102</v>
      </c>
      <c r="AW254" s="14" t="s">
        <v>32</v>
      </c>
      <c r="AX254" s="14" t="s">
        <v>81</v>
      </c>
      <c r="AY254" s="167" t="s">
        <v>136</v>
      </c>
    </row>
    <row r="255" spans="2:65" s="1" customFormat="1" ht="24.25" customHeight="1">
      <c r="B255" s="32"/>
      <c r="C255" s="180" t="s">
        <v>303</v>
      </c>
      <c r="D255" s="180" t="s">
        <v>237</v>
      </c>
      <c r="E255" s="181" t="s">
        <v>1150</v>
      </c>
      <c r="F255" s="182" t="s">
        <v>1151</v>
      </c>
      <c r="G255" s="183" t="s">
        <v>283</v>
      </c>
      <c r="H255" s="184">
        <v>1</v>
      </c>
      <c r="I255" s="185"/>
      <c r="J255" s="186">
        <f>ROUND(I255*H255,2)</f>
        <v>0</v>
      </c>
      <c r="K255" s="182" t="s">
        <v>1</v>
      </c>
      <c r="L255" s="187"/>
      <c r="M255" s="188" t="s">
        <v>1</v>
      </c>
      <c r="N255" s="189" t="s">
        <v>41</v>
      </c>
      <c r="P255" s="145">
        <f>O255*H255</f>
        <v>0</v>
      </c>
      <c r="Q255" s="145">
        <v>0.00316</v>
      </c>
      <c r="R255" s="145">
        <f>Q255*H255</f>
        <v>0.00316</v>
      </c>
      <c r="S255" s="145">
        <v>0</v>
      </c>
      <c r="T255" s="146">
        <f>S255*H255</f>
        <v>0</v>
      </c>
      <c r="AR255" s="147" t="s">
        <v>179</v>
      </c>
      <c r="AT255" s="147" t="s">
        <v>237</v>
      </c>
      <c r="AU255" s="147" t="s">
        <v>85</v>
      </c>
      <c r="AY255" s="17" t="s">
        <v>136</v>
      </c>
      <c r="BE255" s="148">
        <f>IF(N255="základní",J255,0)</f>
        <v>0</v>
      </c>
      <c r="BF255" s="148">
        <f>IF(N255="snížená",J255,0)</f>
        <v>0</v>
      </c>
      <c r="BG255" s="148">
        <f>IF(N255="zákl. přenesená",J255,0)</f>
        <v>0</v>
      </c>
      <c r="BH255" s="148">
        <f>IF(N255="sníž. přenesená",J255,0)</f>
        <v>0</v>
      </c>
      <c r="BI255" s="148">
        <f>IF(N255="nulová",J255,0)</f>
        <v>0</v>
      </c>
      <c r="BJ255" s="17" t="s">
        <v>81</v>
      </c>
      <c r="BK255" s="148">
        <f>ROUND(I255*H255,2)</f>
        <v>0</v>
      </c>
      <c r="BL255" s="17" t="s">
        <v>102</v>
      </c>
      <c r="BM255" s="147" t="s">
        <v>1152</v>
      </c>
    </row>
    <row r="256" spans="2:47" s="1" customFormat="1" ht="24">
      <c r="B256" s="32"/>
      <c r="D256" s="149" t="s">
        <v>143</v>
      </c>
      <c r="F256" s="150" t="s">
        <v>1151</v>
      </c>
      <c r="I256" s="151"/>
      <c r="L256" s="32"/>
      <c r="M256" s="152"/>
      <c r="T256" s="56"/>
      <c r="AT256" s="17" t="s">
        <v>143</v>
      </c>
      <c r="AU256" s="17" t="s">
        <v>85</v>
      </c>
    </row>
    <row r="257" spans="2:51" s="13" customFormat="1" ht="12">
      <c r="B257" s="159"/>
      <c r="D257" s="149" t="s">
        <v>144</v>
      </c>
      <c r="E257" s="160" t="s">
        <v>1</v>
      </c>
      <c r="F257" s="161" t="s">
        <v>81</v>
      </c>
      <c r="H257" s="162">
        <v>1</v>
      </c>
      <c r="I257" s="163"/>
      <c r="L257" s="159"/>
      <c r="M257" s="164"/>
      <c r="T257" s="165"/>
      <c r="AT257" s="160" t="s">
        <v>144</v>
      </c>
      <c r="AU257" s="160" t="s">
        <v>85</v>
      </c>
      <c r="AV257" s="13" t="s">
        <v>85</v>
      </c>
      <c r="AW257" s="13" t="s">
        <v>32</v>
      </c>
      <c r="AX257" s="13" t="s">
        <v>76</v>
      </c>
      <c r="AY257" s="160" t="s">
        <v>136</v>
      </c>
    </row>
    <row r="258" spans="2:51" s="14" customFormat="1" ht="12">
      <c r="B258" s="166"/>
      <c r="D258" s="149" t="s">
        <v>144</v>
      </c>
      <c r="E258" s="167" t="s">
        <v>1</v>
      </c>
      <c r="F258" s="168" t="s">
        <v>147</v>
      </c>
      <c r="H258" s="169">
        <v>1</v>
      </c>
      <c r="I258" s="170"/>
      <c r="L258" s="166"/>
      <c r="M258" s="171"/>
      <c r="T258" s="172"/>
      <c r="AT258" s="167" t="s">
        <v>144</v>
      </c>
      <c r="AU258" s="167" t="s">
        <v>85</v>
      </c>
      <c r="AV258" s="14" t="s">
        <v>102</v>
      </c>
      <c r="AW258" s="14" t="s">
        <v>32</v>
      </c>
      <c r="AX258" s="14" t="s">
        <v>81</v>
      </c>
      <c r="AY258" s="167" t="s">
        <v>136</v>
      </c>
    </row>
    <row r="259" spans="2:65" s="1" customFormat="1" ht="24.25" customHeight="1">
      <c r="B259" s="32"/>
      <c r="C259" s="136" t="s">
        <v>308</v>
      </c>
      <c r="D259" s="136" t="s">
        <v>138</v>
      </c>
      <c r="E259" s="137" t="s">
        <v>1153</v>
      </c>
      <c r="F259" s="138" t="s">
        <v>1154</v>
      </c>
      <c r="G259" s="139" t="s">
        <v>283</v>
      </c>
      <c r="H259" s="140">
        <v>1</v>
      </c>
      <c r="I259" s="141"/>
      <c r="J259" s="142">
        <f>ROUND(I259*H259,2)</f>
        <v>0</v>
      </c>
      <c r="K259" s="138" t="s">
        <v>1</v>
      </c>
      <c r="L259" s="32"/>
      <c r="M259" s="143" t="s">
        <v>1</v>
      </c>
      <c r="N259" s="144" t="s">
        <v>41</v>
      </c>
      <c r="P259" s="145">
        <f>O259*H259</f>
        <v>0</v>
      </c>
      <c r="Q259" s="145">
        <v>0</v>
      </c>
      <c r="R259" s="145">
        <f>Q259*H259</f>
        <v>0</v>
      </c>
      <c r="S259" s="145">
        <v>0</v>
      </c>
      <c r="T259" s="146">
        <f>S259*H259</f>
        <v>0</v>
      </c>
      <c r="AR259" s="147" t="s">
        <v>230</v>
      </c>
      <c r="AT259" s="147" t="s">
        <v>138</v>
      </c>
      <c r="AU259" s="147" t="s">
        <v>85</v>
      </c>
      <c r="AY259" s="17" t="s">
        <v>136</v>
      </c>
      <c r="BE259" s="148">
        <f>IF(N259="základní",J259,0)</f>
        <v>0</v>
      </c>
      <c r="BF259" s="148">
        <f>IF(N259="snížená",J259,0)</f>
        <v>0</v>
      </c>
      <c r="BG259" s="148">
        <f>IF(N259="zákl. přenesená",J259,0)</f>
        <v>0</v>
      </c>
      <c r="BH259" s="148">
        <f>IF(N259="sníž. přenesená",J259,0)</f>
        <v>0</v>
      </c>
      <c r="BI259" s="148">
        <f>IF(N259="nulová",J259,0)</f>
        <v>0</v>
      </c>
      <c r="BJ259" s="17" t="s">
        <v>81</v>
      </c>
      <c r="BK259" s="148">
        <f>ROUND(I259*H259,2)</f>
        <v>0</v>
      </c>
      <c r="BL259" s="17" t="s">
        <v>230</v>
      </c>
      <c r="BM259" s="147" t="s">
        <v>1155</v>
      </c>
    </row>
    <row r="260" spans="2:47" s="1" customFormat="1" ht="24">
      <c r="B260" s="32"/>
      <c r="D260" s="149" t="s">
        <v>143</v>
      </c>
      <c r="F260" s="150" t="s">
        <v>1154</v>
      </c>
      <c r="I260" s="151"/>
      <c r="L260" s="32"/>
      <c r="M260" s="152"/>
      <c r="T260" s="56"/>
      <c r="AT260" s="17" t="s">
        <v>143</v>
      </c>
      <c r="AU260" s="17" t="s">
        <v>85</v>
      </c>
    </row>
    <row r="261" spans="2:51" s="13" customFormat="1" ht="12">
      <c r="B261" s="159"/>
      <c r="D261" s="149" t="s">
        <v>144</v>
      </c>
      <c r="E261" s="160" t="s">
        <v>1</v>
      </c>
      <c r="F261" s="161" t="s">
        <v>81</v>
      </c>
      <c r="H261" s="162">
        <v>1</v>
      </c>
      <c r="I261" s="163"/>
      <c r="L261" s="159"/>
      <c r="M261" s="164"/>
      <c r="T261" s="165"/>
      <c r="AT261" s="160" t="s">
        <v>144</v>
      </c>
      <c r="AU261" s="160" t="s">
        <v>85</v>
      </c>
      <c r="AV261" s="13" t="s">
        <v>85</v>
      </c>
      <c r="AW261" s="13" t="s">
        <v>32</v>
      </c>
      <c r="AX261" s="13" t="s">
        <v>76</v>
      </c>
      <c r="AY261" s="160" t="s">
        <v>136</v>
      </c>
    </row>
    <row r="262" spans="2:51" s="14" customFormat="1" ht="12">
      <c r="B262" s="166"/>
      <c r="D262" s="149" t="s">
        <v>144</v>
      </c>
      <c r="E262" s="167" t="s">
        <v>1</v>
      </c>
      <c r="F262" s="168" t="s">
        <v>147</v>
      </c>
      <c r="H262" s="169">
        <v>1</v>
      </c>
      <c r="I262" s="170"/>
      <c r="L262" s="166"/>
      <c r="M262" s="171"/>
      <c r="T262" s="172"/>
      <c r="AT262" s="167" t="s">
        <v>144</v>
      </c>
      <c r="AU262" s="167" t="s">
        <v>85</v>
      </c>
      <c r="AV262" s="14" t="s">
        <v>102</v>
      </c>
      <c r="AW262" s="14" t="s">
        <v>32</v>
      </c>
      <c r="AX262" s="14" t="s">
        <v>81</v>
      </c>
      <c r="AY262" s="167" t="s">
        <v>136</v>
      </c>
    </row>
    <row r="263" spans="2:65" s="1" customFormat="1" ht="16.5" customHeight="1">
      <c r="B263" s="32"/>
      <c r="C263" s="136" t="s">
        <v>313</v>
      </c>
      <c r="D263" s="136" t="s">
        <v>138</v>
      </c>
      <c r="E263" s="137" t="s">
        <v>1156</v>
      </c>
      <c r="F263" s="138" t="s">
        <v>1157</v>
      </c>
      <c r="G263" s="139" t="s">
        <v>283</v>
      </c>
      <c r="H263" s="140">
        <v>1</v>
      </c>
      <c r="I263" s="141"/>
      <c r="J263" s="142">
        <f>ROUND(I263*H263,2)</f>
        <v>0</v>
      </c>
      <c r="K263" s="138" t="s">
        <v>1</v>
      </c>
      <c r="L263" s="32"/>
      <c r="M263" s="143" t="s">
        <v>1</v>
      </c>
      <c r="N263" s="144" t="s">
        <v>41</v>
      </c>
      <c r="P263" s="145">
        <f>O263*H263</f>
        <v>0</v>
      </c>
      <c r="Q263" s="145">
        <v>0</v>
      </c>
      <c r="R263" s="145">
        <f>Q263*H263</f>
        <v>0</v>
      </c>
      <c r="S263" s="145">
        <v>0</v>
      </c>
      <c r="T263" s="146">
        <f>S263*H263</f>
        <v>0</v>
      </c>
      <c r="AR263" s="147" t="s">
        <v>102</v>
      </c>
      <c r="AT263" s="147" t="s">
        <v>138</v>
      </c>
      <c r="AU263" s="147" t="s">
        <v>85</v>
      </c>
      <c r="AY263" s="17" t="s">
        <v>136</v>
      </c>
      <c r="BE263" s="148">
        <f>IF(N263="základní",J263,0)</f>
        <v>0</v>
      </c>
      <c r="BF263" s="148">
        <f>IF(N263="snížená",J263,0)</f>
        <v>0</v>
      </c>
      <c r="BG263" s="148">
        <f>IF(N263="zákl. přenesená",J263,0)</f>
        <v>0</v>
      </c>
      <c r="BH263" s="148">
        <f>IF(N263="sníž. přenesená",J263,0)</f>
        <v>0</v>
      </c>
      <c r="BI263" s="148">
        <f>IF(N263="nulová",J263,0)</f>
        <v>0</v>
      </c>
      <c r="BJ263" s="17" t="s">
        <v>81</v>
      </c>
      <c r="BK263" s="148">
        <f>ROUND(I263*H263,2)</f>
        <v>0</v>
      </c>
      <c r="BL263" s="17" t="s">
        <v>102</v>
      </c>
      <c r="BM263" s="147" t="s">
        <v>1158</v>
      </c>
    </row>
    <row r="264" spans="2:47" s="1" customFormat="1" ht="12">
      <c r="B264" s="32"/>
      <c r="D264" s="149" t="s">
        <v>143</v>
      </c>
      <c r="F264" s="150" t="s">
        <v>1157</v>
      </c>
      <c r="I264" s="151"/>
      <c r="L264" s="32"/>
      <c r="M264" s="152"/>
      <c r="T264" s="56"/>
      <c r="AT264" s="17" t="s">
        <v>143</v>
      </c>
      <c r="AU264" s="17" t="s">
        <v>85</v>
      </c>
    </row>
    <row r="265" spans="2:51" s="13" customFormat="1" ht="12">
      <c r="B265" s="159"/>
      <c r="D265" s="149" t="s">
        <v>144</v>
      </c>
      <c r="E265" s="160" t="s">
        <v>1</v>
      </c>
      <c r="F265" s="161" t="s">
        <v>81</v>
      </c>
      <c r="H265" s="162">
        <v>1</v>
      </c>
      <c r="I265" s="163"/>
      <c r="L265" s="159"/>
      <c r="M265" s="164"/>
      <c r="T265" s="165"/>
      <c r="AT265" s="160" t="s">
        <v>144</v>
      </c>
      <c r="AU265" s="160" t="s">
        <v>85</v>
      </c>
      <c r="AV265" s="13" t="s">
        <v>85</v>
      </c>
      <c r="AW265" s="13" t="s">
        <v>32</v>
      </c>
      <c r="AX265" s="13" t="s">
        <v>76</v>
      </c>
      <c r="AY265" s="160" t="s">
        <v>136</v>
      </c>
    </row>
    <row r="266" spans="2:51" s="14" customFormat="1" ht="12">
      <c r="B266" s="166"/>
      <c r="D266" s="149" t="s">
        <v>144</v>
      </c>
      <c r="E266" s="167" t="s">
        <v>1</v>
      </c>
      <c r="F266" s="168" t="s">
        <v>147</v>
      </c>
      <c r="H266" s="169">
        <v>1</v>
      </c>
      <c r="I266" s="170"/>
      <c r="L266" s="166"/>
      <c r="M266" s="171"/>
      <c r="T266" s="172"/>
      <c r="AT266" s="167" t="s">
        <v>144</v>
      </c>
      <c r="AU266" s="167" t="s">
        <v>85</v>
      </c>
      <c r="AV266" s="14" t="s">
        <v>102</v>
      </c>
      <c r="AW266" s="14" t="s">
        <v>32</v>
      </c>
      <c r="AX266" s="14" t="s">
        <v>81</v>
      </c>
      <c r="AY266" s="167" t="s">
        <v>136</v>
      </c>
    </row>
    <row r="267" spans="2:65" s="1" customFormat="1" ht="24.25" customHeight="1">
      <c r="B267" s="32"/>
      <c r="C267" s="136" t="s">
        <v>317</v>
      </c>
      <c r="D267" s="136" t="s">
        <v>138</v>
      </c>
      <c r="E267" s="137" t="s">
        <v>1159</v>
      </c>
      <c r="F267" s="138" t="s">
        <v>1160</v>
      </c>
      <c r="G267" s="139" t="s">
        <v>186</v>
      </c>
      <c r="H267" s="140">
        <v>1.2</v>
      </c>
      <c r="I267" s="141"/>
      <c r="J267" s="142">
        <f>ROUND(I267*H267,2)</f>
        <v>0</v>
      </c>
      <c r="K267" s="138" t="s">
        <v>1</v>
      </c>
      <c r="L267" s="32"/>
      <c r="M267" s="143" t="s">
        <v>1</v>
      </c>
      <c r="N267" s="144" t="s">
        <v>41</v>
      </c>
      <c r="P267" s="145">
        <f>O267*H267</f>
        <v>0</v>
      </c>
      <c r="Q267" s="145">
        <v>0</v>
      </c>
      <c r="R267" s="145">
        <f>Q267*H267</f>
        <v>0</v>
      </c>
      <c r="S267" s="145">
        <v>0</v>
      </c>
      <c r="T267" s="146">
        <f>S267*H267</f>
        <v>0</v>
      </c>
      <c r="AR267" s="147" t="s">
        <v>102</v>
      </c>
      <c r="AT267" s="147" t="s">
        <v>138</v>
      </c>
      <c r="AU267" s="147" t="s">
        <v>85</v>
      </c>
      <c r="AY267" s="17" t="s">
        <v>136</v>
      </c>
      <c r="BE267" s="148">
        <f>IF(N267="základní",J267,0)</f>
        <v>0</v>
      </c>
      <c r="BF267" s="148">
        <f>IF(N267="snížená",J267,0)</f>
        <v>0</v>
      </c>
      <c r="BG267" s="148">
        <f>IF(N267="zákl. přenesená",J267,0)</f>
        <v>0</v>
      </c>
      <c r="BH267" s="148">
        <f>IF(N267="sníž. přenesená",J267,0)</f>
        <v>0</v>
      </c>
      <c r="BI267" s="148">
        <f>IF(N267="nulová",J267,0)</f>
        <v>0</v>
      </c>
      <c r="BJ267" s="17" t="s">
        <v>81</v>
      </c>
      <c r="BK267" s="148">
        <f>ROUND(I267*H267,2)</f>
        <v>0</v>
      </c>
      <c r="BL267" s="17" t="s">
        <v>102</v>
      </c>
      <c r="BM267" s="147" t="s">
        <v>1161</v>
      </c>
    </row>
    <row r="268" spans="2:47" s="1" customFormat="1" ht="24">
      <c r="B268" s="32"/>
      <c r="D268" s="149" t="s">
        <v>143</v>
      </c>
      <c r="F268" s="150" t="s">
        <v>1160</v>
      </c>
      <c r="I268" s="151"/>
      <c r="L268" s="32"/>
      <c r="M268" s="152"/>
      <c r="T268" s="56"/>
      <c r="AT268" s="17" t="s">
        <v>143</v>
      </c>
      <c r="AU268" s="17" t="s">
        <v>85</v>
      </c>
    </row>
    <row r="269" spans="2:51" s="13" customFormat="1" ht="12">
      <c r="B269" s="159"/>
      <c r="D269" s="149" t="s">
        <v>144</v>
      </c>
      <c r="E269" s="160" t="s">
        <v>1</v>
      </c>
      <c r="F269" s="161" t="s">
        <v>1115</v>
      </c>
      <c r="H269" s="162">
        <v>1.2</v>
      </c>
      <c r="I269" s="163"/>
      <c r="L269" s="159"/>
      <c r="M269" s="164"/>
      <c r="T269" s="165"/>
      <c r="AT269" s="160" t="s">
        <v>144</v>
      </c>
      <c r="AU269" s="160" t="s">
        <v>85</v>
      </c>
      <c r="AV269" s="13" t="s">
        <v>85</v>
      </c>
      <c r="AW269" s="13" t="s">
        <v>32</v>
      </c>
      <c r="AX269" s="13" t="s">
        <v>76</v>
      </c>
      <c r="AY269" s="160" t="s">
        <v>136</v>
      </c>
    </row>
    <row r="270" spans="2:51" s="14" customFormat="1" ht="12">
      <c r="B270" s="166"/>
      <c r="D270" s="149" t="s">
        <v>144</v>
      </c>
      <c r="E270" s="167" t="s">
        <v>1</v>
      </c>
      <c r="F270" s="168" t="s">
        <v>147</v>
      </c>
      <c r="H270" s="169">
        <v>1.2</v>
      </c>
      <c r="I270" s="170"/>
      <c r="L270" s="166"/>
      <c r="M270" s="171"/>
      <c r="T270" s="172"/>
      <c r="AT270" s="167" t="s">
        <v>144</v>
      </c>
      <c r="AU270" s="167" t="s">
        <v>85</v>
      </c>
      <c r="AV270" s="14" t="s">
        <v>102</v>
      </c>
      <c r="AW270" s="14" t="s">
        <v>32</v>
      </c>
      <c r="AX270" s="14" t="s">
        <v>81</v>
      </c>
      <c r="AY270" s="167" t="s">
        <v>136</v>
      </c>
    </row>
    <row r="271" spans="2:65" s="1" customFormat="1" ht="16.5" customHeight="1">
      <c r="B271" s="32"/>
      <c r="C271" s="136" t="s">
        <v>322</v>
      </c>
      <c r="D271" s="136" t="s">
        <v>138</v>
      </c>
      <c r="E271" s="137" t="s">
        <v>1162</v>
      </c>
      <c r="F271" s="138" t="s">
        <v>1163</v>
      </c>
      <c r="G271" s="139" t="s">
        <v>186</v>
      </c>
      <c r="H271" s="140">
        <v>1.2</v>
      </c>
      <c r="I271" s="141"/>
      <c r="J271" s="142">
        <f>ROUND(I271*H271,2)</f>
        <v>0</v>
      </c>
      <c r="K271" s="138" t="s">
        <v>1</v>
      </c>
      <c r="L271" s="32"/>
      <c r="M271" s="143" t="s">
        <v>1</v>
      </c>
      <c r="N271" s="144" t="s">
        <v>41</v>
      </c>
      <c r="P271" s="145">
        <f>O271*H271</f>
        <v>0</v>
      </c>
      <c r="Q271" s="145">
        <v>0</v>
      </c>
      <c r="R271" s="145">
        <f>Q271*H271</f>
        <v>0</v>
      </c>
      <c r="S271" s="145">
        <v>0</v>
      </c>
      <c r="T271" s="146">
        <f>S271*H271</f>
        <v>0</v>
      </c>
      <c r="AR271" s="147" t="s">
        <v>102</v>
      </c>
      <c r="AT271" s="147" t="s">
        <v>138</v>
      </c>
      <c r="AU271" s="147" t="s">
        <v>85</v>
      </c>
      <c r="AY271" s="17" t="s">
        <v>136</v>
      </c>
      <c r="BE271" s="148">
        <f>IF(N271="základní",J271,0)</f>
        <v>0</v>
      </c>
      <c r="BF271" s="148">
        <f>IF(N271="snížená",J271,0)</f>
        <v>0</v>
      </c>
      <c r="BG271" s="148">
        <f>IF(N271="zákl. přenesená",J271,0)</f>
        <v>0</v>
      </c>
      <c r="BH271" s="148">
        <f>IF(N271="sníž. přenesená",J271,0)</f>
        <v>0</v>
      </c>
      <c r="BI271" s="148">
        <f>IF(N271="nulová",J271,0)</f>
        <v>0</v>
      </c>
      <c r="BJ271" s="17" t="s">
        <v>81</v>
      </c>
      <c r="BK271" s="148">
        <f>ROUND(I271*H271,2)</f>
        <v>0</v>
      </c>
      <c r="BL271" s="17" t="s">
        <v>102</v>
      </c>
      <c r="BM271" s="147" t="s">
        <v>1164</v>
      </c>
    </row>
    <row r="272" spans="2:47" s="1" customFormat="1" ht="12">
      <c r="B272" s="32"/>
      <c r="D272" s="149" t="s">
        <v>143</v>
      </c>
      <c r="F272" s="150" t="s">
        <v>1163</v>
      </c>
      <c r="I272" s="151"/>
      <c r="L272" s="32"/>
      <c r="M272" s="152"/>
      <c r="T272" s="56"/>
      <c r="AT272" s="17" t="s">
        <v>143</v>
      </c>
      <c r="AU272" s="17" t="s">
        <v>85</v>
      </c>
    </row>
    <row r="273" spans="2:51" s="13" customFormat="1" ht="12">
      <c r="B273" s="159"/>
      <c r="D273" s="149" t="s">
        <v>144</v>
      </c>
      <c r="E273" s="160" t="s">
        <v>1</v>
      </c>
      <c r="F273" s="161" t="s">
        <v>1115</v>
      </c>
      <c r="H273" s="162">
        <v>1.2</v>
      </c>
      <c r="I273" s="163"/>
      <c r="L273" s="159"/>
      <c r="M273" s="164"/>
      <c r="T273" s="165"/>
      <c r="AT273" s="160" t="s">
        <v>144</v>
      </c>
      <c r="AU273" s="160" t="s">
        <v>85</v>
      </c>
      <c r="AV273" s="13" t="s">
        <v>85</v>
      </c>
      <c r="AW273" s="13" t="s">
        <v>32</v>
      </c>
      <c r="AX273" s="13" t="s">
        <v>76</v>
      </c>
      <c r="AY273" s="160" t="s">
        <v>136</v>
      </c>
    </row>
    <row r="274" spans="2:51" s="14" customFormat="1" ht="12">
      <c r="B274" s="166"/>
      <c r="D274" s="149" t="s">
        <v>144</v>
      </c>
      <c r="E274" s="167" t="s">
        <v>1</v>
      </c>
      <c r="F274" s="168" t="s">
        <v>147</v>
      </c>
      <c r="H274" s="169">
        <v>1.2</v>
      </c>
      <c r="I274" s="170"/>
      <c r="L274" s="166"/>
      <c r="M274" s="171"/>
      <c r="T274" s="172"/>
      <c r="AT274" s="167" t="s">
        <v>144</v>
      </c>
      <c r="AU274" s="167" t="s">
        <v>85</v>
      </c>
      <c r="AV274" s="14" t="s">
        <v>102</v>
      </c>
      <c r="AW274" s="14" t="s">
        <v>32</v>
      </c>
      <c r="AX274" s="14" t="s">
        <v>81</v>
      </c>
      <c r="AY274" s="167" t="s">
        <v>136</v>
      </c>
    </row>
    <row r="275" spans="2:65" s="1" customFormat="1" ht="16.5" customHeight="1">
      <c r="B275" s="32"/>
      <c r="C275" s="136" t="s">
        <v>327</v>
      </c>
      <c r="D275" s="136" t="s">
        <v>138</v>
      </c>
      <c r="E275" s="137" t="s">
        <v>1165</v>
      </c>
      <c r="F275" s="138" t="s">
        <v>1166</v>
      </c>
      <c r="G275" s="139" t="s">
        <v>186</v>
      </c>
      <c r="H275" s="140">
        <v>3</v>
      </c>
      <c r="I275" s="141"/>
      <c r="J275" s="142">
        <f>ROUND(I275*H275,2)</f>
        <v>0</v>
      </c>
      <c r="K275" s="138" t="s">
        <v>1</v>
      </c>
      <c r="L275" s="32"/>
      <c r="M275" s="143" t="s">
        <v>1</v>
      </c>
      <c r="N275" s="144" t="s">
        <v>41</v>
      </c>
      <c r="P275" s="145">
        <f>O275*H275</f>
        <v>0</v>
      </c>
      <c r="Q275" s="145">
        <v>0.00019</v>
      </c>
      <c r="R275" s="145">
        <f>Q275*H275</f>
        <v>0.00057</v>
      </c>
      <c r="S275" s="145">
        <v>0</v>
      </c>
      <c r="T275" s="146">
        <f>S275*H275</f>
        <v>0</v>
      </c>
      <c r="AR275" s="147" t="s">
        <v>102</v>
      </c>
      <c r="AT275" s="147" t="s">
        <v>138</v>
      </c>
      <c r="AU275" s="147" t="s">
        <v>85</v>
      </c>
      <c r="AY275" s="17" t="s">
        <v>136</v>
      </c>
      <c r="BE275" s="148">
        <f>IF(N275="základní",J275,0)</f>
        <v>0</v>
      </c>
      <c r="BF275" s="148">
        <f>IF(N275="snížená",J275,0)</f>
        <v>0</v>
      </c>
      <c r="BG275" s="148">
        <f>IF(N275="zákl. přenesená",J275,0)</f>
        <v>0</v>
      </c>
      <c r="BH275" s="148">
        <f>IF(N275="sníž. přenesená",J275,0)</f>
        <v>0</v>
      </c>
      <c r="BI275" s="148">
        <f>IF(N275="nulová",J275,0)</f>
        <v>0</v>
      </c>
      <c r="BJ275" s="17" t="s">
        <v>81</v>
      </c>
      <c r="BK275" s="148">
        <f>ROUND(I275*H275,2)</f>
        <v>0</v>
      </c>
      <c r="BL275" s="17" t="s">
        <v>102</v>
      </c>
      <c r="BM275" s="147" t="s">
        <v>1167</v>
      </c>
    </row>
    <row r="276" spans="2:47" s="1" customFormat="1" ht="12">
      <c r="B276" s="32"/>
      <c r="D276" s="149" t="s">
        <v>143</v>
      </c>
      <c r="F276" s="150" t="s">
        <v>1166</v>
      </c>
      <c r="I276" s="151"/>
      <c r="L276" s="32"/>
      <c r="M276" s="152"/>
      <c r="T276" s="56"/>
      <c r="AT276" s="17" t="s">
        <v>143</v>
      </c>
      <c r="AU276" s="17" t="s">
        <v>85</v>
      </c>
    </row>
    <row r="277" spans="2:51" s="13" customFormat="1" ht="12">
      <c r="B277" s="159"/>
      <c r="D277" s="149" t="s">
        <v>144</v>
      </c>
      <c r="E277" s="160" t="s">
        <v>1</v>
      </c>
      <c r="F277" s="161" t="s">
        <v>88</v>
      </c>
      <c r="H277" s="162">
        <v>3</v>
      </c>
      <c r="I277" s="163"/>
      <c r="L277" s="159"/>
      <c r="M277" s="164"/>
      <c r="T277" s="165"/>
      <c r="AT277" s="160" t="s">
        <v>144</v>
      </c>
      <c r="AU277" s="160" t="s">
        <v>85</v>
      </c>
      <c r="AV277" s="13" t="s">
        <v>85</v>
      </c>
      <c r="AW277" s="13" t="s">
        <v>32</v>
      </c>
      <c r="AX277" s="13" t="s">
        <v>76</v>
      </c>
      <c r="AY277" s="160" t="s">
        <v>136</v>
      </c>
    </row>
    <row r="278" spans="2:51" s="14" customFormat="1" ht="12">
      <c r="B278" s="166"/>
      <c r="D278" s="149" t="s">
        <v>144</v>
      </c>
      <c r="E278" s="167" t="s">
        <v>1</v>
      </c>
      <c r="F278" s="168" t="s">
        <v>147</v>
      </c>
      <c r="H278" s="169">
        <v>3</v>
      </c>
      <c r="I278" s="170"/>
      <c r="L278" s="166"/>
      <c r="M278" s="171"/>
      <c r="T278" s="172"/>
      <c r="AT278" s="167" t="s">
        <v>144</v>
      </c>
      <c r="AU278" s="167" t="s">
        <v>85</v>
      </c>
      <c r="AV278" s="14" t="s">
        <v>102</v>
      </c>
      <c r="AW278" s="14" t="s">
        <v>32</v>
      </c>
      <c r="AX278" s="14" t="s">
        <v>81</v>
      </c>
      <c r="AY278" s="167" t="s">
        <v>136</v>
      </c>
    </row>
    <row r="279" spans="2:65" s="1" customFormat="1" ht="16.5" customHeight="1">
      <c r="B279" s="32"/>
      <c r="C279" s="136" t="s">
        <v>333</v>
      </c>
      <c r="D279" s="136" t="s">
        <v>138</v>
      </c>
      <c r="E279" s="137" t="s">
        <v>925</v>
      </c>
      <c r="F279" s="138" t="s">
        <v>926</v>
      </c>
      <c r="G279" s="139" t="s">
        <v>186</v>
      </c>
      <c r="H279" s="140">
        <v>1.2</v>
      </c>
      <c r="I279" s="141"/>
      <c r="J279" s="142">
        <f>ROUND(I279*H279,2)</f>
        <v>0</v>
      </c>
      <c r="K279" s="138" t="s">
        <v>1</v>
      </c>
      <c r="L279" s="32"/>
      <c r="M279" s="143" t="s">
        <v>1</v>
      </c>
      <c r="N279" s="144" t="s">
        <v>41</v>
      </c>
      <c r="P279" s="145">
        <f>O279*H279</f>
        <v>0</v>
      </c>
      <c r="Q279" s="145">
        <v>7E-05</v>
      </c>
      <c r="R279" s="145">
        <f>Q279*H279</f>
        <v>8.4E-05</v>
      </c>
      <c r="S279" s="145">
        <v>0</v>
      </c>
      <c r="T279" s="146">
        <f>S279*H279</f>
        <v>0</v>
      </c>
      <c r="AR279" s="147" t="s">
        <v>102</v>
      </c>
      <c r="AT279" s="147" t="s">
        <v>138</v>
      </c>
      <c r="AU279" s="147" t="s">
        <v>85</v>
      </c>
      <c r="AY279" s="17" t="s">
        <v>136</v>
      </c>
      <c r="BE279" s="148">
        <f>IF(N279="základní",J279,0)</f>
        <v>0</v>
      </c>
      <c r="BF279" s="148">
        <f>IF(N279="snížená",J279,0)</f>
        <v>0</v>
      </c>
      <c r="BG279" s="148">
        <f>IF(N279="zákl. přenesená",J279,0)</f>
        <v>0</v>
      </c>
      <c r="BH279" s="148">
        <f>IF(N279="sníž. přenesená",J279,0)</f>
        <v>0</v>
      </c>
      <c r="BI279" s="148">
        <f>IF(N279="nulová",J279,0)</f>
        <v>0</v>
      </c>
      <c r="BJ279" s="17" t="s">
        <v>81</v>
      </c>
      <c r="BK279" s="148">
        <f>ROUND(I279*H279,2)</f>
        <v>0</v>
      </c>
      <c r="BL279" s="17" t="s">
        <v>102</v>
      </c>
      <c r="BM279" s="147" t="s">
        <v>1168</v>
      </c>
    </row>
    <row r="280" spans="2:47" s="1" customFormat="1" ht="12">
      <c r="B280" s="32"/>
      <c r="D280" s="149" t="s">
        <v>143</v>
      </c>
      <c r="F280" s="150" t="s">
        <v>926</v>
      </c>
      <c r="I280" s="151"/>
      <c r="L280" s="32"/>
      <c r="M280" s="152"/>
      <c r="T280" s="56"/>
      <c r="AT280" s="17" t="s">
        <v>143</v>
      </c>
      <c r="AU280" s="17" t="s">
        <v>85</v>
      </c>
    </row>
    <row r="281" spans="2:51" s="13" customFormat="1" ht="12">
      <c r="B281" s="159"/>
      <c r="D281" s="149" t="s">
        <v>144</v>
      </c>
      <c r="E281" s="160" t="s">
        <v>1</v>
      </c>
      <c r="F281" s="161" t="s">
        <v>1169</v>
      </c>
      <c r="H281" s="162">
        <v>1.2</v>
      </c>
      <c r="I281" s="163"/>
      <c r="L281" s="159"/>
      <c r="M281" s="164"/>
      <c r="T281" s="165"/>
      <c r="AT281" s="160" t="s">
        <v>144</v>
      </c>
      <c r="AU281" s="160" t="s">
        <v>85</v>
      </c>
      <c r="AV281" s="13" t="s">
        <v>85</v>
      </c>
      <c r="AW281" s="13" t="s">
        <v>32</v>
      </c>
      <c r="AX281" s="13" t="s">
        <v>76</v>
      </c>
      <c r="AY281" s="160" t="s">
        <v>136</v>
      </c>
    </row>
    <row r="282" spans="2:51" s="14" customFormat="1" ht="12">
      <c r="B282" s="166"/>
      <c r="D282" s="149" t="s">
        <v>144</v>
      </c>
      <c r="E282" s="167" t="s">
        <v>1</v>
      </c>
      <c r="F282" s="168" t="s">
        <v>147</v>
      </c>
      <c r="H282" s="169">
        <v>1.2</v>
      </c>
      <c r="I282" s="170"/>
      <c r="L282" s="166"/>
      <c r="M282" s="171"/>
      <c r="T282" s="172"/>
      <c r="AT282" s="167" t="s">
        <v>144</v>
      </c>
      <c r="AU282" s="167" t="s">
        <v>85</v>
      </c>
      <c r="AV282" s="14" t="s">
        <v>102</v>
      </c>
      <c r="AW282" s="14" t="s">
        <v>32</v>
      </c>
      <c r="AX282" s="14" t="s">
        <v>81</v>
      </c>
      <c r="AY282" s="167" t="s">
        <v>136</v>
      </c>
    </row>
    <row r="283" spans="2:63" s="11" customFormat="1" ht="22.75" customHeight="1">
      <c r="B283" s="124"/>
      <c r="D283" s="125" t="s">
        <v>75</v>
      </c>
      <c r="E283" s="134" t="s">
        <v>682</v>
      </c>
      <c r="F283" s="134" t="s">
        <v>683</v>
      </c>
      <c r="I283" s="127"/>
      <c r="J283" s="135">
        <f>BK283</f>
        <v>0</v>
      </c>
      <c r="L283" s="124"/>
      <c r="M283" s="129"/>
      <c r="P283" s="130">
        <f>SUM(P284:P287)</f>
        <v>0</v>
      </c>
      <c r="R283" s="130">
        <f>SUM(R284:R287)</f>
        <v>0</v>
      </c>
      <c r="T283" s="131">
        <f>SUM(T284:T287)</f>
        <v>0</v>
      </c>
      <c r="AR283" s="125" t="s">
        <v>81</v>
      </c>
      <c r="AT283" s="132" t="s">
        <v>75</v>
      </c>
      <c r="AU283" s="132" t="s">
        <v>81</v>
      </c>
      <c r="AY283" s="125" t="s">
        <v>136</v>
      </c>
      <c r="BK283" s="133">
        <f>SUM(BK284:BK287)</f>
        <v>0</v>
      </c>
    </row>
    <row r="284" spans="2:65" s="1" customFormat="1" ht="24.25" customHeight="1">
      <c r="B284" s="32"/>
      <c r="C284" s="136" t="s">
        <v>338</v>
      </c>
      <c r="D284" s="136" t="s">
        <v>138</v>
      </c>
      <c r="E284" s="137" t="s">
        <v>935</v>
      </c>
      <c r="F284" s="138" t="s">
        <v>936</v>
      </c>
      <c r="G284" s="139" t="s">
        <v>240</v>
      </c>
      <c r="H284" s="140">
        <v>0.025</v>
      </c>
      <c r="I284" s="141"/>
      <c r="J284" s="142">
        <f>ROUND(I284*H284,2)</f>
        <v>0</v>
      </c>
      <c r="K284" s="138" t="s">
        <v>1</v>
      </c>
      <c r="L284" s="32"/>
      <c r="M284" s="143" t="s">
        <v>1</v>
      </c>
      <c r="N284" s="144" t="s">
        <v>41</v>
      </c>
      <c r="P284" s="145">
        <f>O284*H284</f>
        <v>0</v>
      </c>
      <c r="Q284" s="145">
        <v>0</v>
      </c>
      <c r="R284" s="145">
        <f>Q284*H284</f>
        <v>0</v>
      </c>
      <c r="S284" s="145">
        <v>0</v>
      </c>
      <c r="T284" s="146">
        <f>S284*H284</f>
        <v>0</v>
      </c>
      <c r="AR284" s="147" t="s">
        <v>102</v>
      </c>
      <c r="AT284" s="147" t="s">
        <v>138</v>
      </c>
      <c r="AU284" s="147" t="s">
        <v>85</v>
      </c>
      <c r="AY284" s="17" t="s">
        <v>136</v>
      </c>
      <c r="BE284" s="148">
        <f>IF(N284="základní",J284,0)</f>
        <v>0</v>
      </c>
      <c r="BF284" s="148">
        <f>IF(N284="snížená",J284,0)</f>
        <v>0</v>
      </c>
      <c r="BG284" s="148">
        <f>IF(N284="zákl. přenesená",J284,0)</f>
        <v>0</v>
      </c>
      <c r="BH284" s="148">
        <f>IF(N284="sníž. přenesená",J284,0)</f>
        <v>0</v>
      </c>
      <c r="BI284" s="148">
        <f>IF(N284="nulová",J284,0)</f>
        <v>0</v>
      </c>
      <c r="BJ284" s="17" t="s">
        <v>81</v>
      </c>
      <c r="BK284" s="148">
        <f>ROUND(I284*H284,2)</f>
        <v>0</v>
      </c>
      <c r="BL284" s="17" t="s">
        <v>102</v>
      </c>
      <c r="BM284" s="147" t="s">
        <v>1170</v>
      </c>
    </row>
    <row r="285" spans="2:47" s="1" customFormat="1" ht="24">
      <c r="B285" s="32"/>
      <c r="D285" s="149" t="s">
        <v>143</v>
      </c>
      <c r="F285" s="150" t="s">
        <v>936</v>
      </c>
      <c r="I285" s="151"/>
      <c r="L285" s="32"/>
      <c r="M285" s="152"/>
      <c r="T285" s="56"/>
      <c r="AT285" s="17" t="s">
        <v>143</v>
      </c>
      <c r="AU285" s="17" t="s">
        <v>85</v>
      </c>
    </row>
    <row r="286" spans="2:65" s="1" customFormat="1" ht="55.5" customHeight="1">
      <c r="B286" s="32"/>
      <c r="C286" s="136" t="s">
        <v>343</v>
      </c>
      <c r="D286" s="136" t="s">
        <v>138</v>
      </c>
      <c r="E286" s="137" t="s">
        <v>1171</v>
      </c>
      <c r="F286" s="138" t="s">
        <v>1172</v>
      </c>
      <c r="G286" s="139" t="s">
        <v>240</v>
      </c>
      <c r="H286" s="140">
        <v>0.025</v>
      </c>
      <c r="I286" s="141"/>
      <c r="J286" s="142">
        <f>ROUND(I286*H286,2)</f>
        <v>0</v>
      </c>
      <c r="K286" s="138" t="s">
        <v>1</v>
      </c>
      <c r="L286" s="32"/>
      <c r="M286" s="143" t="s">
        <v>1</v>
      </c>
      <c r="N286" s="144" t="s">
        <v>41</v>
      </c>
      <c r="P286" s="145">
        <f>O286*H286</f>
        <v>0</v>
      </c>
      <c r="Q286" s="145">
        <v>0</v>
      </c>
      <c r="R286" s="145">
        <f>Q286*H286</f>
        <v>0</v>
      </c>
      <c r="S286" s="145">
        <v>0</v>
      </c>
      <c r="T286" s="146">
        <f>S286*H286</f>
        <v>0</v>
      </c>
      <c r="AR286" s="147" t="s">
        <v>102</v>
      </c>
      <c r="AT286" s="147" t="s">
        <v>138</v>
      </c>
      <c r="AU286" s="147" t="s">
        <v>85</v>
      </c>
      <c r="AY286" s="17" t="s">
        <v>136</v>
      </c>
      <c r="BE286" s="148">
        <f>IF(N286="základní",J286,0)</f>
        <v>0</v>
      </c>
      <c r="BF286" s="148">
        <f>IF(N286="snížená",J286,0)</f>
        <v>0</v>
      </c>
      <c r="BG286" s="148">
        <f>IF(N286="zákl. přenesená",J286,0)</f>
        <v>0</v>
      </c>
      <c r="BH286" s="148">
        <f>IF(N286="sníž. přenesená",J286,0)</f>
        <v>0</v>
      </c>
      <c r="BI286" s="148">
        <f>IF(N286="nulová",J286,0)</f>
        <v>0</v>
      </c>
      <c r="BJ286" s="17" t="s">
        <v>81</v>
      </c>
      <c r="BK286" s="148">
        <f>ROUND(I286*H286,2)</f>
        <v>0</v>
      </c>
      <c r="BL286" s="17" t="s">
        <v>102</v>
      </c>
      <c r="BM286" s="147" t="s">
        <v>1173</v>
      </c>
    </row>
    <row r="287" spans="2:47" s="1" customFormat="1" ht="48">
      <c r="B287" s="32"/>
      <c r="D287" s="149" t="s">
        <v>143</v>
      </c>
      <c r="F287" s="150" t="s">
        <v>1172</v>
      </c>
      <c r="I287" s="151"/>
      <c r="L287" s="32"/>
      <c r="M287" s="190"/>
      <c r="N287" s="191"/>
      <c r="O287" s="191"/>
      <c r="P287" s="191"/>
      <c r="Q287" s="191"/>
      <c r="R287" s="191"/>
      <c r="S287" s="191"/>
      <c r="T287" s="192"/>
      <c r="AT287" s="17" t="s">
        <v>143</v>
      </c>
      <c r="AU287" s="17" t="s">
        <v>85</v>
      </c>
    </row>
    <row r="288" spans="2:12" s="1" customFormat="1" ht="7" customHeight="1">
      <c r="B288" s="44"/>
      <c r="C288" s="45"/>
      <c r="D288" s="45"/>
      <c r="E288" s="45"/>
      <c r="F288" s="45"/>
      <c r="G288" s="45"/>
      <c r="H288" s="45"/>
      <c r="I288" s="45"/>
      <c r="J288" s="45"/>
      <c r="K288" s="45"/>
      <c r="L288" s="32"/>
    </row>
  </sheetData>
  <sheetProtection algorithmName="SHA-512" hashValue="t/gShOJGSaRjNWGnX4534cgfK7rqPdzKADcLGmWmbVAJ3DkVhb2S8ZqM1If1zo5M59Ey9oeCbaBN/4pCDKz1FQ==" saltValue="KoHIbY0ETRAWcclbO0YJpcbVbVyHNKfDcvdwiAhH95P0h5BXjYAwgIXXP0QnnsTgRMNAFD3uaxuwomJFUsC7Sg==" spinCount="100000" sheet="1" objects="1" scenarios="1" formatColumns="0" formatRows="0" autoFilter="0"/>
  <autoFilter ref="C124:K287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29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28515625" style="0" customWidth="1"/>
    <col min="3" max="4" width="4.28125" style="0" customWidth="1"/>
    <col min="5" max="5" width="17.281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AT2" s="17" t="s">
        <v>104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85</v>
      </c>
    </row>
    <row r="4" spans="2:46" ht="25" customHeight="1">
      <c r="B4" s="20"/>
      <c r="D4" s="21" t="s">
        <v>105</v>
      </c>
      <c r="L4" s="20"/>
      <c r="M4" s="93" t="s">
        <v>10</v>
      </c>
      <c r="AT4" s="17" t="s">
        <v>4</v>
      </c>
    </row>
    <row r="5" spans="2:12" ht="7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39" t="str">
        <f>'Rekapitulace stavby'!K6</f>
        <v>Chodník Kramolna podél III/30413 (Kramolna Lhotky)</v>
      </c>
      <c r="F7" s="240"/>
      <c r="G7" s="240"/>
      <c r="H7" s="240"/>
      <c r="L7" s="20"/>
    </row>
    <row r="8" spans="2:12" s="1" customFormat="1" ht="12" customHeight="1">
      <c r="B8" s="32"/>
      <c r="D8" s="27" t="s">
        <v>106</v>
      </c>
      <c r="L8" s="32"/>
    </row>
    <row r="9" spans="2:12" s="1" customFormat="1" ht="16.5" customHeight="1">
      <c r="B9" s="32"/>
      <c r="E9" s="197" t="s">
        <v>1174</v>
      </c>
      <c r="F9" s="241"/>
      <c r="G9" s="241"/>
      <c r="H9" s="241"/>
      <c r="L9" s="32"/>
    </row>
    <row r="10" spans="2:12" s="1" customFormat="1" ht="11">
      <c r="B10" s="32"/>
      <c r="L10" s="32"/>
    </row>
    <row r="11" spans="2:12" s="1" customFormat="1" ht="12" customHeight="1">
      <c r="B11" s="32"/>
      <c r="D11" s="27" t="s">
        <v>18</v>
      </c>
      <c r="F11" s="25" t="s">
        <v>1</v>
      </c>
      <c r="I11" s="27" t="s">
        <v>19</v>
      </c>
      <c r="J11" s="25" t="s">
        <v>1</v>
      </c>
      <c r="L11" s="32"/>
    </row>
    <row r="12" spans="2:12" s="1" customFormat="1" ht="12" customHeight="1">
      <c r="B12" s="32"/>
      <c r="D12" s="27" t="s">
        <v>20</v>
      </c>
      <c r="F12" s="25" t="s">
        <v>21</v>
      </c>
      <c r="I12" s="27" t="s">
        <v>22</v>
      </c>
      <c r="J12" s="52" t="str">
        <f>'Rekapitulace stavby'!AN8</f>
        <v>12.12.2023</v>
      </c>
      <c r="L12" s="32"/>
    </row>
    <row r="13" spans="2:12" s="1" customFormat="1" ht="10.75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1</v>
      </c>
      <c r="L14" s="32"/>
    </row>
    <row r="15" spans="2:12" s="1" customFormat="1" ht="18" customHeight="1">
      <c r="B15" s="32"/>
      <c r="E15" s="25" t="s">
        <v>26</v>
      </c>
      <c r="I15" s="27" t="s">
        <v>27</v>
      </c>
      <c r="J15" s="25" t="s">
        <v>1</v>
      </c>
      <c r="L15" s="32"/>
    </row>
    <row r="16" spans="2:12" s="1" customFormat="1" ht="7" customHeight="1">
      <c r="B16" s="32"/>
      <c r="L16" s="32"/>
    </row>
    <row r="17" spans="2:12" s="1" customFormat="1" ht="12" customHeight="1">
      <c r="B17" s="32"/>
      <c r="D17" s="27" t="s">
        <v>28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42" t="str">
        <f>'Rekapitulace stavby'!E14</f>
        <v>Vyplň údaj</v>
      </c>
      <c r="F18" s="223"/>
      <c r="G18" s="223"/>
      <c r="H18" s="223"/>
      <c r="I18" s="27" t="s">
        <v>27</v>
      </c>
      <c r="J18" s="28" t="str">
        <f>'Rekapitulace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30</v>
      </c>
      <c r="I20" s="27" t="s">
        <v>25</v>
      </c>
      <c r="J20" s="25" t="s">
        <v>1</v>
      </c>
      <c r="L20" s="32"/>
    </row>
    <row r="21" spans="2:12" s="1" customFormat="1" ht="18" customHeight="1">
      <c r="B21" s="32"/>
      <c r="E21" s="25" t="s">
        <v>31</v>
      </c>
      <c r="I21" s="27" t="s">
        <v>27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25</v>
      </c>
      <c r="J23" s="25" t="s">
        <v>1</v>
      </c>
      <c r="L23" s="32"/>
    </row>
    <row r="24" spans="2:12" s="1" customFormat="1" ht="18" customHeight="1">
      <c r="B24" s="32"/>
      <c r="E24" s="25" t="s">
        <v>34</v>
      </c>
      <c r="I24" s="27" t="s">
        <v>27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35</v>
      </c>
      <c r="L26" s="32"/>
    </row>
    <row r="27" spans="2:12" s="7" customFormat="1" ht="16.5" customHeight="1">
      <c r="B27" s="94"/>
      <c r="E27" s="228" t="s">
        <v>1</v>
      </c>
      <c r="F27" s="228"/>
      <c r="G27" s="228"/>
      <c r="H27" s="228"/>
      <c r="L27" s="94"/>
    </row>
    <row r="28" spans="2:12" s="1" customFormat="1" ht="7" customHeight="1">
      <c r="B28" s="32"/>
      <c r="L28" s="32"/>
    </row>
    <row r="29" spans="2:12" s="1" customFormat="1" ht="7" customHeight="1">
      <c r="B29" s="32"/>
      <c r="D29" s="53"/>
      <c r="E29" s="53"/>
      <c r="F29" s="53"/>
      <c r="G29" s="53"/>
      <c r="H29" s="53"/>
      <c r="I29" s="53"/>
      <c r="J29" s="53"/>
      <c r="K29" s="53"/>
      <c r="L29" s="32"/>
    </row>
    <row r="30" spans="2:12" s="1" customFormat="1" ht="25.5" customHeight="1">
      <c r="B30" s="32"/>
      <c r="D30" s="95" t="s">
        <v>36</v>
      </c>
      <c r="J30" s="66">
        <f>ROUND(J117,2)</f>
        <v>0</v>
      </c>
      <c r="L30" s="32"/>
    </row>
    <row r="31" spans="2:12" s="1" customFormat="1" ht="7" customHeight="1">
      <c r="B31" s="32"/>
      <c r="D31" s="53"/>
      <c r="E31" s="53"/>
      <c r="F31" s="53"/>
      <c r="G31" s="53"/>
      <c r="H31" s="53"/>
      <c r="I31" s="53"/>
      <c r="J31" s="53"/>
      <c r="K31" s="53"/>
      <c r="L31" s="32"/>
    </row>
    <row r="32" spans="2:12" s="1" customFormat="1" ht="14.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5" customHeight="1">
      <c r="B33" s="32"/>
      <c r="D33" s="55" t="s">
        <v>40</v>
      </c>
      <c r="E33" s="27" t="s">
        <v>41</v>
      </c>
      <c r="F33" s="86">
        <f>ROUND((SUM(BE117:BE128)),2)</f>
        <v>0</v>
      </c>
      <c r="I33" s="96">
        <v>0.21</v>
      </c>
      <c r="J33" s="86">
        <f>ROUND(((SUM(BE117:BE128))*I33),2)</f>
        <v>0</v>
      </c>
      <c r="L33" s="32"/>
    </row>
    <row r="34" spans="2:12" s="1" customFormat="1" ht="14.5" customHeight="1">
      <c r="B34" s="32"/>
      <c r="E34" s="27" t="s">
        <v>42</v>
      </c>
      <c r="F34" s="86">
        <f>ROUND((SUM(BF117:BF128)),2)</f>
        <v>0</v>
      </c>
      <c r="I34" s="96">
        <v>0.15</v>
      </c>
      <c r="J34" s="86">
        <f>ROUND(((SUM(BF117:BF128))*I34),2)</f>
        <v>0</v>
      </c>
      <c r="L34" s="32"/>
    </row>
    <row r="35" spans="2:12" s="1" customFormat="1" ht="14.5" customHeight="1" hidden="1">
      <c r="B35" s="32"/>
      <c r="E35" s="27" t="s">
        <v>43</v>
      </c>
      <c r="F35" s="86">
        <f>ROUND((SUM(BG117:BG128)),2)</f>
        <v>0</v>
      </c>
      <c r="I35" s="96">
        <v>0.21</v>
      </c>
      <c r="J35" s="86">
        <f>0</f>
        <v>0</v>
      </c>
      <c r="L35" s="32"/>
    </row>
    <row r="36" spans="2:12" s="1" customFormat="1" ht="14.5" customHeight="1" hidden="1">
      <c r="B36" s="32"/>
      <c r="E36" s="27" t="s">
        <v>44</v>
      </c>
      <c r="F36" s="86">
        <f>ROUND((SUM(BH117:BH128)),2)</f>
        <v>0</v>
      </c>
      <c r="I36" s="96">
        <v>0.15</v>
      </c>
      <c r="J36" s="86">
        <f>0</f>
        <v>0</v>
      </c>
      <c r="L36" s="32"/>
    </row>
    <row r="37" spans="2:12" s="1" customFormat="1" ht="14.5" customHeight="1" hidden="1">
      <c r="B37" s="32"/>
      <c r="E37" s="27" t="s">
        <v>45</v>
      </c>
      <c r="F37" s="86">
        <f>ROUND((SUM(BI117:BI128)),2)</f>
        <v>0</v>
      </c>
      <c r="I37" s="96">
        <v>0</v>
      </c>
      <c r="J37" s="86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97"/>
      <c r="D39" s="98" t="s">
        <v>46</v>
      </c>
      <c r="E39" s="57"/>
      <c r="F39" s="57"/>
      <c r="G39" s="99" t="s">
        <v>47</v>
      </c>
      <c r="H39" s="100" t="s">
        <v>48</v>
      </c>
      <c r="I39" s="57"/>
      <c r="J39" s="101">
        <f>SUM(J30:J37)</f>
        <v>0</v>
      </c>
      <c r="K39" s="102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1" t="s">
        <v>49</v>
      </c>
      <c r="E50" s="42"/>
      <c r="F50" s="42"/>
      <c r="G50" s="41" t="s">
        <v>50</v>
      </c>
      <c r="H50" s="42"/>
      <c r="I50" s="42"/>
      <c r="J50" s="42"/>
      <c r="K50" s="42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3" t="s">
        <v>51</v>
      </c>
      <c r="E61" s="34"/>
      <c r="F61" s="103" t="s">
        <v>52</v>
      </c>
      <c r="G61" s="43" t="s">
        <v>51</v>
      </c>
      <c r="H61" s="34"/>
      <c r="I61" s="34"/>
      <c r="J61" s="104" t="s">
        <v>52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1" t="s">
        <v>53</v>
      </c>
      <c r="E65" s="42"/>
      <c r="F65" s="42"/>
      <c r="G65" s="41" t="s">
        <v>54</v>
      </c>
      <c r="H65" s="42"/>
      <c r="I65" s="42"/>
      <c r="J65" s="42"/>
      <c r="K65" s="42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3" t="s">
        <v>51</v>
      </c>
      <c r="E76" s="34"/>
      <c r="F76" s="103" t="s">
        <v>52</v>
      </c>
      <c r="G76" s="43" t="s">
        <v>51</v>
      </c>
      <c r="H76" s="34"/>
      <c r="I76" s="34"/>
      <c r="J76" s="104" t="s">
        <v>52</v>
      </c>
      <c r="K76" s="34"/>
      <c r="L76" s="32"/>
    </row>
    <row r="77" spans="2:12" s="1" customFormat="1" ht="14.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2"/>
    </row>
    <row r="81" spans="2:12" s="1" customFormat="1" ht="7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2"/>
    </row>
    <row r="82" spans="2:12" s="1" customFormat="1" ht="25" customHeight="1">
      <c r="B82" s="32"/>
      <c r="C82" s="21" t="s">
        <v>108</v>
      </c>
      <c r="L82" s="32"/>
    </row>
    <row r="83" spans="2:12" s="1" customFormat="1" ht="7" customHeight="1">
      <c r="B83" s="32"/>
      <c r="L83" s="32"/>
    </row>
    <row r="84" spans="2:12" s="1" customFormat="1" ht="12" customHeight="1">
      <c r="B84" s="32"/>
      <c r="C84" s="27" t="s">
        <v>16</v>
      </c>
      <c r="L84" s="32"/>
    </row>
    <row r="85" spans="2:12" s="1" customFormat="1" ht="16.5" customHeight="1">
      <c r="B85" s="32"/>
      <c r="E85" s="239" t="str">
        <f>E7</f>
        <v>Chodník Kramolna podél III/30413 (Kramolna Lhotky)</v>
      </c>
      <c r="F85" s="240"/>
      <c r="G85" s="240"/>
      <c r="H85" s="240"/>
      <c r="L85" s="32"/>
    </row>
    <row r="86" spans="2:12" s="1" customFormat="1" ht="12" customHeight="1">
      <c r="B86" s="32"/>
      <c r="C86" s="27" t="s">
        <v>106</v>
      </c>
      <c r="L86" s="32"/>
    </row>
    <row r="87" spans="2:12" s="1" customFormat="1" ht="16.5" customHeight="1">
      <c r="B87" s="32"/>
      <c r="E87" s="197" t="str">
        <f>E9</f>
        <v>4 - VRN ( SO 101 )</v>
      </c>
      <c r="F87" s="241"/>
      <c r="G87" s="241"/>
      <c r="H87" s="241"/>
      <c r="L87" s="32"/>
    </row>
    <row r="88" spans="2:12" s="1" customFormat="1" ht="7" customHeight="1">
      <c r="B88" s="32"/>
      <c r="L88" s="32"/>
    </row>
    <row r="89" spans="2:12" s="1" customFormat="1" ht="12" customHeight="1">
      <c r="B89" s="32"/>
      <c r="C89" s="27" t="s">
        <v>20</v>
      </c>
      <c r="F89" s="25" t="str">
        <f>F12</f>
        <v>k.ú. Kramolna, k.ú. Lhotky</v>
      </c>
      <c r="I89" s="27" t="s">
        <v>22</v>
      </c>
      <c r="J89" s="52" t="str">
        <f>IF(J12="","",J12)</f>
        <v>12.12.2023</v>
      </c>
      <c r="L89" s="32"/>
    </row>
    <row r="90" spans="2:12" s="1" customFormat="1" ht="7" customHeight="1">
      <c r="B90" s="32"/>
      <c r="L90" s="32"/>
    </row>
    <row r="91" spans="2:12" s="1" customFormat="1" ht="25.75" customHeight="1">
      <c r="B91" s="32"/>
      <c r="C91" s="27" t="s">
        <v>24</v>
      </c>
      <c r="F91" s="25" t="str">
        <f>E15</f>
        <v>Obec Kramolna, 547 01 Náchod</v>
      </c>
      <c r="I91" s="27" t="s">
        <v>30</v>
      </c>
      <c r="J91" s="30" t="str">
        <f>E21</f>
        <v>Ing. Filip Eichler, Ph.D.</v>
      </c>
      <c r="L91" s="32"/>
    </row>
    <row r="92" spans="2:12" s="1" customFormat="1" ht="15.25" customHeight="1">
      <c r="B92" s="32"/>
      <c r="C92" s="27" t="s">
        <v>28</v>
      </c>
      <c r="F92" s="25" t="str">
        <f>IF(E18="","",E18)</f>
        <v>Vyplň údaj</v>
      </c>
      <c r="I92" s="27" t="s">
        <v>33</v>
      </c>
      <c r="J92" s="30" t="str">
        <f>E24</f>
        <v xml:space="preserve"> </v>
      </c>
      <c r="L92" s="32"/>
    </row>
    <row r="93" spans="2:12" s="1" customFormat="1" ht="10.25" customHeight="1">
      <c r="B93" s="32"/>
      <c r="L93" s="32"/>
    </row>
    <row r="94" spans="2:12" s="1" customFormat="1" ht="29.25" customHeight="1">
      <c r="B94" s="32"/>
      <c r="C94" s="105" t="s">
        <v>109</v>
      </c>
      <c r="D94" s="97"/>
      <c r="E94" s="97"/>
      <c r="F94" s="97"/>
      <c r="G94" s="97"/>
      <c r="H94" s="97"/>
      <c r="I94" s="97"/>
      <c r="J94" s="106" t="s">
        <v>110</v>
      </c>
      <c r="K94" s="97"/>
      <c r="L94" s="32"/>
    </row>
    <row r="95" spans="2:12" s="1" customFormat="1" ht="10.25" customHeight="1">
      <c r="B95" s="32"/>
      <c r="L95" s="32"/>
    </row>
    <row r="96" spans="2:47" s="1" customFormat="1" ht="22.75" customHeight="1">
      <c r="B96" s="32"/>
      <c r="C96" s="107" t="s">
        <v>111</v>
      </c>
      <c r="J96" s="66">
        <f>J117</f>
        <v>0</v>
      </c>
      <c r="L96" s="32"/>
      <c r="AU96" s="17" t="s">
        <v>112</v>
      </c>
    </row>
    <row r="97" spans="2:12" s="8" customFormat="1" ht="25" customHeight="1">
      <c r="B97" s="108"/>
      <c r="D97" s="109" t="s">
        <v>754</v>
      </c>
      <c r="E97" s="110"/>
      <c r="F97" s="110"/>
      <c r="G97" s="110"/>
      <c r="H97" s="110"/>
      <c r="I97" s="110"/>
      <c r="J97" s="111">
        <f>J118</f>
        <v>0</v>
      </c>
      <c r="L97" s="108"/>
    </row>
    <row r="98" spans="2:12" s="1" customFormat="1" ht="21.75" customHeight="1">
      <c r="B98" s="32"/>
      <c r="L98" s="32"/>
    </row>
    <row r="99" spans="2:12" s="1" customFormat="1" ht="7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32"/>
    </row>
    <row r="103" spans="2:12" s="1" customFormat="1" ht="7" customHeight="1"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32"/>
    </row>
    <row r="104" spans="2:12" s="1" customFormat="1" ht="25" customHeight="1">
      <c r="B104" s="32"/>
      <c r="C104" s="21" t="s">
        <v>121</v>
      </c>
      <c r="L104" s="32"/>
    </row>
    <row r="105" spans="2:12" s="1" customFormat="1" ht="7" customHeight="1">
      <c r="B105" s="32"/>
      <c r="L105" s="32"/>
    </row>
    <row r="106" spans="2:12" s="1" customFormat="1" ht="12" customHeight="1">
      <c r="B106" s="32"/>
      <c r="C106" s="27" t="s">
        <v>16</v>
      </c>
      <c r="L106" s="32"/>
    </row>
    <row r="107" spans="2:12" s="1" customFormat="1" ht="16.5" customHeight="1">
      <c r="B107" s="32"/>
      <c r="E107" s="239" t="str">
        <f>E7</f>
        <v>Chodník Kramolna podél III/30413 (Kramolna Lhotky)</v>
      </c>
      <c r="F107" s="240"/>
      <c r="G107" s="240"/>
      <c r="H107" s="240"/>
      <c r="L107" s="32"/>
    </row>
    <row r="108" spans="2:12" s="1" customFormat="1" ht="12" customHeight="1">
      <c r="B108" s="32"/>
      <c r="C108" s="27" t="s">
        <v>106</v>
      </c>
      <c r="L108" s="32"/>
    </row>
    <row r="109" spans="2:12" s="1" customFormat="1" ht="16.5" customHeight="1">
      <c r="B109" s="32"/>
      <c r="E109" s="197" t="str">
        <f>E9</f>
        <v>4 - VRN ( SO 101 )</v>
      </c>
      <c r="F109" s="241"/>
      <c r="G109" s="241"/>
      <c r="H109" s="241"/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20</v>
      </c>
      <c r="F111" s="25" t="str">
        <f>F12</f>
        <v>k.ú. Kramolna, k.ú. Lhotky</v>
      </c>
      <c r="I111" s="27" t="s">
        <v>22</v>
      </c>
      <c r="J111" s="52" t="str">
        <f>IF(J12="","",J12)</f>
        <v>12.12.2023</v>
      </c>
      <c r="L111" s="32"/>
    </row>
    <row r="112" spans="2:12" s="1" customFormat="1" ht="7" customHeight="1">
      <c r="B112" s="32"/>
      <c r="L112" s="32"/>
    </row>
    <row r="113" spans="2:12" s="1" customFormat="1" ht="25.75" customHeight="1">
      <c r="B113" s="32"/>
      <c r="C113" s="27" t="s">
        <v>24</v>
      </c>
      <c r="F113" s="25" t="str">
        <f>E15</f>
        <v>Obec Kramolna, 547 01 Náchod</v>
      </c>
      <c r="I113" s="27" t="s">
        <v>30</v>
      </c>
      <c r="J113" s="30" t="str">
        <f>E21</f>
        <v>Ing. Filip Eichler, Ph.D.</v>
      </c>
      <c r="L113" s="32"/>
    </row>
    <row r="114" spans="2:12" s="1" customFormat="1" ht="15.25" customHeight="1">
      <c r="B114" s="32"/>
      <c r="C114" s="27" t="s">
        <v>28</v>
      </c>
      <c r="F114" s="25" t="str">
        <f>IF(E18="","",E18)</f>
        <v>Vyplň údaj</v>
      </c>
      <c r="I114" s="27" t="s">
        <v>33</v>
      </c>
      <c r="J114" s="30" t="str">
        <f>E24</f>
        <v xml:space="preserve"> </v>
      </c>
      <c r="L114" s="32"/>
    </row>
    <row r="115" spans="2:12" s="1" customFormat="1" ht="10.25" customHeight="1">
      <c r="B115" s="32"/>
      <c r="L115" s="32"/>
    </row>
    <row r="116" spans="2:20" s="10" customFormat="1" ht="29.25" customHeight="1">
      <c r="B116" s="116"/>
      <c r="C116" s="117" t="s">
        <v>122</v>
      </c>
      <c r="D116" s="118" t="s">
        <v>61</v>
      </c>
      <c r="E116" s="118" t="s">
        <v>57</v>
      </c>
      <c r="F116" s="118" t="s">
        <v>58</v>
      </c>
      <c r="G116" s="118" t="s">
        <v>123</v>
      </c>
      <c r="H116" s="118" t="s">
        <v>124</v>
      </c>
      <c r="I116" s="118" t="s">
        <v>125</v>
      </c>
      <c r="J116" s="118" t="s">
        <v>110</v>
      </c>
      <c r="K116" s="119" t="s">
        <v>126</v>
      </c>
      <c r="L116" s="116"/>
      <c r="M116" s="59" t="s">
        <v>1</v>
      </c>
      <c r="N116" s="60" t="s">
        <v>40</v>
      </c>
      <c r="O116" s="60" t="s">
        <v>127</v>
      </c>
      <c r="P116" s="60" t="s">
        <v>128</v>
      </c>
      <c r="Q116" s="60" t="s">
        <v>129</v>
      </c>
      <c r="R116" s="60" t="s">
        <v>130</v>
      </c>
      <c r="S116" s="60" t="s">
        <v>131</v>
      </c>
      <c r="T116" s="61" t="s">
        <v>132</v>
      </c>
    </row>
    <row r="117" spans="2:63" s="1" customFormat="1" ht="22.75" customHeight="1">
      <c r="B117" s="32"/>
      <c r="C117" s="64" t="s">
        <v>133</v>
      </c>
      <c r="J117" s="120">
        <f>BK117</f>
        <v>0</v>
      </c>
      <c r="L117" s="32"/>
      <c r="M117" s="62"/>
      <c r="N117" s="53"/>
      <c r="O117" s="53"/>
      <c r="P117" s="121">
        <f>P118</f>
        <v>0</v>
      </c>
      <c r="Q117" s="53"/>
      <c r="R117" s="121">
        <f>R118</f>
        <v>0</v>
      </c>
      <c r="S117" s="53"/>
      <c r="T117" s="122">
        <f>T118</f>
        <v>0</v>
      </c>
      <c r="AT117" s="17" t="s">
        <v>75</v>
      </c>
      <c r="AU117" s="17" t="s">
        <v>112</v>
      </c>
      <c r="BK117" s="123">
        <f>BK118</f>
        <v>0</v>
      </c>
    </row>
    <row r="118" spans="2:63" s="11" customFormat="1" ht="26" customHeight="1">
      <c r="B118" s="124"/>
      <c r="D118" s="125" t="s">
        <v>75</v>
      </c>
      <c r="E118" s="126" t="s">
        <v>941</v>
      </c>
      <c r="F118" s="126" t="s">
        <v>942</v>
      </c>
      <c r="I118" s="127"/>
      <c r="J118" s="128">
        <f>BK118</f>
        <v>0</v>
      </c>
      <c r="L118" s="124"/>
      <c r="M118" s="129"/>
      <c r="P118" s="130">
        <f>SUM(P119:P128)</f>
        <v>0</v>
      </c>
      <c r="R118" s="130">
        <f>SUM(R119:R128)</f>
        <v>0</v>
      </c>
      <c r="T118" s="131">
        <f>SUM(T119:T128)</f>
        <v>0</v>
      </c>
      <c r="AR118" s="125" t="s">
        <v>162</v>
      </c>
      <c r="AT118" s="132" t="s">
        <v>75</v>
      </c>
      <c r="AU118" s="132" t="s">
        <v>76</v>
      </c>
      <c r="AY118" s="125" t="s">
        <v>136</v>
      </c>
      <c r="BK118" s="133">
        <f>SUM(BK119:BK128)</f>
        <v>0</v>
      </c>
    </row>
    <row r="119" spans="2:65" s="1" customFormat="1" ht="16.5" customHeight="1">
      <c r="B119" s="32"/>
      <c r="C119" s="136" t="s">
        <v>81</v>
      </c>
      <c r="D119" s="136" t="s">
        <v>138</v>
      </c>
      <c r="E119" s="137" t="s">
        <v>945</v>
      </c>
      <c r="F119" s="138" t="s">
        <v>944</v>
      </c>
      <c r="G119" s="139" t="s">
        <v>1175</v>
      </c>
      <c r="H119" s="196"/>
      <c r="I119" s="141"/>
      <c r="J119" s="142">
        <f>ROUND(I119*H119,2)</f>
        <v>0</v>
      </c>
      <c r="K119" s="138" t="s">
        <v>1</v>
      </c>
      <c r="L119" s="32"/>
      <c r="M119" s="143" t="s">
        <v>1</v>
      </c>
      <c r="N119" s="144" t="s">
        <v>41</v>
      </c>
      <c r="P119" s="145">
        <f>O119*H119</f>
        <v>0</v>
      </c>
      <c r="Q119" s="145">
        <v>0</v>
      </c>
      <c r="R119" s="145">
        <f>Q119*H119</f>
        <v>0</v>
      </c>
      <c r="S119" s="145">
        <v>0</v>
      </c>
      <c r="T119" s="146">
        <f>S119*H119</f>
        <v>0</v>
      </c>
      <c r="AR119" s="147" t="s">
        <v>901</v>
      </c>
      <c r="AT119" s="147" t="s">
        <v>138</v>
      </c>
      <c r="AU119" s="147" t="s">
        <v>81</v>
      </c>
      <c r="AY119" s="17" t="s">
        <v>136</v>
      </c>
      <c r="BE119" s="148">
        <f>IF(N119="základní",J119,0)</f>
        <v>0</v>
      </c>
      <c r="BF119" s="148">
        <f>IF(N119="snížená",J119,0)</f>
        <v>0</v>
      </c>
      <c r="BG119" s="148">
        <f>IF(N119="zákl. přenesená",J119,0)</f>
        <v>0</v>
      </c>
      <c r="BH119" s="148">
        <f>IF(N119="sníž. přenesená",J119,0)</f>
        <v>0</v>
      </c>
      <c r="BI119" s="148">
        <f>IF(N119="nulová",J119,0)</f>
        <v>0</v>
      </c>
      <c r="BJ119" s="17" t="s">
        <v>81</v>
      </c>
      <c r="BK119" s="148">
        <f>ROUND(I119*H119,2)</f>
        <v>0</v>
      </c>
      <c r="BL119" s="17" t="s">
        <v>901</v>
      </c>
      <c r="BM119" s="147" t="s">
        <v>1176</v>
      </c>
    </row>
    <row r="120" spans="2:47" s="1" customFormat="1" ht="12">
      <c r="B120" s="32"/>
      <c r="D120" s="149" t="s">
        <v>143</v>
      </c>
      <c r="F120" s="150" t="s">
        <v>944</v>
      </c>
      <c r="I120" s="151"/>
      <c r="L120" s="32"/>
      <c r="M120" s="152"/>
      <c r="T120" s="56"/>
      <c r="AT120" s="17" t="s">
        <v>143</v>
      </c>
      <c r="AU120" s="17" t="s">
        <v>81</v>
      </c>
    </row>
    <row r="121" spans="2:65" s="1" customFormat="1" ht="16.5" customHeight="1">
      <c r="B121" s="32"/>
      <c r="C121" s="136" t="s">
        <v>88</v>
      </c>
      <c r="D121" s="136" t="s">
        <v>138</v>
      </c>
      <c r="E121" s="137" t="s">
        <v>1177</v>
      </c>
      <c r="F121" s="138" t="s">
        <v>1178</v>
      </c>
      <c r="G121" s="139" t="s">
        <v>1175</v>
      </c>
      <c r="H121" s="196"/>
      <c r="I121" s="141"/>
      <c r="J121" s="142">
        <f>ROUND(I121*H121,2)</f>
        <v>0</v>
      </c>
      <c r="K121" s="138" t="s">
        <v>1</v>
      </c>
      <c r="L121" s="32"/>
      <c r="M121" s="143" t="s">
        <v>1</v>
      </c>
      <c r="N121" s="144" t="s">
        <v>41</v>
      </c>
      <c r="P121" s="145">
        <f>O121*H121</f>
        <v>0</v>
      </c>
      <c r="Q121" s="145">
        <v>0</v>
      </c>
      <c r="R121" s="145">
        <f>Q121*H121</f>
        <v>0</v>
      </c>
      <c r="S121" s="145">
        <v>0</v>
      </c>
      <c r="T121" s="146">
        <f>S121*H121</f>
        <v>0</v>
      </c>
      <c r="AR121" s="147" t="s">
        <v>901</v>
      </c>
      <c r="AT121" s="147" t="s">
        <v>138</v>
      </c>
      <c r="AU121" s="147" t="s">
        <v>81</v>
      </c>
      <c r="AY121" s="17" t="s">
        <v>136</v>
      </c>
      <c r="BE121" s="148">
        <f>IF(N121="základní",J121,0)</f>
        <v>0</v>
      </c>
      <c r="BF121" s="148">
        <f>IF(N121="snížená",J121,0)</f>
        <v>0</v>
      </c>
      <c r="BG121" s="148">
        <f>IF(N121="zákl. přenesená",J121,0)</f>
        <v>0</v>
      </c>
      <c r="BH121" s="148">
        <f>IF(N121="sníž. přenesená",J121,0)</f>
        <v>0</v>
      </c>
      <c r="BI121" s="148">
        <f>IF(N121="nulová",J121,0)</f>
        <v>0</v>
      </c>
      <c r="BJ121" s="17" t="s">
        <v>81</v>
      </c>
      <c r="BK121" s="148">
        <f>ROUND(I121*H121,2)</f>
        <v>0</v>
      </c>
      <c r="BL121" s="17" t="s">
        <v>901</v>
      </c>
      <c r="BM121" s="147" t="s">
        <v>1179</v>
      </c>
    </row>
    <row r="122" spans="2:47" s="1" customFormat="1" ht="12">
      <c r="B122" s="32"/>
      <c r="D122" s="149" t="s">
        <v>143</v>
      </c>
      <c r="F122" s="150" t="s">
        <v>1178</v>
      </c>
      <c r="I122" s="151"/>
      <c r="L122" s="32"/>
      <c r="M122" s="152"/>
      <c r="T122" s="56"/>
      <c r="AT122" s="17" t="s">
        <v>143</v>
      </c>
      <c r="AU122" s="17" t="s">
        <v>81</v>
      </c>
    </row>
    <row r="123" spans="2:65" s="1" customFormat="1" ht="16.5" customHeight="1">
      <c r="B123" s="32"/>
      <c r="C123" s="136" t="s">
        <v>102</v>
      </c>
      <c r="D123" s="136" t="s">
        <v>138</v>
      </c>
      <c r="E123" s="137" t="s">
        <v>1180</v>
      </c>
      <c r="F123" s="138" t="s">
        <v>1181</v>
      </c>
      <c r="G123" s="139" t="s">
        <v>1182</v>
      </c>
      <c r="H123" s="140">
        <v>1</v>
      </c>
      <c r="I123" s="141"/>
      <c r="J123" s="142">
        <f>ROUND(I123*H123,2)</f>
        <v>0</v>
      </c>
      <c r="K123" s="138" t="s">
        <v>1</v>
      </c>
      <c r="L123" s="32"/>
      <c r="M123" s="143" t="s">
        <v>1</v>
      </c>
      <c r="N123" s="144" t="s">
        <v>41</v>
      </c>
      <c r="P123" s="145">
        <f>O123*H123</f>
        <v>0</v>
      </c>
      <c r="Q123" s="145">
        <v>0</v>
      </c>
      <c r="R123" s="145">
        <f>Q123*H123</f>
        <v>0</v>
      </c>
      <c r="S123" s="145">
        <v>0</v>
      </c>
      <c r="T123" s="146">
        <f>S123*H123</f>
        <v>0</v>
      </c>
      <c r="AR123" s="147" t="s">
        <v>901</v>
      </c>
      <c r="AT123" s="147" t="s">
        <v>138</v>
      </c>
      <c r="AU123" s="147" t="s">
        <v>81</v>
      </c>
      <c r="AY123" s="17" t="s">
        <v>136</v>
      </c>
      <c r="BE123" s="148">
        <f>IF(N123="základní",J123,0)</f>
        <v>0</v>
      </c>
      <c r="BF123" s="148">
        <f>IF(N123="snížená",J123,0)</f>
        <v>0</v>
      </c>
      <c r="BG123" s="148">
        <f>IF(N123="zákl. přenesená",J123,0)</f>
        <v>0</v>
      </c>
      <c r="BH123" s="148">
        <f>IF(N123="sníž. přenesená",J123,0)</f>
        <v>0</v>
      </c>
      <c r="BI123" s="148">
        <f>IF(N123="nulová",J123,0)</f>
        <v>0</v>
      </c>
      <c r="BJ123" s="17" t="s">
        <v>81</v>
      </c>
      <c r="BK123" s="148">
        <f>ROUND(I123*H123,2)</f>
        <v>0</v>
      </c>
      <c r="BL123" s="17" t="s">
        <v>901</v>
      </c>
      <c r="BM123" s="147" t="s">
        <v>1183</v>
      </c>
    </row>
    <row r="124" spans="2:47" s="1" customFormat="1" ht="12">
      <c r="B124" s="32"/>
      <c r="D124" s="149" t="s">
        <v>143</v>
      </c>
      <c r="F124" s="150" t="s">
        <v>1181</v>
      </c>
      <c r="I124" s="151"/>
      <c r="L124" s="32"/>
      <c r="M124" s="152"/>
      <c r="T124" s="56"/>
      <c r="AT124" s="17" t="s">
        <v>143</v>
      </c>
      <c r="AU124" s="17" t="s">
        <v>81</v>
      </c>
    </row>
    <row r="125" spans="2:65" s="1" customFormat="1" ht="16.5" customHeight="1">
      <c r="B125" s="32"/>
      <c r="C125" s="136" t="s">
        <v>85</v>
      </c>
      <c r="D125" s="136" t="s">
        <v>138</v>
      </c>
      <c r="E125" s="137" t="s">
        <v>1184</v>
      </c>
      <c r="F125" s="138" t="s">
        <v>1185</v>
      </c>
      <c r="G125" s="139" t="s">
        <v>1182</v>
      </c>
      <c r="H125" s="140">
        <v>1</v>
      </c>
      <c r="I125" s="141"/>
      <c r="J125" s="142">
        <f>ROUND(I125*H125,2)</f>
        <v>0</v>
      </c>
      <c r="K125" s="138" t="s">
        <v>1</v>
      </c>
      <c r="L125" s="32"/>
      <c r="M125" s="143" t="s">
        <v>1</v>
      </c>
      <c r="N125" s="144" t="s">
        <v>41</v>
      </c>
      <c r="P125" s="145">
        <f>O125*H125</f>
        <v>0</v>
      </c>
      <c r="Q125" s="145">
        <v>0</v>
      </c>
      <c r="R125" s="145">
        <f>Q125*H125</f>
        <v>0</v>
      </c>
      <c r="S125" s="145">
        <v>0</v>
      </c>
      <c r="T125" s="146">
        <f>S125*H125</f>
        <v>0</v>
      </c>
      <c r="AR125" s="147" t="s">
        <v>901</v>
      </c>
      <c r="AT125" s="147" t="s">
        <v>138</v>
      </c>
      <c r="AU125" s="147" t="s">
        <v>81</v>
      </c>
      <c r="AY125" s="17" t="s">
        <v>136</v>
      </c>
      <c r="BE125" s="148">
        <f>IF(N125="základní",J125,0)</f>
        <v>0</v>
      </c>
      <c r="BF125" s="148">
        <f>IF(N125="snížená",J125,0)</f>
        <v>0</v>
      </c>
      <c r="BG125" s="148">
        <f>IF(N125="zákl. přenesená",J125,0)</f>
        <v>0</v>
      </c>
      <c r="BH125" s="148">
        <f>IF(N125="sníž. přenesená",J125,0)</f>
        <v>0</v>
      </c>
      <c r="BI125" s="148">
        <f>IF(N125="nulová",J125,0)</f>
        <v>0</v>
      </c>
      <c r="BJ125" s="17" t="s">
        <v>81</v>
      </c>
      <c r="BK125" s="148">
        <f>ROUND(I125*H125,2)</f>
        <v>0</v>
      </c>
      <c r="BL125" s="17" t="s">
        <v>901</v>
      </c>
      <c r="BM125" s="147" t="s">
        <v>1186</v>
      </c>
    </row>
    <row r="126" spans="2:47" s="1" customFormat="1" ht="12">
      <c r="B126" s="32"/>
      <c r="D126" s="149" t="s">
        <v>143</v>
      </c>
      <c r="F126" s="150" t="s">
        <v>1185</v>
      </c>
      <c r="I126" s="151"/>
      <c r="L126" s="32"/>
      <c r="M126" s="152"/>
      <c r="T126" s="56"/>
      <c r="AT126" s="17" t="s">
        <v>143</v>
      </c>
      <c r="AU126" s="17" t="s">
        <v>81</v>
      </c>
    </row>
    <row r="127" spans="2:65" s="1" customFormat="1" ht="16.5" customHeight="1">
      <c r="B127" s="32"/>
      <c r="C127" s="136" t="s">
        <v>162</v>
      </c>
      <c r="D127" s="136" t="s">
        <v>138</v>
      </c>
      <c r="E127" s="137" t="s">
        <v>1187</v>
      </c>
      <c r="F127" s="138" t="s">
        <v>1188</v>
      </c>
      <c r="G127" s="139" t="s">
        <v>1182</v>
      </c>
      <c r="H127" s="140">
        <v>1</v>
      </c>
      <c r="I127" s="141"/>
      <c r="J127" s="142">
        <f>ROUND(I127*H127,2)</f>
        <v>0</v>
      </c>
      <c r="K127" s="138" t="s">
        <v>1</v>
      </c>
      <c r="L127" s="32"/>
      <c r="M127" s="143" t="s">
        <v>1</v>
      </c>
      <c r="N127" s="144" t="s">
        <v>41</v>
      </c>
      <c r="P127" s="145">
        <f>O127*H127</f>
        <v>0</v>
      </c>
      <c r="Q127" s="145">
        <v>0</v>
      </c>
      <c r="R127" s="145">
        <f>Q127*H127</f>
        <v>0</v>
      </c>
      <c r="S127" s="145">
        <v>0</v>
      </c>
      <c r="T127" s="146">
        <f>S127*H127</f>
        <v>0</v>
      </c>
      <c r="AR127" s="147" t="s">
        <v>901</v>
      </c>
      <c r="AT127" s="147" t="s">
        <v>138</v>
      </c>
      <c r="AU127" s="147" t="s">
        <v>81</v>
      </c>
      <c r="AY127" s="17" t="s">
        <v>136</v>
      </c>
      <c r="BE127" s="148">
        <f>IF(N127="základní",J127,0)</f>
        <v>0</v>
      </c>
      <c r="BF127" s="148">
        <f>IF(N127="snížená",J127,0)</f>
        <v>0</v>
      </c>
      <c r="BG127" s="148">
        <f>IF(N127="zákl. přenesená",J127,0)</f>
        <v>0</v>
      </c>
      <c r="BH127" s="148">
        <f>IF(N127="sníž. přenesená",J127,0)</f>
        <v>0</v>
      </c>
      <c r="BI127" s="148">
        <f>IF(N127="nulová",J127,0)</f>
        <v>0</v>
      </c>
      <c r="BJ127" s="17" t="s">
        <v>81</v>
      </c>
      <c r="BK127" s="148">
        <f>ROUND(I127*H127,2)</f>
        <v>0</v>
      </c>
      <c r="BL127" s="17" t="s">
        <v>901</v>
      </c>
      <c r="BM127" s="147" t="s">
        <v>1189</v>
      </c>
    </row>
    <row r="128" spans="2:47" s="1" customFormat="1" ht="12">
      <c r="B128" s="32"/>
      <c r="D128" s="149" t="s">
        <v>143</v>
      </c>
      <c r="F128" s="150" t="s">
        <v>1188</v>
      </c>
      <c r="I128" s="151"/>
      <c r="L128" s="32"/>
      <c r="M128" s="190"/>
      <c r="N128" s="191"/>
      <c r="O128" s="191"/>
      <c r="P128" s="191"/>
      <c r="Q128" s="191"/>
      <c r="R128" s="191"/>
      <c r="S128" s="191"/>
      <c r="T128" s="192"/>
      <c r="AT128" s="17" t="s">
        <v>143</v>
      </c>
      <c r="AU128" s="17" t="s">
        <v>81</v>
      </c>
    </row>
    <row r="129" spans="2:12" s="1" customFormat="1" ht="7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2"/>
    </row>
  </sheetData>
  <sheetProtection algorithmName="SHA-512" hashValue="kXE0m3vqqqBvDagR+lukVmNlp2D2fQYlcUYK1iw2rljQI+liyfIORFmkarFKKKPnZ+t/NAudTC9dxJbFquZWZQ==" saltValue="oKS1GMw1GUcBURqelWLjEqifYJtkv5WxA6AiGoFxnoDuvAJ61B77NYepCYLj+L6AGuyfKoYGRVh/TTUKQCImiQ==" spinCount="100000" sheet="1" objects="1" scenarios="1" formatColumns="0" formatRows="0" autoFilter="0"/>
  <autoFilter ref="C116:K128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PC-2\Pc-2</dc:creator>
  <cp:keywords/>
  <dc:description/>
  <cp:lastModifiedBy>Alena Zahradníková</cp:lastModifiedBy>
  <dcterms:created xsi:type="dcterms:W3CDTF">2024-04-19T07:37:09Z</dcterms:created>
  <dcterms:modified xsi:type="dcterms:W3CDTF">2024-04-22T16:39:05Z</dcterms:modified>
  <cp:category/>
  <cp:version/>
  <cp:contentType/>
  <cp:contentStatus/>
</cp:coreProperties>
</file>