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8680" yWindow="-120" windowWidth="24240" windowHeight="13740" activeTab="1"/>
  </bookViews>
  <sheets>
    <sheet name="Pokyny pro vyplnění" sheetId="11" r:id="rId1"/>
    <sheet name="Stavba" sheetId="1" r:id="rId2"/>
    <sheet name="VzorPolozky" sheetId="10" state="hidden" r:id="rId3"/>
    <sheet name="1 1 Pol" sheetId="12" r:id="rId4"/>
    <sheet name="1 2 Pol" sheetId="13" r:id="rId5"/>
  </sheets>
  <externalReferences>
    <externalReference r:id="rId6"/>
  </externalReferences>
  <definedNames>
    <definedName name="CelkemDPHVypocet" localSheetId="1">Stavba!$H$44</definedName>
    <definedName name="CenaCelkem">Stavba!$G$29</definedName>
    <definedName name="CenaCelkemBezDPH">Stavba!$G$28</definedName>
    <definedName name="CenaCelkemVypocet" localSheetId="1">Stavba!$I$44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_xlnm.Print_Area" localSheetId="3">'1 1 Pol'!$A$1:$X$168</definedName>
    <definedName name="_xlnm.Print_Area" localSheetId="4">'1 2 Pol'!$A$1:$X$40</definedName>
    <definedName name="_xlnm.Print_Area" localSheetId="1">Stavba!$A$1:$J$61</definedName>
    <definedName name="_xlnm.Print_Titles" localSheetId="3">'1 1 Pol'!$1:$7</definedName>
    <definedName name="_xlnm.Print_Titles" localSheetId="4">'1 2 Pol'!$1:$7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Stavba!$F$44</definedName>
    <definedName name="ZakladDPHZakl">Stavba!$G$25</definedName>
    <definedName name="ZakladDPHZaklVypocet" localSheetId="1">Stavba!$G$44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14210" fullCalcOnLoad="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0" i="1"/>
  <c r="I59"/>
  <c r="I58"/>
  <c r="I57"/>
  <c r="I56"/>
  <c r="I55"/>
  <c r="I54"/>
  <c r="I53"/>
  <c r="I52"/>
  <c r="I51"/>
  <c r="G43"/>
  <c r="F43"/>
  <c r="G42"/>
  <c r="F42"/>
  <c r="G41"/>
  <c r="F41"/>
  <c r="G39"/>
  <c r="F39"/>
  <c r="G39" i="13"/>
  <c r="BA36"/>
  <c r="G9"/>
  <c r="M9"/>
  <c r="I9"/>
  <c r="I8"/>
  <c r="K9"/>
  <c r="K8"/>
  <c r="O9"/>
  <c r="Q9"/>
  <c r="Q8"/>
  <c r="V9"/>
  <c r="V8"/>
  <c r="G11"/>
  <c r="I11"/>
  <c r="K11"/>
  <c r="M11"/>
  <c r="O11"/>
  <c r="Q11"/>
  <c r="V11"/>
  <c r="G13"/>
  <c r="I13"/>
  <c r="K13"/>
  <c r="M13"/>
  <c r="O13"/>
  <c r="Q13"/>
  <c r="V13"/>
  <c r="G15"/>
  <c r="M15"/>
  <c r="I15"/>
  <c r="K15"/>
  <c r="O15"/>
  <c r="O8"/>
  <c r="Q15"/>
  <c r="V15"/>
  <c r="G17"/>
  <c r="M17"/>
  <c r="I17"/>
  <c r="K17"/>
  <c r="O17"/>
  <c r="Q17"/>
  <c r="V17"/>
  <c r="G20"/>
  <c r="I20"/>
  <c r="I19"/>
  <c r="K20"/>
  <c r="M20"/>
  <c r="O20"/>
  <c r="Q20"/>
  <c r="Q19"/>
  <c r="V20"/>
  <c r="G22"/>
  <c r="M22"/>
  <c r="I22"/>
  <c r="K22"/>
  <c r="O22"/>
  <c r="O19"/>
  <c r="Q22"/>
  <c r="V22"/>
  <c r="G24"/>
  <c r="I24"/>
  <c r="K24"/>
  <c r="M24"/>
  <c r="O24"/>
  <c r="Q24"/>
  <c r="V24"/>
  <c r="G26"/>
  <c r="M26"/>
  <c r="I26"/>
  <c r="K26"/>
  <c r="K19"/>
  <c r="O26"/>
  <c r="Q26"/>
  <c r="V26"/>
  <c r="V19"/>
  <c r="G28"/>
  <c r="I28"/>
  <c r="K28"/>
  <c r="M28"/>
  <c r="O28"/>
  <c r="Q28"/>
  <c r="V28"/>
  <c r="G30"/>
  <c r="M30"/>
  <c r="I30"/>
  <c r="K30"/>
  <c r="O30"/>
  <c r="Q30"/>
  <c r="V30"/>
  <c r="G32"/>
  <c r="I32"/>
  <c r="K32"/>
  <c r="M32"/>
  <c r="O32"/>
  <c r="Q32"/>
  <c r="V32"/>
  <c r="G35"/>
  <c r="M35"/>
  <c r="I35"/>
  <c r="K35"/>
  <c r="O35"/>
  <c r="Q35"/>
  <c r="V35"/>
  <c r="AE39"/>
  <c r="G167" i="12"/>
  <c r="BA163"/>
  <c r="BA89"/>
  <c r="BA78"/>
  <c r="BA71"/>
  <c r="BA56"/>
  <c r="BA48"/>
  <c r="BA45"/>
  <c r="BA42"/>
  <c r="BA39"/>
  <c r="BA36"/>
  <c r="BA33"/>
  <c r="BA30"/>
  <c r="BA27"/>
  <c r="BA25"/>
  <c r="BA23"/>
  <c r="BA20"/>
  <c r="G9"/>
  <c r="M9"/>
  <c r="I9"/>
  <c r="I8"/>
  <c r="K9"/>
  <c r="K8"/>
  <c r="O9"/>
  <c r="Q9"/>
  <c r="Q8"/>
  <c r="V9"/>
  <c r="V8"/>
  <c r="G11"/>
  <c r="I11"/>
  <c r="K11"/>
  <c r="M11"/>
  <c r="O11"/>
  <c r="Q11"/>
  <c r="V11"/>
  <c r="G13"/>
  <c r="I13"/>
  <c r="K13"/>
  <c r="M13"/>
  <c r="O13"/>
  <c r="Q13"/>
  <c r="V13"/>
  <c r="G15"/>
  <c r="G8"/>
  <c r="I15"/>
  <c r="K15"/>
  <c r="O15"/>
  <c r="O8"/>
  <c r="Q15"/>
  <c r="V15"/>
  <c r="G17"/>
  <c r="I17"/>
  <c r="K17"/>
  <c r="M17"/>
  <c r="O17"/>
  <c r="Q17"/>
  <c r="V17"/>
  <c r="G19"/>
  <c r="I19"/>
  <c r="K19"/>
  <c r="M19"/>
  <c r="O19"/>
  <c r="Q19"/>
  <c r="V19"/>
  <c r="G22"/>
  <c r="I22"/>
  <c r="K22"/>
  <c r="M22"/>
  <c r="O22"/>
  <c r="Q22"/>
  <c r="V22"/>
  <c r="G24"/>
  <c r="M24"/>
  <c r="I24"/>
  <c r="K24"/>
  <c r="O24"/>
  <c r="Q24"/>
  <c r="V24"/>
  <c r="G26"/>
  <c r="I26"/>
  <c r="K26"/>
  <c r="M26"/>
  <c r="O26"/>
  <c r="Q26"/>
  <c r="V26"/>
  <c r="G29"/>
  <c r="I29"/>
  <c r="K29"/>
  <c r="M29"/>
  <c r="O29"/>
  <c r="Q29"/>
  <c r="V29"/>
  <c r="G32"/>
  <c r="I32"/>
  <c r="K32"/>
  <c r="M32"/>
  <c r="O32"/>
  <c r="Q32"/>
  <c r="V32"/>
  <c r="G35"/>
  <c r="M35"/>
  <c r="I35"/>
  <c r="K35"/>
  <c r="O35"/>
  <c r="Q35"/>
  <c r="V35"/>
  <c r="G38"/>
  <c r="I38"/>
  <c r="K38"/>
  <c r="M38"/>
  <c r="O38"/>
  <c r="Q38"/>
  <c r="V38"/>
  <c r="G41"/>
  <c r="I41"/>
  <c r="K41"/>
  <c r="M41"/>
  <c r="O41"/>
  <c r="Q41"/>
  <c r="V41"/>
  <c r="G44"/>
  <c r="I44"/>
  <c r="K44"/>
  <c r="M44"/>
  <c r="O44"/>
  <c r="Q44"/>
  <c r="V44"/>
  <c r="G47"/>
  <c r="M47"/>
  <c r="I47"/>
  <c r="K47"/>
  <c r="O47"/>
  <c r="Q47"/>
  <c r="V47"/>
  <c r="G50"/>
  <c r="I50"/>
  <c r="K50"/>
  <c r="M50"/>
  <c r="O50"/>
  <c r="Q50"/>
  <c r="V50"/>
  <c r="G53"/>
  <c r="I53"/>
  <c r="K53"/>
  <c r="M53"/>
  <c r="O53"/>
  <c r="Q53"/>
  <c r="V53"/>
  <c r="G55"/>
  <c r="I55"/>
  <c r="K55"/>
  <c r="M55"/>
  <c r="O55"/>
  <c r="Q55"/>
  <c r="V55"/>
  <c r="G58"/>
  <c r="M58"/>
  <c r="I58"/>
  <c r="K58"/>
  <c r="O58"/>
  <c r="Q58"/>
  <c r="V58"/>
  <c r="G60"/>
  <c r="I60"/>
  <c r="K60"/>
  <c r="M60"/>
  <c r="O60"/>
  <c r="Q60"/>
  <c r="V60"/>
  <c r="G63"/>
  <c r="I63"/>
  <c r="K63"/>
  <c r="M63"/>
  <c r="O63"/>
  <c r="Q63"/>
  <c r="V63"/>
  <c r="G66"/>
  <c r="I66"/>
  <c r="K66"/>
  <c r="M66"/>
  <c r="O66"/>
  <c r="Q66"/>
  <c r="V66"/>
  <c r="G70"/>
  <c r="M70"/>
  <c r="I70"/>
  <c r="K70"/>
  <c r="O70"/>
  <c r="Q70"/>
  <c r="V70"/>
  <c r="G75"/>
  <c r="I75"/>
  <c r="K75"/>
  <c r="M75"/>
  <c r="O75"/>
  <c r="Q75"/>
  <c r="V75"/>
  <c r="G77"/>
  <c r="I77"/>
  <c r="K77"/>
  <c r="M77"/>
  <c r="O77"/>
  <c r="Q77"/>
  <c r="V77"/>
  <c r="G80"/>
  <c r="I80"/>
  <c r="K80"/>
  <c r="M80"/>
  <c r="O80"/>
  <c r="Q80"/>
  <c r="V80"/>
  <c r="G81"/>
  <c r="M81"/>
  <c r="I81"/>
  <c r="K81"/>
  <c r="O81"/>
  <c r="Q81"/>
  <c r="V81"/>
  <c r="G83"/>
  <c r="I83"/>
  <c r="K83"/>
  <c r="M83"/>
  <c r="O83"/>
  <c r="Q83"/>
  <c r="V83"/>
  <c r="G85"/>
  <c r="I85"/>
  <c r="K85"/>
  <c r="M85"/>
  <c r="O85"/>
  <c r="Q85"/>
  <c r="V85"/>
  <c r="G87"/>
  <c r="O87"/>
  <c r="G88"/>
  <c r="M88"/>
  <c r="M87"/>
  <c r="I88"/>
  <c r="I87"/>
  <c r="K88"/>
  <c r="K87"/>
  <c r="O88"/>
  <c r="Q88"/>
  <c r="Q87"/>
  <c r="V88"/>
  <c r="V87"/>
  <c r="G90"/>
  <c r="I90"/>
  <c r="K90"/>
  <c r="O90"/>
  <c r="Q90"/>
  <c r="V90"/>
  <c r="G91"/>
  <c r="I91"/>
  <c r="K91"/>
  <c r="M91"/>
  <c r="M90"/>
  <c r="O91"/>
  <c r="Q91"/>
  <c r="V91"/>
  <c r="G95"/>
  <c r="M95"/>
  <c r="I95"/>
  <c r="I94"/>
  <c r="K95"/>
  <c r="O95"/>
  <c r="Q95"/>
  <c r="Q94"/>
  <c r="V95"/>
  <c r="G96"/>
  <c r="M96"/>
  <c r="I96"/>
  <c r="K96"/>
  <c r="K94"/>
  <c r="O96"/>
  <c r="Q96"/>
  <c r="V96"/>
  <c r="V94"/>
  <c r="G97"/>
  <c r="I97"/>
  <c r="K97"/>
  <c r="M97"/>
  <c r="O97"/>
  <c r="Q97"/>
  <c r="V97"/>
  <c r="G98"/>
  <c r="M98"/>
  <c r="I98"/>
  <c r="K98"/>
  <c r="O98"/>
  <c r="O94"/>
  <c r="Q98"/>
  <c r="V98"/>
  <c r="G100"/>
  <c r="M100"/>
  <c r="I100"/>
  <c r="K100"/>
  <c r="O100"/>
  <c r="Q100"/>
  <c r="V100"/>
  <c r="G102"/>
  <c r="M102"/>
  <c r="I102"/>
  <c r="K102"/>
  <c r="O102"/>
  <c r="Q102"/>
  <c r="V102"/>
  <c r="G103"/>
  <c r="I103"/>
  <c r="K103"/>
  <c r="M103"/>
  <c r="O103"/>
  <c r="Q103"/>
  <c r="V103"/>
  <c r="G104"/>
  <c r="M104"/>
  <c r="I104"/>
  <c r="K104"/>
  <c r="O104"/>
  <c r="Q104"/>
  <c r="V104"/>
  <c r="G105"/>
  <c r="M105"/>
  <c r="I105"/>
  <c r="K105"/>
  <c r="O105"/>
  <c r="Q105"/>
  <c r="V105"/>
  <c r="G107"/>
  <c r="I107"/>
  <c r="K107"/>
  <c r="M107"/>
  <c r="O107"/>
  <c r="Q107"/>
  <c r="V107"/>
  <c r="G109"/>
  <c r="M109"/>
  <c r="I109"/>
  <c r="K109"/>
  <c r="O109"/>
  <c r="O106"/>
  <c r="Q109"/>
  <c r="V109"/>
  <c r="G111"/>
  <c r="M111"/>
  <c r="I111"/>
  <c r="I106"/>
  <c r="K111"/>
  <c r="O111"/>
  <c r="Q111"/>
  <c r="Q106"/>
  <c r="V111"/>
  <c r="G113"/>
  <c r="M113"/>
  <c r="I113"/>
  <c r="K113"/>
  <c r="K106"/>
  <c r="O113"/>
  <c r="Q113"/>
  <c r="V113"/>
  <c r="V106"/>
  <c r="G115"/>
  <c r="I115"/>
  <c r="K115"/>
  <c r="M115"/>
  <c r="O115"/>
  <c r="Q115"/>
  <c r="V115"/>
  <c r="G117"/>
  <c r="M117"/>
  <c r="I117"/>
  <c r="K117"/>
  <c r="O117"/>
  <c r="Q117"/>
  <c r="V117"/>
  <c r="G120"/>
  <c r="M120"/>
  <c r="I120"/>
  <c r="K120"/>
  <c r="O120"/>
  <c r="Q120"/>
  <c r="V120"/>
  <c r="G123"/>
  <c r="M123"/>
  <c r="I123"/>
  <c r="K123"/>
  <c r="O123"/>
  <c r="Q123"/>
  <c r="V123"/>
  <c r="G125"/>
  <c r="I125"/>
  <c r="K125"/>
  <c r="M125"/>
  <c r="O125"/>
  <c r="Q125"/>
  <c r="V125"/>
  <c r="G126"/>
  <c r="M126"/>
  <c r="I126"/>
  <c r="K126"/>
  <c r="O126"/>
  <c r="Q126"/>
  <c r="V126"/>
  <c r="G127"/>
  <c r="M127"/>
  <c r="I127"/>
  <c r="K127"/>
  <c r="O127"/>
  <c r="Q127"/>
  <c r="V127"/>
  <c r="G129"/>
  <c r="M129"/>
  <c r="I129"/>
  <c r="K129"/>
  <c r="O129"/>
  <c r="Q129"/>
  <c r="V129"/>
  <c r="G130"/>
  <c r="I130"/>
  <c r="K130"/>
  <c r="M130"/>
  <c r="O130"/>
  <c r="Q130"/>
  <c r="V130"/>
  <c r="G131"/>
  <c r="M131"/>
  <c r="I131"/>
  <c r="K131"/>
  <c r="O131"/>
  <c r="Q131"/>
  <c r="V131"/>
  <c r="G133"/>
  <c r="M133"/>
  <c r="I133"/>
  <c r="K133"/>
  <c r="O133"/>
  <c r="Q133"/>
  <c r="V133"/>
  <c r="G135"/>
  <c r="M135"/>
  <c r="I135"/>
  <c r="K135"/>
  <c r="O135"/>
  <c r="Q135"/>
  <c r="V135"/>
  <c r="G137"/>
  <c r="I137"/>
  <c r="K137"/>
  <c r="M137"/>
  <c r="O137"/>
  <c r="Q137"/>
  <c r="V137"/>
  <c r="G138"/>
  <c r="M138"/>
  <c r="I138"/>
  <c r="K138"/>
  <c r="O138"/>
  <c r="Q138"/>
  <c r="V138"/>
  <c r="G139"/>
  <c r="M139"/>
  <c r="I139"/>
  <c r="K139"/>
  <c r="O139"/>
  <c r="Q139"/>
  <c r="V139"/>
  <c r="G140"/>
  <c r="M140"/>
  <c r="I140"/>
  <c r="K140"/>
  <c r="O140"/>
  <c r="Q140"/>
  <c r="V140"/>
  <c r="G142"/>
  <c r="M142"/>
  <c r="M141"/>
  <c r="I142"/>
  <c r="I141"/>
  <c r="K142"/>
  <c r="O142"/>
  <c r="O141"/>
  <c r="Q142"/>
  <c r="Q141"/>
  <c r="V142"/>
  <c r="G144"/>
  <c r="M144"/>
  <c r="I144"/>
  <c r="K144"/>
  <c r="K141"/>
  <c r="O144"/>
  <c r="Q144"/>
  <c r="V144"/>
  <c r="V141"/>
  <c r="G146"/>
  <c r="I146"/>
  <c r="K146"/>
  <c r="M146"/>
  <c r="O146"/>
  <c r="Q146"/>
  <c r="V146"/>
  <c r="K148"/>
  <c r="V148"/>
  <c r="G149"/>
  <c r="M149"/>
  <c r="M148"/>
  <c r="I149"/>
  <c r="I148"/>
  <c r="K149"/>
  <c r="O149"/>
  <c r="O148"/>
  <c r="Q149"/>
  <c r="Q148"/>
  <c r="V149"/>
  <c r="G152"/>
  <c r="I152"/>
  <c r="K152"/>
  <c r="K151"/>
  <c r="M152"/>
  <c r="O152"/>
  <c r="Q152"/>
  <c r="V152"/>
  <c r="V151"/>
  <c r="G154"/>
  <c r="G151"/>
  <c r="I154"/>
  <c r="K154"/>
  <c r="M154"/>
  <c r="O154"/>
  <c r="O151"/>
  <c r="Q154"/>
  <c r="V154"/>
  <c r="G158"/>
  <c r="M158"/>
  <c r="I158"/>
  <c r="K158"/>
  <c r="O158"/>
  <c r="Q158"/>
  <c r="V158"/>
  <c r="G160"/>
  <c r="M160"/>
  <c r="I160"/>
  <c r="I151"/>
  <c r="K160"/>
  <c r="O160"/>
  <c r="Q160"/>
  <c r="Q151"/>
  <c r="V160"/>
  <c r="G162"/>
  <c r="I162"/>
  <c r="K162"/>
  <c r="M162"/>
  <c r="O162"/>
  <c r="Q162"/>
  <c r="V162"/>
  <c r="G164"/>
  <c r="M164"/>
  <c r="I164"/>
  <c r="K164"/>
  <c r="O164"/>
  <c r="Q164"/>
  <c r="V164"/>
  <c r="AE167"/>
  <c r="AF167"/>
  <c r="I20" i="1"/>
  <c r="I19"/>
  <c r="I18"/>
  <c r="I17"/>
  <c r="I16"/>
  <c r="I61"/>
  <c r="J60"/>
  <c r="F44"/>
  <c r="G23"/>
  <c r="G44"/>
  <c r="G25"/>
  <c r="H44"/>
  <c r="I43"/>
  <c r="I42"/>
  <c r="I41"/>
  <c r="I40"/>
  <c r="I39"/>
  <c r="I44"/>
  <c r="J56"/>
  <c r="J54"/>
  <c r="J51"/>
  <c r="J52"/>
  <c r="J59"/>
  <c r="J53"/>
  <c r="J55"/>
  <c r="J57"/>
  <c r="J58"/>
  <c r="A27"/>
  <c r="M8" i="13"/>
  <c r="M19"/>
  <c r="AF39"/>
  <c r="G19"/>
  <c r="G8"/>
  <c r="M94" i="12"/>
  <c r="M151"/>
  <c r="M106"/>
  <c r="G106"/>
  <c r="M15"/>
  <c r="M8"/>
  <c r="G148"/>
  <c r="G141"/>
  <c r="G94"/>
  <c r="J41" i="1"/>
  <c r="J39"/>
  <c r="J44"/>
  <c r="J43"/>
  <c r="J42"/>
  <c r="J40"/>
  <c r="I21"/>
  <c r="J28"/>
  <c r="J26"/>
  <c r="G38"/>
  <c r="F38"/>
  <c r="J23"/>
  <c r="J24"/>
  <c r="J25"/>
  <c r="J27"/>
  <c r="E24"/>
  <c r="G24"/>
  <c r="E26"/>
  <c r="G26"/>
  <c r="J61"/>
  <c r="G28"/>
  <c r="G27"/>
  <c r="G29"/>
  <c r="A28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Lenka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Lenka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<sst xmlns="http://schemas.openxmlformats.org/spreadsheetml/2006/main" count="1087" uniqueCount="390">
  <si>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</si>
  <si>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</si>
  <si>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</si>
  <si>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</si>
  <si>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</si>
  <si>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</si>
  <si>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</si>
  <si>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</si>
  <si>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</si>
  <si>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</si>
  <si>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</si>
  <si>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</si>
  <si>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</si>
  <si>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</si>
  <si>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</si>
  <si>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</si>
  <si>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</si>
  <si>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</si>
  <si>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</si>
  <si>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</si>
  <si>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</si>
  <si>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</si>
  <si>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</si>
  <si>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</si>
  <si>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</si>
  <si>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</si>
  <si>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</si>
  <si>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</si>
  <si>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</si>
  <si>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</si>
  <si>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</si>
  <si>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</si>
  <si>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</si>
  <si>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</si>
  <si>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</si>
  <si>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</si>
  <si>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</si>
  <si>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</si>
  <si>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</si>
  <si>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</si>
  <si>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</si>
  <si>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</si>
  <si>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</si>
  <si>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P.20.02.21.</t>
  </si>
  <si>
    <t>Kanalizační přípojky Psinice</t>
  </si>
  <si>
    <t>Město Libáň</t>
  </si>
  <si>
    <t>náměstí Svobody 36</t>
  </si>
  <si>
    <t>Libáň</t>
  </si>
  <si>
    <t>50723</t>
  </si>
  <si>
    <t>00271748</t>
  </si>
  <si>
    <t>CZ00271748</t>
  </si>
  <si>
    <t>PROIS, a.s.</t>
  </si>
  <si>
    <t>Veverkova 1343/1</t>
  </si>
  <si>
    <t>Hradec Králové-Pražské Předměstí</t>
  </si>
  <si>
    <t>50002</t>
  </si>
  <si>
    <t>25943022</t>
  </si>
  <si>
    <t>CZ25943022</t>
  </si>
  <si>
    <t>Stavba</t>
  </si>
  <si>
    <t>Inženýrský objekt</t>
  </si>
  <si>
    <t>1</t>
  </si>
  <si>
    <t>Kanalizační přípojky</t>
  </si>
  <si>
    <t>2</t>
  </si>
  <si>
    <t>Ostatní a vedlější náklady</t>
  </si>
  <si>
    <t>Celkem za stavbu</t>
  </si>
  <si>
    <t>CZK</t>
  </si>
  <si>
    <t>Rekapitulace dílů</t>
  </si>
  <si>
    <t>Typ dílu</t>
  </si>
  <si>
    <t>Zemní práce</t>
  </si>
  <si>
    <t>Základy a zvláštní zakládání</t>
  </si>
  <si>
    <t>4</t>
  </si>
  <si>
    <t>Vodorovné konstrukce</t>
  </si>
  <si>
    <t>5</t>
  </si>
  <si>
    <t>Komunikace</t>
  </si>
  <si>
    <t>8</t>
  </si>
  <si>
    <t>Trubní vedení</t>
  </si>
  <si>
    <t>91</t>
  </si>
  <si>
    <t>Doplňující práce na komunikaci</t>
  </si>
  <si>
    <t>99</t>
  </si>
  <si>
    <t>Staveništní přesun hmot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</si>
  <si>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</si>
  <si>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</si>
  <si>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</si>
  <si>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</si>
  <si>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</si>
  <si>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</si>
  <si>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</si>
  <si>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</si>
  <si>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ING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</si>
  <si>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</si>
  <si>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</si>
  <si>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</si>
  <si>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</si>
  <si>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</si>
  <si>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</si>
  <si>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</si>
  <si>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</si>
  <si>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</si>
  <si>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</si>
  <si>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</si>
  <si>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</si>
  <si>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</si>
  <si>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</si>
  <si>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</si>
  <si>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</si>
  <si>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</si>
  <si>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</si>
  <si>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</si>
  <si>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</si>
  <si>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</si>
  <si>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</si>
  <si>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</si>
  <si>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</si>
  <si>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</si>
  <si>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113107625R00</t>
  </si>
  <si>
    <t>Odstranění podkladů nebo krytů z kameniva hrubého drceného, v ploše jednotlivě nad 50 m2, tloušťka vrstvy 250 mm</t>
  </si>
  <si>
    <t>m2</t>
  </si>
  <si>
    <t>822-1</t>
  </si>
  <si>
    <t>RTS 20/ I</t>
  </si>
  <si>
    <t>Práce</t>
  </si>
  <si>
    <t>POL1_</t>
  </si>
  <si>
    <t>1,1*218</t>
  </si>
  <si>
    <t>VV</t>
  </si>
  <si>
    <t>113107635R00</t>
  </si>
  <si>
    <t>Odstranění podkladů nebo krytů z kameniva hrubého drceného, v ploše jednotlivě nad 50 m2, tloušťka vrstvy 350 mm</t>
  </si>
  <si>
    <t>provizorní zásyp : 1,1*218</t>
  </si>
  <si>
    <t>113108407R00</t>
  </si>
  <si>
    <t>Odstranění podkladů nebo krytů živičných, v ploše jednotlivě nad 50 m2, tloušťka vrstvy 70 mm</t>
  </si>
  <si>
    <t>(0,6+1,1+0,6)*218</t>
  </si>
  <si>
    <t>113108408R00</t>
  </si>
  <si>
    <t>Odstranění podkladů nebo krytů živičných, v ploše jednotlivě nad 50 m2, tloušťka vrstvy 80 mm</t>
  </si>
  <si>
    <t>(0,4+1,1+0,4)*218</t>
  </si>
  <si>
    <t>113111215R00</t>
  </si>
  <si>
    <t>Odstranění podkladů nebo krytů z kameniva zpevněného cementem, v ploše jednotlivě nad 50 m2, tloušťka vrstvy 150 mm</t>
  </si>
  <si>
    <t>(0,2+1,1+0,2)*218</t>
  </si>
  <si>
    <t>113151214R00</t>
  </si>
  <si>
    <t>Odstranění podkladu, krytu frézováním povrch živičný, plochy přes 500 m2 na jednom objektu nebo při provádění pruhu šířky přes  750 mm bez překážek v trase, tloušťky 50 mm</t>
  </si>
  <si>
    <t>s naložením na dopravní prostředek, očištění povrchu od frézované plochy, opotřebování frézovacích nástrojů (nožů, upínacích kroužků, držáků) nutné ruční odstranění (vybourání) živičného krytu kolem překážek,</t>
  </si>
  <si>
    <t>SPI</t>
  </si>
  <si>
    <t>115101201R00</t>
  </si>
  <si>
    <t>Čerpání vody na dopravní výšku do 10 m_x000D_
 s uvažovaným průměrným přítokem do 500 l/min</t>
  </si>
  <si>
    <t>h</t>
  </si>
  <si>
    <t>800-1</t>
  </si>
  <si>
    <t>na vzdálenost od hladiny vody v jímce po výšku roviny proložené osou nejvyššího bodu výtlačného potrubí. Včetně odpadní potrubí v délce do 20 m.</t>
  </si>
  <si>
    <t>115101301R00</t>
  </si>
  <si>
    <t>Pohotovost záložní čerpací soupravy na dopravní výšku do 10 m_x000D_
 s uvažovaným průměrným přítokem do 500 l/min</t>
  </si>
  <si>
    <t>den</t>
  </si>
  <si>
    <t>na vzdálenost (výšku) od hladiny vody v jímce po výšku roviny proložené osou nejvyššího bodu výtlačného potrubí. Včetně sacího a výtlačného potrubí, příp. odpadních žlabů, lešení pod čerpadlo a pod potrubí nebo pod odpadní žlaby a záložního zdroje energie.</t>
  </si>
  <si>
    <t>119001411R00</t>
  </si>
  <si>
    <t>Dočasné zajištění podzemního potrubí nebo vedení betonového potrubí_x000D_
 DN  do 200 mm</t>
  </si>
  <si>
    <t>m</t>
  </si>
  <si>
    <t>ve výkopišti ve stavu a poloze, ve kterých byla na začátku zemních prací, a to podepřením, vzepřením nebo vyvěšením, případně s ochranným bedněním, se zřízením a odstraněním zajišťovací konstrukce a včetně opotřebení použitých materiálů,</t>
  </si>
  <si>
    <t>93*1,1</t>
  </si>
  <si>
    <t>119001422R00</t>
  </si>
  <si>
    <t>Dočasné zajištění podzemního potrubí nebo vedení kabelů přes 3 do 6 kabelů</t>
  </si>
  <si>
    <t>51*1,1</t>
  </si>
  <si>
    <t>121101101R00</t>
  </si>
  <si>
    <t>Sejmutí ornice s přemístěním na vzdálenost do 50 m</t>
  </si>
  <si>
    <t>m3</t>
  </si>
  <si>
    <t>nebo lesní půdy, s vodorovným přemístěním na hromady v místě upotřebení nebo na dočasné či trvalé skládky se složením</t>
  </si>
  <si>
    <t>2*0,2*805</t>
  </si>
  <si>
    <t>130001101R00</t>
  </si>
  <si>
    <t>Příplatek k cenám za ztížené vykopávky v horninách jakékoliv třídy</t>
  </si>
  <si>
    <t>Příplatek k cenám hloubených vykopávek za ztížení vykopávky v blízkosti podzemního vedení nebo výbušnin pro jakoukoliv třídu horniny.</t>
  </si>
  <si>
    <t>1,1*2*(93+51)</t>
  </si>
  <si>
    <t>132201213R00</t>
  </si>
  <si>
    <t xml:space="preserve">Hloubení rýh šířky přes 60 do 200 cm do 10000 m3, v hornině 3, hloubení strojně 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</si>
  <si>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</si>
  <si>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60% výkopu : 1,1*2*1023*0,6</t>
  </si>
  <si>
    <t>132201219R00</t>
  </si>
  <si>
    <t xml:space="preserve">Hloubení rýh šířky přes 60 do 200 cm příplatek za lepivost, v hornině 3,  </t>
  </si>
  <si>
    <t>1350,36*0,3</t>
  </si>
  <si>
    <t>132301212R00</t>
  </si>
  <si>
    <t xml:space="preserve">Hloubení rýh šířky přes 60 do 200 cm do 1000 m3, v hornině 4, hloubení strojně </t>
  </si>
  <si>
    <t>40% výkopu : 1,1*2*1023*0,4</t>
  </si>
  <si>
    <t>132301219R00</t>
  </si>
  <si>
    <t xml:space="preserve">Hloubení rýh šířky přes 60 do 200 cm příplatek za lepivost, v hornině 4,  </t>
  </si>
  <si>
    <t>900,24*0,3</t>
  </si>
  <si>
    <t>151201101R00</t>
  </si>
  <si>
    <t>Zřízení pažení a rozepření stěn rýh zátažné, hloubky do 2 m</t>
  </si>
  <si>
    <t>pro podzemní vedení pro všechny šířky rýhy,</t>
  </si>
  <si>
    <t>2*2*1023</t>
  </si>
  <si>
    <t>151201111R00</t>
  </si>
  <si>
    <t>Odstranění pažení a rozepření rýh zátažné, hloubky do 2 m</t>
  </si>
  <si>
    <t>pro podzemní vedení s uložením materiálu na vzdálenost do 3 m od kraje výkopu,</t>
  </si>
  <si>
    <t>161101101R00</t>
  </si>
  <si>
    <t>Svislé přemístění výkopku z horniny 1 až 4, při hloubce výkopu přes 1 do 2,5 m</t>
  </si>
  <si>
    <t>Kalkul</t>
  </si>
  <si>
    <t>bez naložení do dopravní nádoby, ale s vyprázdněním dopravní nádoby na hromadu nebo na dopravní prostředek,</t>
  </si>
  <si>
    <t>(1350,36+900,24)*0,55</t>
  </si>
  <si>
    <t>162701105R00</t>
  </si>
  <si>
    <t>Vodorovné přemístění výkopku z horniny 1 až 4, na vzdálenost přes 9 000  do 10 000 m</t>
  </si>
  <si>
    <t>po suchu, bez naložení výkopku, avšak se složením bez rozhrnutí, zpáteční cesta vozidla.</t>
  </si>
  <si>
    <t>162701109R00</t>
  </si>
  <si>
    <t>Vodorovné přemístění výkopku příplatek k ceně za každých dalších i započatých 1 000 m přes 10 000 m_x000D_
 z horniny 1 až 4</t>
  </si>
  <si>
    <t>skládka do 50 km : 40*1432,695</t>
  </si>
  <si>
    <t>171201201R00</t>
  </si>
  <si>
    <t>Uložení sypaniny na dočasnou skládku tak, že na 1 m2 plochy připadá přes 2 m3 výkopku nebo ornice</t>
  </si>
  <si>
    <t>lože a obsyp : 112,53+502,26</t>
  </si>
  <si>
    <t>výměna 50% zásypu : 0,5*1635,81</t>
  </si>
  <si>
    <t>174101101R00</t>
  </si>
  <si>
    <t>Zásyp sypaninou se zhutněním jam, šachet, rýh nebo kolem objektů v těchto vykopávkách</t>
  </si>
  <si>
    <t>z jakékoliv horniny s uložením výkopku po vrstvách,</t>
  </si>
  <si>
    <t>1350,36+900,24</t>
  </si>
  <si>
    <t>-112,53-502,26</t>
  </si>
  <si>
    <t>175101101R00</t>
  </si>
  <si>
    <t>Obsyp potrubí bez prohození sypaniny, bez dodávky obsypového materiálu</t>
  </si>
  <si>
    <t>sypaninou z vhodných hornin tř. 1 - 4 nebo materiálem připraveným podél výkopu ve vzdálenosti do 3 m od jeho kraje, pro jakoukoliv hloubku výkopu a jakoukoliv míru zhutnění,</t>
  </si>
  <si>
    <t>1,1*(0,3+0,2)*5</t>
  </si>
  <si>
    <t>1,1*(0,3+0,15)*978</t>
  </si>
  <si>
    <t>1,1*(0,3+0,05)*40</t>
  </si>
  <si>
    <t>180402111R00</t>
  </si>
  <si>
    <t>Založení trávníku parkový trávník, výsevem, v rovině nebo na svahu do 1:5</t>
  </si>
  <si>
    <t>823-1</t>
  </si>
  <si>
    <t>na půdě předem připravené s pokosením, naložením, odvozem odpadu do 20 km a se složením,</t>
  </si>
  <si>
    <t>181301113R00</t>
  </si>
  <si>
    <t>Rozprostření a urovnání ornice v rovině v souvislé ploše přes 500 m2, tloušťka vrstvy přes 150 do 200 mm</t>
  </si>
  <si>
    <t>s případným nutným přemístěním hromad nebo dočasných skládek na místo potřeby ze vzdálenosti do 30 m, v rovině nebo ve svahu do 1 : 5,</t>
  </si>
  <si>
    <t>2*805</t>
  </si>
  <si>
    <t>199000002R00</t>
  </si>
  <si>
    <t>Poplatky za skládku horniny 1- 4, skupina 17 05 04 z Katalogu odpadů</t>
  </si>
  <si>
    <t>00572410R</t>
  </si>
  <si>
    <t>směs travní parková, pro mírnou zátěž</t>
  </si>
  <si>
    <t>kg</t>
  </si>
  <si>
    <t>SPCM</t>
  </si>
  <si>
    <t>Specifikace</t>
  </si>
  <si>
    <t>POL3_</t>
  </si>
  <si>
    <t>1610*0,025</t>
  </si>
  <si>
    <t>58344154R</t>
  </si>
  <si>
    <t>štěrkodrť frakce 0,0 až 22,0 mm; třída A</t>
  </si>
  <si>
    <t>t</t>
  </si>
  <si>
    <t>502,26*1,8</t>
  </si>
  <si>
    <t>58344197R</t>
  </si>
  <si>
    <t>štěrkodrť frakce 0,0 až 63,0 mm; třída A</t>
  </si>
  <si>
    <t>výměna 50% zásypu : 1635,81*0,5*1,8</t>
  </si>
  <si>
    <t>212752112R00</t>
  </si>
  <si>
    <t>Trativody z drenážních trubek DN od 80 do 100 mm</t>
  </si>
  <si>
    <t>827-1</t>
  </si>
  <si>
    <t>RTS 18/ I</t>
  </si>
  <si>
    <t>se zřízením štěrkopískového lože pod trubky a s jejich obsypem v průměrném celkovém množství do 0,15 m3/m v otevřeném příkopu,</t>
  </si>
  <si>
    <t>451573111R00</t>
  </si>
  <si>
    <t>Lože pod potrubí, stoky a drobné objekty z písku a štěrkopísku  do 65 mm</t>
  </si>
  <si>
    <t>v otevřeném výkopu,</t>
  </si>
  <si>
    <t>1,1*0,1*1023</t>
  </si>
  <si>
    <t>564851111R00</t>
  </si>
  <si>
    <t>Podklad ze štěrkodrti s rozprostřením a zhutněním frakce 0-63 mm, tloušťka po zhutnění 150 mm</t>
  </si>
  <si>
    <t>564861111R00</t>
  </si>
  <si>
    <t>Podklad ze štěrkodrti s rozprostřením a zhutněním frakce 0-63 mm, tloušťka po zhutnění 200 mm</t>
  </si>
  <si>
    <t>564871111R00</t>
  </si>
  <si>
    <t>Podklad ze štěrkodrti s rozprostřením a zhutněním frakce 0-63 mm, tloušťka po zhutnění 250 mm</t>
  </si>
  <si>
    <t>565161111R00</t>
  </si>
  <si>
    <t>Podklad z kameniva obaleného asfaltem ACP 16+ až ACP 22+, v pruhu šířky do 3 m, třídy 1, tloušťka po zhutnění 80 mm</t>
  </si>
  <si>
    <t>s rozprostřením a zhutněním</t>
  </si>
  <si>
    <t>567122114R00</t>
  </si>
  <si>
    <t>Podklad z kameniva zpevněného cementem SC C8/10, tloušťka po zhutnění 150 mm</t>
  </si>
  <si>
    <t>bez dilatačních spár, s rozprostřením a zhutněním, ošetřením povrchu podkladu vodou</t>
  </si>
  <si>
    <t>573211111R00</t>
  </si>
  <si>
    <t>Postřik živičný spojovací bez posypu kamenivem z asfaltu silničního, v množství od 0,5 do 0,7 kg/m2</t>
  </si>
  <si>
    <t>573231110R00</t>
  </si>
  <si>
    <t>Postřik živičný spojovací bez posypu kamenivem z emulze, v množství od 0,3 do 0,5 kg/m2</t>
  </si>
  <si>
    <t>577141112RT2</t>
  </si>
  <si>
    <t>Beton asfaltový s rozprostřením a zhutněním v pruhu šířky do 3 m, ACO 11+ nebo ACO 16+, tloušťky 50 mm, plochy od 201 do 1000 m2</t>
  </si>
  <si>
    <t>577161224R00</t>
  </si>
  <si>
    <t>Beton asfaltový s rozprostřením a zhutněním v pruhu šířky do 3 m, ACL 22, tloušťky 70 mm, plochy přes 1000 m2</t>
  </si>
  <si>
    <t>871161121R00</t>
  </si>
  <si>
    <t>Montáž potrubí z plastických hmot z tlakových trubek polyetylenových, vnějšího průměru 32 mm</t>
  </si>
  <si>
    <t>871311111R00</t>
  </si>
  <si>
    <t>Montáž potrubí z plastických hmot z tlakových trubek z tvrdého PVC těsněných gumovým kroužkem, vnějšího průměru 160 mm</t>
  </si>
  <si>
    <t>871353121R00</t>
  </si>
  <si>
    <t>Montáž potrubí z trub z plastů těsněných gumovým kroužkem  DN 200 mm</t>
  </si>
  <si>
    <t>v otevřeném výkopu ve sklonu do 20 %,</t>
  </si>
  <si>
    <t>877313123R00</t>
  </si>
  <si>
    <t>Montáž tvarovek na potrubí z trub z plastů těsněných gumovým kroužkem jednoosých DN 150 mm</t>
  </si>
  <si>
    <t>kus</t>
  </si>
  <si>
    <t>877313126R00</t>
  </si>
  <si>
    <t>Montáž tvarovek na potrubí z trub z plastů těsněných gumovým kroužkem víček, zátek DN 150</t>
  </si>
  <si>
    <t>892571111R00</t>
  </si>
  <si>
    <t>Zkoušky těsnosti kanalizačního potrubí zkouška těsnosti kanalizačního potrubí vodou_x000D_
 do DN 200 mm</t>
  </si>
  <si>
    <t>POL1_1</t>
  </si>
  <si>
    <t>vodou nebo vzduchem,</t>
  </si>
  <si>
    <t>978+5</t>
  </si>
  <si>
    <t>892573111R00</t>
  </si>
  <si>
    <t>Zkoušky těsnosti kanalizačního potrubí zabezpečení konců kanalizačního potrubí při tlakových zkouškách vodou_x000D_
 do DN 200 mm</t>
  </si>
  <si>
    <t>úsek</t>
  </si>
  <si>
    <t>81+1</t>
  </si>
  <si>
    <t>894432112R00</t>
  </si>
  <si>
    <t>Osazení plastových šachet revizních průměr 425 mm</t>
  </si>
  <si>
    <t>899101111R00</t>
  </si>
  <si>
    <t>Osazení poklopů litinových a ocelových o hmotnost jednotlivě do 50 kg</t>
  </si>
  <si>
    <t>899711122R00</t>
  </si>
  <si>
    <t>Výstražné fólie výstražná fólie pro kanalizaci, šířka 30 cm</t>
  </si>
  <si>
    <t>899731114R00</t>
  </si>
  <si>
    <t>Signalizační vodič CYY, 6 mm2</t>
  </si>
  <si>
    <t>40*1,2</t>
  </si>
  <si>
    <t>230320122R00</t>
  </si>
  <si>
    <t>Tlaková zkouška</t>
  </si>
  <si>
    <t>88998899</t>
  </si>
  <si>
    <t>D+M čerpací jímka, pr. 800, v. 1700, vč. technologie</t>
  </si>
  <si>
    <t>ks</t>
  </si>
  <si>
    <t>Vlastní</t>
  </si>
  <si>
    <t>Indiv</t>
  </si>
  <si>
    <t>28611262.AR</t>
  </si>
  <si>
    <t>trubka plastová kanalizační PVC; hladká, s hrdlem; Sn 8 kN/m2; D = 160,0 mm; s = 4,70 mm; l = 5000,0 mm</t>
  </si>
  <si>
    <t>978*1,1/5</t>
  </si>
  <si>
    <t>28611265.AR</t>
  </si>
  <si>
    <t>trubka plastová kanalizační PVC; hladká, s hrdlem; Sn 8 kN/m2; D = 200,0 mm; s = 5,90 mm; l = 5000,0 mm</t>
  </si>
  <si>
    <t>5*1,1/5</t>
  </si>
  <si>
    <t>28613909.AR</t>
  </si>
  <si>
    <t>trubka plastová kanalizační HDPE; hladká; D = 32,0 mm; s = 3,00 mm; l = 5000,0 mm</t>
  </si>
  <si>
    <t>40*1,1</t>
  </si>
  <si>
    <t>28651662.AR</t>
  </si>
  <si>
    <t>koleno PVC; 45,0 °; D = 160,0 mm; s 1 hrdlem</t>
  </si>
  <si>
    <t>28651832.AR</t>
  </si>
  <si>
    <t>zátka hrdlová DN 150,0 mm; PVC</t>
  </si>
  <si>
    <t>28695815R</t>
  </si>
  <si>
    <t>šachta kanalizační tvar kruhový; dno sběrné; DN 400,0 mm; průtok DN 150 mm; materiál PP; výškový rozsah h = 1 200 až 1 900 mm</t>
  </si>
  <si>
    <t>28695824R</t>
  </si>
  <si>
    <t>šachta kanalizační tvar kruhový; dno sběrné; DN 400,0 mm; průtok DN 200 mm; materiál PP; výškový rozsah h = 1 200 až 1 900 mm</t>
  </si>
  <si>
    <t>919721211R00</t>
  </si>
  <si>
    <t>Dilatační spáry vkládané vyplněné asfaltovou zálivkou</t>
  </si>
  <si>
    <t>v cementobetonovém krytu s odstraněním vložek, s vyčištěním a vyplněním spár</t>
  </si>
  <si>
    <t>919731123R00</t>
  </si>
  <si>
    <t>Zarovnání styčné plochy podkladu nebo krytu živičné, tloušťky přes 100 do 200 mm</t>
  </si>
  <si>
    <t>podél vybourané části komunikace nebo zpevněné plochy</t>
  </si>
  <si>
    <t>919735112R00</t>
  </si>
  <si>
    <t>Řezání stávajících krytů nebo podkladů živičných, hloubky přes 50 do 100 mm</t>
  </si>
  <si>
    <t>včetně spotřeby vody</t>
  </si>
  <si>
    <t>998276101R00</t>
  </si>
  <si>
    <t>Přesun hmot pro trubní vedení z trub plastových nebo sklolaminátových v otevřeném výkopu</t>
  </si>
  <si>
    <t>Přesun hmot</t>
  </si>
  <si>
    <t>POL7_</t>
  </si>
  <si>
    <t>vodovodu nebo kanalizace ražené nebo hloubené (827 1.1, 827 1.9, 827 2.1, 827 2.9), drobných objektů</t>
  </si>
  <si>
    <t>979990001R00</t>
  </si>
  <si>
    <t>Poplatek za skládku stavební suti, skupina 17 09 04 z Katalogu odpadů</t>
  </si>
  <si>
    <t>801-3</t>
  </si>
  <si>
    <t>647,09158-205,2688</t>
  </si>
  <si>
    <t>979990113R00</t>
  </si>
  <si>
    <t>Poplatek za skládku obalovaný asfalt , skupina 17 09 04 z Katalogu odpadů</t>
  </si>
  <si>
    <t>0,11*501,4</t>
  </si>
  <si>
    <t>0,154*501,4</t>
  </si>
  <si>
    <t>0,176*414,2</t>
  </si>
  <si>
    <t>979082317R00</t>
  </si>
  <si>
    <t xml:space="preserve">Vodorovná doprava suti a vybouraných hmot vodorovná doprava suti a vybouraných hmot bez naložení, s vyložením a hrubým urovnáním po suchu, vzdálenost přes 4000 do 5000 m,  </t>
  </si>
  <si>
    <t>832-1</t>
  </si>
  <si>
    <t>Přesun suti</t>
  </si>
  <si>
    <t>POL8_</t>
  </si>
  <si>
    <t>bez naložení, s vyložením a hrubým urovnáním</t>
  </si>
  <si>
    <t>979082319R00</t>
  </si>
  <si>
    <t>Vodorovná doprava suti a vybouraných hmot vodorovná doprava suti a vybouraných hmot bez naložení, s vyložením a hrubým urovnáním po suchu,  , příplatek za každých dalších i započatých 1000 m</t>
  </si>
  <si>
    <t>979087112R00</t>
  </si>
  <si>
    <t xml:space="preserve">Vodorovná doprava suti a vybouraných hmot nakládání suti na dopravní prostředky,  </t>
  </si>
  <si>
    <t>821-1</t>
  </si>
  <si>
    <t>se složením a hrubým urovnáním nebo s přeložením na jiný dopravní prostředek kromě lodi, vč. příplatku za každých dalších i započatých 1000 m přes 1000 m,</t>
  </si>
  <si>
    <t>979093111R00</t>
  </si>
  <si>
    <t>Uložení suti na skládku bez zhutnění</t>
  </si>
  <si>
    <t>800-6</t>
  </si>
  <si>
    <t>s hrubým urovnáním,</t>
  </si>
  <si>
    <t>SUM</t>
  </si>
  <si>
    <t>END</t>
  </si>
  <si>
    <t>005111020R</t>
  </si>
  <si>
    <t>Vytyčení stavby</t>
  </si>
  <si>
    <t>Soubor</t>
  </si>
  <si>
    <t>VRN</t>
  </si>
  <si>
    <t>POL99_8</t>
  </si>
  <si>
    <t>005111021R</t>
  </si>
  <si>
    <t>Vytyčení inženýrských sítí</t>
  </si>
  <si>
    <t>005121 R</t>
  </si>
  <si>
    <t>Zařízení staveniště</t>
  </si>
  <si>
    <t>005121030R</t>
  </si>
  <si>
    <t>Odstranění zařízení staveniště</t>
  </si>
  <si>
    <t>005124010R</t>
  </si>
  <si>
    <t>Koordinační činnost</t>
  </si>
  <si>
    <t>005211030R</t>
  </si>
  <si>
    <t xml:space="preserve">Dočasná dopravní opatření </t>
  </si>
  <si>
    <t>005211040R</t>
  </si>
  <si>
    <t xml:space="preserve">Užívání veřejných ploch a prostranství  </t>
  </si>
  <si>
    <t>00523  R</t>
  </si>
  <si>
    <t>Zkoušky a revize</t>
  </si>
  <si>
    <t>00524 R</t>
  </si>
  <si>
    <t>Předání a převzetí díla</t>
  </si>
  <si>
    <t>005241010R</t>
  </si>
  <si>
    <t xml:space="preserve">Dokumentace skutečného provedení </t>
  </si>
  <si>
    <t>005241020R</t>
  </si>
  <si>
    <t xml:space="preserve">Geodetické zaměření skutečného provedení  </t>
  </si>
  <si>
    <t>00528 R</t>
  </si>
  <si>
    <t>Podmínky dotačních programů</t>
  </si>
  <si>
    <t>Náklady zhotovitele, které vznikají v souvislosti se specifickými obchodními podmínkami objednatele.</t>
  </si>
  <si>
    <t>POP</t>
  </si>
  <si>
    <t>005281010R</t>
  </si>
  <si>
    <t>Propagace</t>
  </si>
  <si>
    <t>Náklady spojené s povinnou publicitou, pokud ji objednatel požaduje. Zahrnuje zejména náklady na propagační a informační billboardy, tabule, internetovou propagaci, tiskoviny apod.</t>
  </si>
</sst>
</file>

<file path=xl/styles.xml><?xml version="1.0" encoding="utf-8"?>
<styleSheet xmlns="http://schemas.openxmlformats.org/spreadsheetml/2006/main">
  <numFmts count="1">
    <numFmt numFmtId="164" formatCode="#,##0.00000"/>
  </numFmts>
  <fonts count="2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9"/>
      <name val="Arial CE"/>
      <family val="2"/>
      <charset val="238"/>
    </font>
    <font>
      <sz val="8"/>
      <color indexed="17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9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7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7" xfId="0" applyBorder="1" applyAlignment="1">
      <alignment horizontal="left" vertical="center" indent="1"/>
    </xf>
    <xf numFmtId="0" fontId="8" fillId="0" borderId="8" xfId="0" applyFont="1" applyBorder="1" applyAlignment="1">
      <alignment vertical="center"/>
    </xf>
    <xf numFmtId="0" fontId="0" fillId="0" borderId="9" xfId="0" applyBorder="1"/>
    <xf numFmtId="0" fontId="0" fillId="0" borderId="7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9" xfId="0" applyNumberFormat="1" applyBorder="1" applyAlignment="1">
      <alignment horizontal="left" vertical="center"/>
    </xf>
    <xf numFmtId="0" fontId="0" fillId="0" borderId="10" xfId="0" applyBorder="1" applyAlignment="1">
      <alignment horizontal="left" vertical="center" indent="1"/>
    </xf>
    <xf numFmtId="0" fontId="0" fillId="0" borderId="8" xfId="0" applyBorder="1" applyAlignment="1">
      <alignment horizontal="left" vertical="center" indent="1"/>
    </xf>
    <xf numFmtId="49" fontId="0" fillId="0" borderId="11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0" xfId="0" applyBorder="1" applyAlignment="1">
      <alignment horizontal="left" indent="1"/>
    </xf>
    <xf numFmtId="0" fontId="0" fillId="0" borderId="12" xfId="0" applyBorder="1" applyAlignment="1">
      <alignment horizontal="left" vertical="top" indent="1"/>
    </xf>
    <xf numFmtId="0" fontId="8" fillId="0" borderId="13" xfId="0" applyFont="1" applyBorder="1" applyAlignment="1">
      <alignment vertical="center"/>
    </xf>
    <xf numFmtId="0" fontId="0" fillId="0" borderId="13" xfId="0" applyBorder="1" applyAlignment="1">
      <alignment horizontal="right" vertical="center"/>
    </xf>
    <xf numFmtId="0" fontId="0" fillId="0" borderId="14" xfId="0" applyBorder="1"/>
    <xf numFmtId="0" fontId="0" fillId="0" borderId="15" xfId="0" applyBorder="1"/>
    <xf numFmtId="0" fontId="8" fillId="0" borderId="10" xfId="0" applyFont="1" applyBorder="1" applyAlignment="1">
      <alignment horizontal="left" vertical="center" indent="1"/>
    </xf>
    <xf numFmtId="49" fontId="0" fillId="0" borderId="8" xfId="0" applyNumberFormat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3" xfId="0" applyBorder="1" applyAlignment="1">
      <alignment vertical="top" wrapText="1"/>
    </xf>
    <xf numFmtId="0" fontId="8" fillId="0" borderId="13" xfId="0" applyFont="1" applyBorder="1" applyAlignment="1">
      <alignment horizontal="left" vertical="top" wrapText="1"/>
    </xf>
    <xf numFmtId="0" fontId="8" fillId="0" borderId="13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8" xfId="0" applyBorder="1" applyAlignment="1">
      <alignment horizontal="left" vertical="center" wrapText="1"/>
    </xf>
    <xf numFmtId="0" fontId="0" fillId="0" borderId="8" xfId="0" applyBorder="1" applyAlignment="1">
      <alignment wrapText="1"/>
    </xf>
    <xf numFmtId="0" fontId="8" fillId="0" borderId="8" xfId="0" applyFont="1" applyBorder="1" applyAlignment="1">
      <alignment horizontal="left" vertical="center" wrapText="1"/>
    </xf>
    <xf numFmtId="0" fontId="8" fillId="0" borderId="8" xfId="0" applyFont="1" applyBorder="1" applyAlignment="1">
      <alignment wrapText="1"/>
    </xf>
    <xf numFmtId="1" fontId="8" fillId="0" borderId="8" xfId="0" applyNumberFormat="1" applyFont="1" applyBorder="1" applyAlignment="1">
      <alignment horizontal="right" vertical="center" wrapText="1"/>
    </xf>
    <xf numFmtId="1" fontId="8" fillId="0" borderId="17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8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6" fillId="2" borderId="0" xfId="0" applyNumberFormat="1" applyFont="1" applyFill="1" applyAlignment="1">
      <alignment horizontal="left" vertical="center" wrapText="1"/>
    </xf>
    <xf numFmtId="0" fontId="0" fillId="2" borderId="1" xfId="0" applyFill="1" applyBorder="1" applyAlignment="1">
      <alignment horizontal="left" vertical="center" indent="1"/>
    </xf>
    <xf numFmtId="0" fontId="8" fillId="2" borderId="0" xfId="0" applyFont="1" applyFill="1" applyAlignment="1">
      <alignment horizontal="left" vertical="center" wrapText="1"/>
    </xf>
    <xf numFmtId="0" fontId="0" fillId="2" borderId="7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0" fontId="8" fillId="2" borderId="6" xfId="0" applyFont="1" applyFill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left" vertical="center" wrapText="1"/>
    </xf>
    <xf numFmtId="49" fontId="0" fillId="0" borderId="6" xfId="0" applyNumberFormat="1" applyBorder="1" applyAlignment="1">
      <alignment vertical="center" wrapText="1"/>
    </xf>
    <xf numFmtId="0" fontId="8" fillId="3" borderId="6" xfId="0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19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17" xfId="0" applyNumberFormat="1" applyFont="1" applyFill="1" applyBorder="1" applyAlignment="1">
      <alignment vertical="center"/>
    </xf>
    <xf numFmtId="4" fontId="7" fillId="4" borderId="8" xfId="0" applyNumberFormat="1" applyFont="1" applyFill="1" applyBorder="1" applyAlignment="1">
      <alignment vertical="center" wrapText="1"/>
    </xf>
    <xf numFmtId="4" fontId="10" fillId="4" borderId="16" xfId="0" applyNumberFormat="1" applyFont="1" applyFill="1" applyBorder="1" applyAlignment="1">
      <alignment horizontal="center" vertical="center" wrapText="1" shrinkToFit="1"/>
    </xf>
    <xf numFmtId="4" fontId="7" fillId="4" borderId="17" xfId="0" applyNumberFormat="1" applyFont="1" applyFill="1" applyBorder="1" applyAlignment="1">
      <alignment horizontal="center" vertical="center" wrapText="1" shrinkToFit="1"/>
    </xf>
    <xf numFmtId="4" fontId="7" fillId="4" borderId="16" xfId="0" applyNumberFormat="1" applyFont="1" applyFill="1" applyBorder="1" applyAlignment="1">
      <alignment horizontal="center" vertical="center" wrapText="1" shrinkToFit="1"/>
    </xf>
    <xf numFmtId="3" fontId="7" fillId="4" borderId="16" xfId="0" applyNumberFormat="1" applyFont="1" applyFill="1" applyBorder="1" applyAlignment="1">
      <alignment horizontal="center" vertical="center" wrapText="1"/>
    </xf>
    <xf numFmtId="4" fontId="0" fillId="0" borderId="17" xfId="0" applyNumberFormat="1" applyBorder="1" applyAlignment="1">
      <alignment vertical="center"/>
    </xf>
    <xf numFmtId="4" fontId="3" fillId="0" borderId="8" xfId="0" applyNumberFormat="1" applyFont="1" applyBorder="1" applyAlignment="1">
      <alignment horizontal="right" vertical="center" wrapText="1" shrinkToFit="1"/>
    </xf>
    <xf numFmtId="4" fontId="3" fillId="0" borderId="8" xfId="0" applyNumberFormat="1" applyFont="1" applyBorder="1" applyAlignment="1">
      <alignment horizontal="right" vertical="center" shrinkToFit="1"/>
    </xf>
    <xf numFmtId="4" fontId="0" fillId="0" borderId="8" xfId="0" applyNumberFormat="1" applyBorder="1" applyAlignment="1">
      <alignment vertical="center" shrinkToFit="1"/>
    </xf>
    <xf numFmtId="4" fontId="0" fillId="0" borderId="16" xfId="0" applyNumberFormat="1" applyBorder="1" applyAlignment="1">
      <alignment vertical="center" shrinkToFit="1"/>
    </xf>
    <xf numFmtId="3" fontId="0" fillId="0" borderId="16" xfId="0" applyNumberFormat="1" applyBorder="1" applyAlignment="1">
      <alignment vertical="center"/>
    </xf>
    <xf numFmtId="4" fontId="5" fillId="0" borderId="17" xfId="0" applyNumberFormat="1" applyFont="1" applyBorder="1" applyAlignment="1">
      <alignment vertical="center"/>
    </xf>
    <xf numFmtId="4" fontId="5" fillId="0" borderId="8" xfId="0" applyNumberFormat="1" applyFont="1" applyBorder="1" applyAlignment="1">
      <alignment vertical="center" wrapText="1" shrinkToFit="1"/>
    </xf>
    <xf numFmtId="4" fontId="5" fillId="0" borderId="8" xfId="0" applyNumberFormat="1" applyFont="1" applyBorder="1" applyAlignment="1">
      <alignment vertical="center" shrinkToFit="1"/>
    </xf>
    <xf numFmtId="4" fontId="5" fillId="0" borderId="16" xfId="0" applyNumberFormat="1" applyFont="1" applyBorder="1" applyAlignment="1">
      <alignment vertical="center" shrinkToFit="1"/>
    </xf>
    <xf numFmtId="3" fontId="5" fillId="0" borderId="16" xfId="0" applyNumberFormat="1" applyFont="1" applyBorder="1" applyAlignment="1">
      <alignment vertical="center"/>
    </xf>
    <xf numFmtId="4" fontId="0" fillId="0" borderId="17" xfId="0" applyNumberFormat="1" applyBorder="1" applyAlignment="1">
      <alignment horizontal="left" vertical="center"/>
    </xf>
    <xf numFmtId="4" fontId="0" fillId="0" borderId="8" xfId="0" applyNumberFormat="1" applyBorder="1" applyAlignment="1">
      <alignment vertical="center" wrapText="1" shrinkToFit="1"/>
    </xf>
    <xf numFmtId="4" fontId="15" fillId="2" borderId="8" xfId="0" applyNumberFormat="1" applyFont="1" applyFill="1" applyBorder="1" applyAlignment="1">
      <alignment vertical="center" wrapText="1" shrinkToFit="1"/>
    </xf>
    <xf numFmtId="4" fontId="15" fillId="2" borderId="8" xfId="0" applyNumberFormat="1" applyFont="1" applyFill="1" applyBorder="1" applyAlignment="1">
      <alignment vertical="center" shrinkToFit="1"/>
    </xf>
    <xf numFmtId="4" fontId="0" fillId="2" borderId="16" xfId="0" applyNumberFormat="1" applyFill="1" applyBorder="1" applyAlignment="1">
      <alignment vertical="center" shrinkToFit="1"/>
    </xf>
    <xf numFmtId="3" fontId="0" fillId="2" borderId="16" xfId="0" applyNumberFormat="1" applyFill="1" applyBorder="1" applyAlignment="1">
      <alignment vertical="center"/>
    </xf>
    <xf numFmtId="0" fontId="4" fillId="2" borderId="20" xfId="0" applyFont="1" applyFill="1" applyBorder="1" applyAlignment="1">
      <alignment horizontal="left" vertical="center" indent="1"/>
    </xf>
    <xf numFmtId="0" fontId="5" fillId="2" borderId="21" xfId="0" applyFont="1" applyFill="1" applyBorder="1" applyAlignment="1">
      <alignment horizontal="left" vertical="center" wrapText="1"/>
    </xf>
    <xf numFmtId="0" fontId="0" fillId="2" borderId="21" xfId="0" applyFill="1" applyBorder="1" applyAlignment="1">
      <alignment horizontal="left" vertical="center" wrapText="1"/>
    </xf>
    <xf numFmtId="4" fontId="4" fillId="2" borderId="21" xfId="0" applyNumberFormat="1" applyFont="1" applyFill="1" applyBorder="1" applyAlignment="1">
      <alignment horizontal="left" vertical="center"/>
    </xf>
    <xf numFmtId="49" fontId="0" fillId="2" borderId="22" xfId="0" applyNumberFormat="1" applyFill="1" applyBorder="1" applyAlignment="1">
      <alignment horizontal="left" vertical="center"/>
    </xf>
    <xf numFmtId="0" fontId="0" fillId="2" borderId="21" xfId="0" applyFill="1" applyBorder="1" applyAlignment="1">
      <alignment wrapText="1"/>
    </xf>
    <xf numFmtId="0" fontId="0" fillId="2" borderId="21" xfId="0" applyFill="1" applyBorder="1"/>
    <xf numFmtId="49" fontId="8" fillId="2" borderId="22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6" fillId="0" borderId="19" xfId="0" applyFont="1" applyBorder="1" applyAlignment="1">
      <alignment horizontal="center" vertical="center" wrapText="1"/>
    </xf>
    <xf numFmtId="0" fontId="3" fillId="0" borderId="19" xfId="0" applyFont="1" applyBorder="1" applyAlignment="1">
      <alignment vertical="center"/>
    </xf>
    <xf numFmtId="0" fontId="3" fillId="0" borderId="19" xfId="0" applyFont="1" applyBorder="1"/>
    <xf numFmtId="0" fontId="16" fillId="4" borderId="17" xfId="0" applyFont="1" applyFill="1" applyBorder="1" applyAlignment="1">
      <alignment horizontal="center" vertical="center" wrapText="1"/>
    </xf>
    <xf numFmtId="0" fontId="16" fillId="4" borderId="8" xfId="0" applyFont="1" applyFill="1" applyBorder="1" applyAlignment="1">
      <alignment horizontal="center" vertical="center" wrapText="1"/>
    </xf>
    <xf numFmtId="0" fontId="16" fillId="4" borderId="16" xfId="0" applyFont="1" applyFill="1" applyBorder="1" applyAlignment="1">
      <alignment horizontal="center" vertical="center" wrapText="1"/>
    </xf>
    <xf numFmtId="49" fontId="3" fillId="0" borderId="17" xfId="0" applyNumberFormat="1" applyFont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0" fontId="3" fillId="2" borderId="1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3" fontId="3" fillId="0" borderId="16" xfId="0" applyNumberFormat="1" applyFont="1" applyBorder="1" applyAlignment="1">
      <alignment vertical="center"/>
    </xf>
    <xf numFmtId="3" fontId="3" fillId="2" borderId="16" xfId="0" applyNumberFormat="1" applyFont="1" applyFill="1" applyBorder="1" applyAlignment="1">
      <alignment vertical="center"/>
    </xf>
    <xf numFmtId="4" fontId="3" fillId="0" borderId="16" xfId="0" applyNumberFormat="1" applyFont="1" applyBorder="1" applyAlignment="1">
      <alignment horizontal="center" vertical="center"/>
    </xf>
    <xf numFmtId="4" fontId="3" fillId="0" borderId="16" xfId="0" applyNumberFormat="1" applyFont="1" applyBorder="1" applyAlignment="1">
      <alignment vertical="center"/>
    </xf>
    <xf numFmtId="4" fontId="3" fillId="2" borderId="16" xfId="0" applyNumberFormat="1" applyFont="1" applyFill="1" applyBorder="1" applyAlignment="1">
      <alignment horizontal="center" vertical="center"/>
    </xf>
    <xf numFmtId="4" fontId="3" fillId="2" borderId="1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16" xfId="0" applyFont="1" applyBorder="1" applyAlignment="1">
      <alignment vertical="center"/>
    </xf>
    <xf numFmtId="0" fontId="1" fillId="2" borderId="16" xfId="0" applyFont="1" applyFill="1" applyBorder="1" applyAlignment="1">
      <alignment vertical="center"/>
    </xf>
    <xf numFmtId="49" fontId="0" fillId="2" borderId="8" xfId="0" applyNumberFormat="1" applyFill="1" applyBorder="1" applyAlignment="1">
      <alignment vertical="center"/>
    </xf>
    <xf numFmtId="0" fontId="0" fillId="4" borderId="17" xfId="0" applyFill="1" applyBorder="1"/>
    <xf numFmtId="0" fontId="0" fillId="4" borderId="16" xfId="0" applyFill="1" applyBorder="1"/>
    <xf numFmtId="0" fontId="0" fillId="4" borderId="16" xfId="0" applyFill="1" applyBorder="1" applyAlignment="1">
      <alignment horizontal="center"/>
    </xf>
    <xf numFmtId="49" fontId="0" fillId="4" borderId="16" xfId="0" applyNumberFormat="1" applyFill="1" applyBorder="1"/>
    <xf numFmtId="0" fontId="0" fillId="4" borderId="16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2" borderId="17" xfId="0" applyFont="1" applyFill="1" applyBorder="1" applyAlignment="1">
      <alignment vertical="top"/>
    </xf>
    <xf numFmtId="49" fontId="5" fillId="2" borderId="8" xfId="0" applyNumberFormat="1" applyFont="1" applyFill="1" applyBorder="1" applyAlignment="1">
      <alignment vertical="top"/>
    </xf>
    <xf numFmtId="0" fontId="5" fillId="2" borderId="8" xfId="0" applyFont="1" applyFill="1" applyBorder="1" applyAlignment="1">
      <alignment horizontal="center" vertical="top"/>
    </xf>
    <xf numFmtId="0" fontId="5" fillId="2" borderId="8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4" fontId="17" fillId="0" borderId="0" xfId="0" applyNumberFormat="1" applyFont="1" applyBorder="1" applyAlignment="1">
      <alignment vertical="top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5" fillId="2" borderId="0" xfId="0" applyNumberFormat="1" applyFont="1" applyFill="1" applyBorder="1" applyAlignment="1">
      <alignment vertical="top" shrinkToFit="1"/>
    </xf>
    <xf numFmtId="0" fontId="5" fillId="2" borderId="23" xfId="0" applyFont="1" applyFill="1" applyBorder="1" applyAlignment="1">
      <alignment vertical="top"/>
    </xf>
    <xf numFmtId="49" fontId="5" fillId="2" borderId="13" xfId="0" applyNumberFormat="1" applyFont="1" applyFill="1" applyBorder="1" applyAlignment="1">
      <alignment vertical="top"/>
    </xf>
    <xf numFmtId="0" fontId="5" fillId="2" borderId="13" xfId="0" applyFont="1" applyFill="1" applyBorder="1" applyAlignment="1">
      <alignment horizontal="center" vertical="top" shrinkToFit="1"/>
    </xf>
    <xf numFmtId="164" fontId="5" fillId="2" borderId="13" xfId="0" applyNumberFormat="1" applyFont="1" applyFill="1" applyBorder="1" applyAlignment="1">
      <alignment vertical="top" shrinkToFit="1"/>
    </xf>
    <xf numFmtId="4" fontId="5" fillId="2" borderId="13" xfId="0" applyNumberFormat="1" applyFont="1" applyFill="1" applyBorder="1" applyAlignment="1">
      <alignment vertical="top" shrinkToFit="1"/>
    </xf>
    <xf numFmtId="4" fontId="5" fillId="2" borderId="24" xfId="0" applyNumberFormat="1" applyFont="1" applyFill="1" applyBorder="1" applyAlignment="1">
      <alignment vertical="top" shrinkToFit="1"/>
    </xf>
    <xf numFmtId="0" fontId="17" fillId="0" borderId="25" xfId="0" applyFont="1" applyBorder="1" applyAlignment="1">
      <alignment vertical="top"/>
    </xf>
    <xf numFmtId="49" fontId="17" fillId="0" borderId="26" xfId="0" applyNumberFormat="1" applyFont="1" applyBorder="1" applyAlignment="1">
      <alignment vertical="top"/>
    </xf>
    <xf numFmtId="0" fontId="17" fillId="0" borderId="26" xfId="0" applyFont="1" applyBorder="1" applyAlignment="1">
      <alignment horizontal="center" vertical="top" shrinkToFit="1"/>
    </xf>
    <xf numFmtId="164" fontId="17" fillId="0" borderId="26" xfId="0" applyNumberFormat="1" applyFont="1" applyBorder="1" applyAlignment="1">
      <alignment vertical="top" shrinkToFit="1"/>
    </xf>
    <xf numFmtId="4" fontId="17" fillId="3" borderId="26" xfId="0" applyNumberFormat="1" applyFont="1" applyFill="1" applyBorder="1" applyAlignment="1" applyProtection="1">
      <alignment vertical="top" shrinkToFit="1"/>
      <protection locked="0"/>
    </xf>
    <xf numFmtId="4" fontId="17" fillId="0" borderId="26" xfId="0" applyNumberFormat="1" applyFont="1" applyBorder="1" applyAlignment="1">
      <alignment vertical="top" shrinkToFit="1"/>
    </xf>
    <xf numFmtId="4" fontId="17" fillId="0" borderId="27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0" fontId="17" fillId="0" borderId="28" xfId="0" applyFont="1" applyBorder="1" applyAlignment="1">
      <alignment vertical="top"/>
    </xf>
    <xf numFmtId="49" fontId="17" fillId="0" borderId="29" xfId="0" applyNumberFormat="1" applyFont="1" applyBorder="1" applyAlignment="1">
      <alignment vertical="top"/>
    </xf>
    <xf numFmtId="0" fontId="17" fillId="0" borderId="29" xfId="0" applyFont="1" applyBorder="1" applyAlignment="1">
      <alignment horizontal="center" vertical="top" shrinkToFit="1"/>
    </xf>
    <xf numFmtId="164" fontId="17" fillId="0" borderId="29" xfId="0" applyNumberFormat="1" applyFont="1" applyBorder="1" applyAlignment="1">
      <alignment vertical="top" shrinkToFit="1"/>
    </xf>
    <xf numFmtId="4" fontId="17" fillId="3" borderId="29" xfId="0" applyNumberFormat="1" applyFont="1" applyFill="1" applyBorder="1" applyAlignment="1" applyProtection="1">
      <alignment vertical="top" shrinkToFit="1"/>
      <protection locked="0"/>
    </xf>
    <xf numFmtId="4" fontId="17" fillId="0" borderId="29" xfId="0" applyNumberFormat="1" applyFont="1" applyBorder="1" applyAlignment="1">
      <alignment vertical="top" shrinkToFit="1"/>
    </xf>
    <xf numFmtId="4" fontId="17" fillId="0" borderId="30" xfId="0" applyNumberFormat="1" applyFont="1" applyBorder="1" applyAlignment="1">
      <alignment vertical="top" shrinkToFit="1"/>
    </xf>
    <xf numFmtId="4" fontId="5" fillId="2" borderId="31" xfId="0" applyNumberFormat="1" applyFont="1" applyFill="1" applyBorder="1" applyAlignment="1">
      <alignment vertical="top"/>
    </xf>
    <xf numFmtId="49" fontId="5" fillId="2" borderId="13" xfId="0" applyNumberFormat="1" applyFont="1" applyFill="1" applyBorder="1" applyAlignment="1">
      <alignment horizontal="left" vertical="top" wrapText="1"/>
    </xf>
    <xf numFmtId="49" fontId="17" fillId="0" borderId="26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49" fontId="17" fillId="0" borderId="2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2" borderId="8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3" fillId="0" borderId="17" xfId="0" applyNumberFormat="1" applyFont="1" applyBorder="1" applyAlignment="1">
      <alignment vertical="center" wrapText="1"/>
    </xf>
    <xf numFmtId="49" fontId="3" fillId="0" borderId="8" xfId="0" applyNumberFormat="1" applyFont="1" applyBorder="1" applyAlignment="1">
      <alignment vertical="center" wrapText="1"/>
    </xf>
    <xf numFmtId="4" fontId="0" fillId="0" borderId="8" xfId="0" applyNumberFormat="1" applyBorder="1" applyAlignment="1">
      <alignment vertical="center" wrapText="1"/>
    </xf>
    <xf numFmtId="4" fontId="0" fillId="2" borderId="17" xfId="0" applyNumberFormat="1" applyFill="1" applyBorder="1" applyAlignment="1">
      <alignment vertical="center"/>
    </xf>
    <xf numFmtId="4" fontId="0" fillId="2" borderId="8" xfId="0" applyNumberFormat="1" applyFill="1" applyBorder="1" applyAlignment="1">
      <alignment vertical="center"/>
    </xf>
    <xf numFmtId="4" fontId="5" fillId="0" borderId="8" xfId="0" applyNumberFormat="1" applyFont="1" applyBorder="1" applyAlignment="1">
      <alignment vertical="center" wrapText="1"/>
    </xf>
    <xf numFmtId="4" fontId="11" fillId="0" borderId="17" xfId="0" applyNumberFormat="1" applyFont="1" applyBorder="1" applyAlignment="1">
      <alignment vertical="center"/>
    </xf>
    <xf numFmtId="4" fontId="11" fillId="0" borderId="8" xfId="0" applyNumberFormat="1" applyFont="1" applyBorder="1" applyAlignment="1">
      <alignment vertical="center"/>
    </xf>
    <xf numFmtId="4" fontId="13" fillId="0" borderId="17" xfId="0" applyNumberFormat="1" applyFont="1" applyBorder="1" applyAlignment="1">
      <alignment horizontal="right" vertical="center" indent="1"/>
    </xf>
    <xf numFmtId="4" fontId="13" fillId="0" borderId="11" xfId="0" applyNumberFormat="1" applyFont="1" applyBorder="1" applyAlignment="1">
      <alignment horizontal="right" vertical="center" indent="1"/>
    </xf>
    <xf numFmtId="2" fontId="12" fillId="2" borderId="21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3" xfId="0" applyBorder="1" applyAlignment="1">
      <alignment horizontal="center" wrapText="1"/>
    </xf>
    <xf numFmtId="4" fontId="11" fillId="0" borderId="17" xfId="0" applyNumberFormat="1" applyFont="1" applyBorder="1" applyAlignment="1">
      <alignment horizontal="right" vertical="center"/>
    </xf>
    <xf numFmtId="4" fontId="11" fillId="0" borderId="8" xfId="0" applyNumberFormat="1" applyFont="1" applyBorder="1" applyAlignment="1">
      <alignment horizontal="right" vertical="center"/>
    </xf>
    <xf numFmtId="4" fontId="13" fillId="0" borderId="31" xfId="0" applyNumberFormat="1" applyFont="1" applyBorder="1" applyAlignment="1">
      <alignment horizontal="right" vertical="center" indent="1"/>
    </xf>
    <xf numFmtId="4" fontId="11" fillId="0" borderId="17" xfId="0" applyNumberFormat="1" applyFont="1" applyBorder="1" applyAlignment="1">
      <alignment horizontal="right" vertical="center" indent="1"/>
    </xf>
    <xf numFmtId="4" fontId="11" fillId="0" borderId="11" xfId="0" applyNumberFormat="1" applyFont="1" applyBorder="1" applyAlignment="1">
      <alignment horizontal="right" vertical="center" indent="1"/>
    </xf>
    <xf numFmtId="4" fontId="12" fillId="2" borderId="21" xfId="0" applyNumberFormat="1" applyFont="1" applyFill="1" applyBorder="1" applyAlignment="1">
      <alignment horizontal="right" vertical="center"/>
    </xf>
    <xf numFmtId="0" fontId="8" fillId="2" borderId="6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49" fontId="8" fillId="0" borderId="13" xfId="0" applyNumberFormat="1" applyFont="1" applyBorder="1" applyAlignment="1">
      <alignment horizontal="left" vertical="center" wrapText="1"/>
    </xf>
    <xf numFmtId="0" fontId="0" fillId="0" borderId="13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4" fontId="11" fillId="0" borderId="31" xfId="0" applyNumberFormat="1" applyFont="1" applyBorder="1" applyAlignment="1">
      <alignment horizontal="right" vertical="center" indent="1"/>
    </xf>
    <xf numFmtId="0" fontId="8" fillId="3" borderId="0" xfId="0" applyFont="1" applyFill="1" applyAlignment="1" applyProtection="1">
      <alignment horizontal="left" vertical="center"/>
      <protection locked="0"/>
    </xf>
    <xf numFmtId="0" fontId="8" fillId="3" borderId="13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9" xfId="0" applyBorder="1" applyAlignment="1">
      <alignment horizontal="right" indent="1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4" fontId="11" fillId="0" borderId="18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3" xfId="0" applyNumberFormat="1" applyFont="1" applyBorder="1" applyAlignment="1">
      <alignment horizontal="right" vertical="center"/>
    </xf>
    <xf numFmtId="49" fontId="6" fillId="2" borderId="13" xfId="0" applyNumberFormat="1" applyFont="1" applyFill="1" applyBorder="1" applyAlignment="1">
      <alignment horizontal="left" vertical="center" wrapText="1"/>
    </xf>
    <xf numFmtId="0" fontId="0" fillId="2" borderId="13" xfId="0" applyFill="1" applyBorder="1" applyAlignment="1">
      <alignment wrapText="1"/>
    </xf>
    <xf numFmtId="0" fontId="0" fillId="2" borderId="14" xfId="0" applyFill="1" applyBorder="1" applyAlignment="1">
      <alignment wrapText="1"/>
    </xf>
    <xf numFmtId="0" fontId="8" fillId="2" borderId="0" xfId="0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8" xfId="0" applyNumberFormat="1" applyBorder="1" applyAlignment="1">
      <alignment vertical="center" shrinkToFit="1"/>
    </xf>
    <xf numFmtId="49" fontId="0" fillId="0" borderId="31" xfId="0" applyNumberFormat="1" applyBorder="1" applyAlignment="1">
      <alignment vertical="center" shrinkToFit="1"/>
    </xf>
    <xf numFmtId="0" fontId="17" fillId="0" borderId="13" xfId="0" applyNumberFormat="1" applyFont="1" applyBorder="1" applyAlignment="1">
      <alignment horizontal="left" vertical="top" wrapText="1"/>
    </xf>
    <xf numFmtId="0" fontId="17" fillId="0" borderId="13" xfId="0" applyNumberFormat="1" applyFont="1" applyBorder="1" applyAlignment="1">
      <alignment vertical="top" wrapText="1"/>
    </xf>
    <xf numFmtId="0" fontId="4" fillId="0" borderId="0" xfId="0" applyFont="1" applyAlignment="1">
      <alignment horizontal="center"/>
    </xf>
    <xf numFmtId="49" fontId="0" fillId="0" borderId="8" xfId="0" applyNumberForma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31" xfId="0" applyBorder="1" applyAlignment="1">
      <alignment vertical="center"/>
    </xf>
    <xf numFmtId="49" fontId="0" fillId="2" borderId="8" xfId="0" applyNumberFormat="1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31" xfId="0" applyFill="1" applyBorder="1" applyAlignment="1">
      <alignment vertical="center"/>
    </xf>
    <xf numFmtId="0" fontId="20" fillId="0" borderId="13" xfId="0" applyNumberFormat="1" applyFont="1" applyBorder="1" applyAlignment="1">
      <alignment horizontal="left" vertical="top" wrapText="1"/>
    </xf>
    <xf numFmtId="0" fontId="20" fillId="0" borderId="13" xfId="0" applyNumberFormat="1" applyFont="1" applyBorder="1" applyAlignment="1">
      <alignment vertical="top" wrapText="1"/>
    </xf>
  </cellXfs>
  <cellStyles count="2">
    <cellStyle name="Normal" xfId="0" builtinId="0"/>
    <cellStyle name="normální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G2"/>
  <sheetViews>
    <sheetView workbookViewId="0">
      <selection activeCell="A2" sqref="A2:G2"/>
    </sheetView>
  </sheetViews>
  <sheetFormatPr defaultRowHeight="12.75"/>
  <sheetData>
    <row r="1" spans="1:7">
      <c r="A1" s="21" t="s">
        <v>38</v>
      </c>
    </row>
    <row r="2" spans="1:7" ht="57.75" customHeight="1">
      <c r="A2" s="193" t="s">
        <v>39</v>
      </c>
      <c r="B2" s="193"/>
      <c r="C2" s="193"/>
      <c r="D2" s="193"/>
      <c r="E2" s="193"/>
      <c r="F2" s="193"/>
      <c r="G2" s="193"/>
    </row>
  </sheetData>
  <sheetProtection password="C71F" sheet="1"/>
  <mergeCells count="1">
    <mergeCell ref="A2:G2"/>
  </mergeCells>
  <phoneticPr fontId="0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64"/>
  <sheetViews>
    <sheetView showGridLines="0" tabSelected="1" topLeftCell="B1" zoomScaleNormal="100" zoomScaleSheetLayoutView="75" workbookViewId="0">
      <selection activeCell="A29" sqref="A29"/>
    </sheetView>
  </sheetViews>
  <sheetFormatPr defaultColWidth="9" defaultRowHeight="12.75"/>
  <cols>
    <col min="1" max="1" width="8.42578125" hidden="1" customWidth="1"/>
    <col min="2" max="2" width="13.42578125" customWidth="1"/>
    <col min="3" max="3" width="7.42578125" style="50" customWidth="1"/>
    <col min="4" max="4" width="13" style="50" customWidth="1"/>
    <col min="5" max="5" width="9.7109375" style="50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>
      <c r="A1" s="46" t="s">
        <v>36</v>
      </c>
      <c r="B1" s="231" t="s">
        <v>41</v>
      </c>
      <c r="C1" s="232"/>
      <c r="D1" s="232"/>
      <c r="E1" s="232"/>
      <c r="F1" s="232"/>
      <c r="G1" s="232"/>
      <c r="H1" s="232"/>
      <c r="I1" s="232"/>
      <c r="J1" s="233"/>
    </row>
    <row r="2" spans="1:15" ht="36" customHeight="1">
      <c r="A2" s="2"/>
      <c r="B2" s="72" t="s">
        <v>22</v>
      </c>
      <c r="C2" s="73"/>
      <c r="D2" s="74" t="s">
        <v>43</v>
      </c>
      <c r="E2" s="237" t="s">
        <v>44</v>
      </c>
      <c r="F2" s="238"/>
      <c r="G2" s="238"/>
      <c r="H2" s="238"/>
      <c r="I2" s="238"/>
      <c r="J2" s="239"/>
      <c r="O2" s="1"/>
    </row>
    <row r="3" spans="1:15" ht="27" hidden="1" customHeight="1">
      <c r="A3" s="2"/>
      <c r="B3" s="75"/>
      <c r="C3" s="73"/>
      <c r="D3" s="76"/>
      <c r="E3" s="240"/>
      <c r="F3" s="241"/>
      <c r="G3" s="241"/>
      <c r="H3" s="241"/>
      <c r="I3" s="241"/>
      <c r="J3" s="242"/>
    </row>
    <row r="4" spans="1:15" ht="23.25" customHeight="1">
      <c r="A4" s="2"/>
      <c r="B4" s="77"/>
      <c r="C4" s="78"/>
      <c r="D4" s="79"/>
      <c r="E4" s="216"/>
      <c r="F4" s="216"/>
      <c r="G4" s="216"/>
      <c r="H4" s="216"/>
      <c r="I4" s="216"/>
      <c r="J4" s="217"/>
    </row>
    <row r="5" spans="1:15" ht="24" customHeight="1">
      <c r="A5" s="2"/>
      <c r="B5" s="30" t="s">
        <v>42</v>
      </c>
      <c r="D5" s="220" t="s">
        <v>45</v>
      </c>
      <c r="E5" s="221"/>
      <c r="F5" s="221"/>
      <c r="G5" s="221"/>
      <c r="H5" s="18" t="s">
        <v>40</v>
      </c>
      <c r="I5" s="81" t="s">
        <v>49</v>
      </c>
      <c r="J5" s="8"/>
    </row>
    <row r="6" spans="1:15" ht="15.75" customHeight="1">
      <c r="A6" s="2"/>
      <c r="B6" s="27"/>
      <c r="C6" s="52"/>
      <c r="D6" s="222" t="s">
        <v>46</v>
      </c>
      <c r="E6" s="223"/>
      <c r="F6" s="223"/>
      <c r="G6" s="223"/>
      <c r="H6" s="18" t="s">
        <v>34</v>
      </c>
      <c r="I6" s="81" t="s">
        <v>50</v>
      </c>
      <c r="J6" s="8"/>
    </row>
    <row r="7" spans="1:15" ht="15.75" customHeight="1">
      <c r="A7" s="2"/>
      <c r="B7" s="28"/>
      <c r="C7" s="53"/>
      <c r="D7" s="80" t="s">
        <v>48</v>
      </c>
      <c r="E7" s="224" t="s">
        <v>47</v>
      </c>
      <c r="F7" s="225"/>
      <c r="G7" s="225"/>
      <c r="H7" s="23"/>
      <c r="I7" s="22"/>
      <c r="J7" s="33"/>
    </row>
    <row r="8" spans="1:15" ht="24" hidden="1" customHeight="1">
      <c r="A8" s="2"/>
      <c r="B8" s="30" t="s">
        <v>20</v>
      </c>
      <c r="D8" s="82" t="s">
        <v>51</v>
      </c>
      <c r="H8" s="18" t="s">
        <v>40</v>
      </c>
      <c r="I8" s="81" t="s">
        <v>55</v>
      </c>
      <c r="J8" s="8"/>
    </row>
    <row r="9" spans="1:15" ht="15.75" hidden="1" customHeight="1">
      <c r="A9" s="2"/>
      <c r="B9" s="2"/>
      <c r="D9" s="82" t="s">
        <v>52</v>
      </c>
      <c r="H9" s="18" t="s">
        <v>34</v>
      </c>
      <c r="I9" s="81" t="s">
        <v>56</v>
      </c>
      <c r="J9" s="8"/>
    </row>
    <row r="10" spans="1:15" ht="15.75" hidden="1" customHeight="1">
      <c r="A10" s="2"/>
      <c r="B10" s="34"/>
      <c r="C10" s="53"/>
      <c r="D10" s="80" t="s">
        <v>54</v>
      </c>
      <c r="E10" s="83" t="s">
        <v>53</v>
      </c>
      <c r="F10" s="23"/>
      <c r="G10" s="14"/>
      <c r="H10" s="14"/>
      <c r="I10" s="35"/>
      <c r="J10" s="33"/>
    </row>
    <row r="11" spans="1:15" ht="24" customHeight="1">
      <c r="A11" s="2"/>
      <c r="B11" s="30" t="s">
        <v>19</v>
      </c>
      <c r="D11" s="228"/>
      <c r="E11" s="228"/>
      <c r="F11" s="228"/>
      <c r="G11" s="228"/>
      <c r="H11" s="18" t="s">
        <v>40</v>
      </c>
      <c r="I11" s="85"/>
      <c r="J11" s="8"/>
    </row>
    <row r="12" spans="1:15" ht="15.75" customHeight="1">
      <c r="A12" s="2"/>
      <c r="B12" s="27"/>
      <c r="C12" s="52"/>
      <c r="D12" s="227"/>
      <c r="E12" s="227"/>
      <c r="F12" s="227"/>
      <c r="G12" s="227"/>
      <c r="H12" s="18" t="s">
        <v>34</v>
      </c>
      <c r="I12" s="85"/>
      <c r="J12" s="8"/>
    </row>
    <row r="13" spans="1:15" ht="15.75" customHeight="1">
      <c r="A13" s="2"/>
      <c r="B13" s="28"/>
      <c r="C13" s="53"/>
      <c r="D13" s="84"/>
      <c r="E13" s="218"/>
      <c r="F13" s="219"/>
      <c r="G13" s="219"/>
      <c r="H13" s="19"/>
      <c r="I13" s="22"/>
      <c r="J13" s="33"/>
    </row>
    <row r="14" spans="1:15" ht="24" customHeight="1">
      <c r="A14" s="2"/>
      <c r="B14" s="42" t="s">
        <v>21</v>
      </c>
      <c r="C14" s="54"/>
      <c r="D14" s="55"/>
      <c r="E14" s="56"/>
      <c r="F14" s="43"/>
      <c r="G14" s="43"/>
      <c r="H14" s="44"/>
      <c r="I14" s="43"/>
      <c r="J14" s="45"/>
    </row>
    <row r="15" spans="1:15" ht="32.25" customHeight="1">
      <c r="A15" s="2"/>
      <c r="B15" s="34" t="s">
        <v>32</v>
      </c>
      <c r="C15" s="57"/>
      <c r="D15" s="51"/>
      <c r="E15" s="243"/>
      <c r="F15" s="243"/>
      <c r="G15" s="229"/>
      <c r="H15" s="229"/>
      <c r="I15" s="229" t="s">
        <v>29</v>
      </c>
      <c r="J15" s="230"/>
    </row>
    <row r="16" spans="1:15" ht="23.25" customHeight="1">
      <c r="A16" s="142" t="s">
        <v>24</v>
      </c>
      <c r="B16" s="37" t="s">
        <v>24</v>
      </c>
      <c r="C16" s="58"/>
      <c r="D16" s="59"/>
      <c r="E16" s="202"/>
      <c r="F16" s="212"/>
      <c r="G16" s="202"/>
      <c r="H16" s="212"/>
      <c r="I16" s="202">
        <f>SUMIF(F51:F60,A16,I51:I60)+SUMIF(F51:F60,"PSU",I51:I60)</f>
        <v>0</v>
      </c>
      <c r="J16" s="203"/>
    </row>
    <row r="17" spans="1:10" ht="23.25" customHeight="1">
      <c r="A17" s="142" t="s">
        <v>25</v>
      </c>
      <c r="B17" s="37" t="s">
        <v>25</v>
      </c>
      <c r="C17" s="58"/>
      <c r="D17" s="59"/>
      <c r="E17" s="202"/>
      <c r="F17" s="212"/>
      <c r="G17" s="202"/>
      <c r="H17" s="212"/>
      <c r="I17" s="202">
        <f>SUMIF(F51:F60,A17,I51:I60)</f>
        <v>0</v>
      </c>
      <c r="J17" s="203"/>
    </row>
    <row r="18" spans="1:10" ht="23.25" customHeight="1">
      <c r="A18" s="142" t="s">
        <v>26</v>
      </c>
      <c r="B18" s="37" t="s">
        <v>26</v>
      </c>
      <c r="C18" s="58"/>
      <c r="D18" s="59"/>
      <c r="E18" s="202"/>
      <c r="F18" s="212"/>
      <c r="G18" s="202"/>
      <c r="H18" s="212"/>
      <c r="I18" s="202">
        <f>SUMIF(F51:F60,A18,I51:I60)</f>
        <v>0</v>
      </c>
      <c r="J18" s="203"/>
    </row>
    <row r="19" spans="1:10" ht="23.25" customHeight="1">
      <c r="A19" s="142" t="s">
        <v>82</v>
      </c>
      <c r="B19" s="37" t="s">
        <v>27</v>
      </c>
      <c r="C19" s="58"/>
      <c r="D19" s="59"/>
      <c r="E19" s="202"/>
      <c r="F19" s="212"/>
      <c r="G19" s="202"/>
      <c r="H19" s="212"/>
      <c r="I19" s="202">
        <f>SUMIF(F51:F60,A19,I51:I60)</f>
        <v>0</v>
      </c>
      <c r="J19" s="203"/>
    </row>
    <row r="20" spans="1:10" ht="23.25" customHeight="1">
      <c r="A20" s="142" t="s">
        <v>83</v>
      </c>
      <c r="B20" s="37" t="s">
        <v>28</v>
      </c>
      <c r="C20" s="58"/>
      <c r="D20" s="59"/>
      <c r="E20" s="202"/>
      <c r="F20" s="212"/>
      <c r="G20" s="202"/>
      <c r="H20" s="212"/>
      <c r="I20" s="202">
        <f>SUMIF(F51:F60,A20,I51:I60)</f>
        <v>0</v>
      </c>
      <c r="J20" s="203"/>
    </row>
    <row r="21" spans="1:10" ht="23.25" customHeight="1">
      <c r="A21" s="2"/>
      <c r="B21" s="47" t="s">
        <v>29</v>
      </c>
      <c r="C21" s="60"/>
      <c r="D21" s="61"/>
      <c r="E21" s="213"/>
      <c r="F21" s="226"/>
      <c r="G21" s="213"/>
      <c r="H21" s="226"/>
      <c r="I21" s="213">
        <f>SUM(I16:J20)</f>
        <v>0</v>
      </c>
      <c r="J21" s="214"/>
    </row>
    <row r="22" spans="1:10" ht="33" customHeight="1">
      <c r="A22" s="2"/>
      <c r="B22" s="41" t="s">
        <v>33</v>
      </c>
      <c r="C22" s="58"/>
      <c r="D22" s="59"/>
      <c r="E22" s="62"/>
      <c r="F22" s="38"/>
      <c r="G22" s="32"/>
      <c r="H22" s="32"/>
      <c r="I22" s="32"/>
      <c r="J22" s="39"/>
    </row>
    <row r="23" spans="1:10" ht="23.25" customHeight="1">
      <c r="A23" s="2"/>
      <c r="B23" s="37" t="s">
        <v>12</v>
      </c>
      <c r="C23" s="58"/>
      <c r="D23" s="59"/>
      <c r="E23" s="63">
        <v>15</v>
      </c>
      <c r="F23" s="38" t="s">
        <v>0</v>
      </c>
      <c r="G23" s="200">
        <f ca="1">ZakladDPHSniVypocet</f>
        <v>0</v>
      </c>
      <c r="H23" s="201"/>
      <c r="I23" s="201"/>
      <c r="J23" s="39" t="str">
        <f t="shared" ref="J23:J28" ca="1" si="0">Mena</f>
        <v>CZK</v>
      </c>
    </row>
    <row r="24" spans="1:10" ht="23.25" hidden="1" customHeight="1">
      <c r="A24" s="2"/>
      <c r="B24" s="37" t="s">
        <v>13</v>
      </c>
      <c r="C24" s="58"/>
      <c r="D24" s="59"/>
      <c r="E24" s="63">
        <f ca="1">SazbaDPH1</f>
        <v>15</v>
      </c>
      <c r="F24" s="38" t="s">
        <v>0</v>
      </c>
      <c r="G24" s="210">
        <f>I23*E23/100</f>
        <v>0</v>
      </c>
      <c r="H24" s="211"/>
      <c r="I24" s="211"/>
      <c r="J24" s="39" t="str">
        <f t="shared" ca="1" si="0"/>
        <v>CZK</v>
      </c>
    </row>
    <row r="25" spans="1:10" ht="23.25" customHeight="1">
      <c r="A25" s="2"/>
      <c r="B25" s="37" t="s">
        <v>14</v>
      </c>
      <c r="C25" s="58"/>
      <c r="D25" s="59"/>
      <c r="E25" s="63">
        <v>21</v>
      </c>
      <c r="F25" s="38" t="s">
        <v>0</v>
      </c>
      <c r="G25" s="200">
        <f ca="1">ZakladDPHZaklVypocet</f>
        <v>0</v>
      </c>
      <c r="H25" s="201"/>
      <c r="I25" s="201"/>
      <c r="J25" s="39" t="str">
        <f t="shared" ca="1" si="0"/>
        <v>CZK</v>
      </c>
    </row>
    <row r="26" spans="1:10" ht="23.25" hidden="1" customHeight="1">
      <c r="A26" s="2"/>
      <c r="B26" s="31" t="s">
        <v>15</v>
      </c>
      <c r="C26" s="64"/>
      <c r="D26" s="51"/>
      <c r="E26" s="65">
        <f ca="1">SazbaDPH2</f>
        <v>21</v>
      </c>
      <c r="F26" s="29" t="s">
        <v>0</v>
      </c>
      <c r="G26" s="234">
        <f>I25*E25/100</f>
        <v>0</v>
      </c>
      <c r="H26" s="235"/>
      <c r="I26" s="235"/>
      <c r="J26" s="36" t="str">
        <f t="shared" ca="1" si="0"/>
        <v>CZK</v>
      </c>
    </row>
    <row r="27" spans="1:10" ht="23.25" customHeight="1" thickBot="1">
      <c r="A27" s="2">
        <f ca="1">ZakladDPHSni+ZakladDPHZakl</f>
        <v>0</v>
      </c>
      <c r="B27" s="30" t="s">
        <v>4</v>
      </c>
      <c r="C27" s="66"/>
      <c r="D27" s="67"/>
      <c r="E27" s="66"/>
      <c r="F27" s="16"/>
      <c r="G27" s="236">
        <f ca="1">CenaCelkemBezDPH-(ZakladDPHSni+ZakladDPHZakl)</f>
        <v>0</v>
      </c>
      <c r="H27" s="236"/>
      <c r="I27" s="236"/>
      <c r="J27" s="40" t="str">
        <f t="shared" ca="1" si="0"/>
        <v>CZK</v>
      </c>
    </row>
    <row r="28" spans="1:10" ht="27.75" customHeight="1" thickBot="1">
      <c r="A28" s="2">
        <f>(A27-INT(A27))*100</f>
        <v>0</v>
      </c>
      <c r="B28" s="116" t="s">
        <v>23</v>
      </c>
      <c r="C28" s="117"/>
      <c r="D28" s="117"/>
      <c r="E28" s="118"/>
      <c r="F28" s="119"/>
      <c r="G28" s="204">
        <f ca="1">A27</f>
        <v>0</v>
      </c>
      <c r="H28" s="204"/>
      <c r="I28" s="204"/>
      <c r="J28" s="120" t="str">
        <f t="shared" ca="1" si="0"/>
        <v>CZK</v>
      </c>
    </row>
    <row r="29" spans="1:10" ht="27.75" hidden="1" customHeight="1" thickBot="1">
      <c r="A29" s="2"/>
      <c r="B29" s="116" t="s">
        <v>35</v>
      </c>
      <c r="C29" s="121"/>
      <c r="D29" s="121"/>
      <c r="E29" s="121"/>
      <c r="F29" s="122"/>
      <c r="G29" s="215">
        <f ca="1">ZakladDPHSni+DPHSni+ZakladDPHZakl+DPHZakl+Zaokrouhleni</f>
        <v>0</v>
      </c>
      <c r="H29" s="215"/>
      <c r="I29" s="215"/>
      <c r="J29" s="123" t="s">
        <v>64</v>
      </c>
    </row>
    <row r="30" spans="1:10" ht="12.75" customHeight="1">
      <c r="A30" s="2"/>
      <c r="B30" s="2"/>
      <c r="J30" s="9"/>
    </row>
    <row r="31" spans="1:10" ht="30" customHeight="1">
      <c r="A31" s="2"/>
      <c r="B31" s="2"/>
      <c r="J31" s="9"/>
    </row>
    <row r="32" spans="1:10" ht="18.75" customHeight="1">
      <c r="A32" s="2"/>
      <c r="B32" s="17"/>
      <c r="C32" s="68" t="s">
        <v>11</v>
      </c>
      <c r="D32" s="69"/>
      <c r="E32" s="69"/>
      <c r="F32" s="15" t="s">
        <v>10</v>
      </c>
      <c r="G32" s="25"/>
      <c r="H32" s="26"/>
      <c r="I32" s="25"/>
      <c r="J32" s="9"/>
    </row>
    <row r="33" spans="1:10" ht="47.25" customHeight="1">
      <c r="A33" s="2"/>
      <c r="B33" s="2"/>
      <c r="J33" s="9"/>
    </row>
    <row r="34" spans="1:10" s="21" customFormat="1" ht="18.75" customHeight="1">
      <c r="A34" s="20"/>
      <c r="B34" s="20"/>
      <c r="C34" s="70"/>
      <c r="D34" s="205"/>
      <c r="E34" s="206"/>
      <c r="G34" s="207"/>
      <c r="H34" s="208"/>
      <c r="I34" s="208"/>
      <c r="J34" s="24"/>
    </row>
    <row r="35" spans="1:10" ht="12.75" customHeight="1">
      <c r="A35" s="2"/>
      <c r="B35" s="2"/>
      <c r="D35" s="209" t="s">
        <v>2</v>
      </c>
      <c r="E35" s="209"/>
      <c r="H35" s="10" t="s">
        <v>3</v>
      </c>
      <c r="J35" s="9"/>
    </row>
    <row r="36" spans="1:10" ht="13.5" customHeight="1" thickBot="1">
      <c r="A36" s="11"/>
      <c r="B36" s="11"/>
      <c r="C36" s="71"/>
      <c r="D36" s="71"/>
      <c r="E36" s="71"/>
      <c r="F36" s="12"/>
      <c r="G36" s="12"/>
      <c r="H36" s="12"/>
      <c r="I36" s="12"/>
      <c r="J36" s="13"/>
    </row>
    <row r="37" spans="1:10" ht="27" customHeight="1">
      <c r="B37" s="89" t="s">
        <v>16</v>
      </c>
      <c r="C37" s="90"/>
      <c r="D37" s="90"/>
      <c r="E37" s="90"/>
      <c r="F37" s="91"/>
      <c r="G37" s="91"/>
      <c r="H37" s="91"/>
      <c r="I37" s="91"/>
      <c r="J37" s="92"/>
    </row>
    <row r="38" spans="1:10" ht="25.5" customHeight="1">
      <c r="A38" s="88" t="s">
        <v>37</v>
      </c>
      <c r="B38" s="93" t="s">
        <v>17</v>
      </c>
      <c r="C38" s="94" t="s">
        <v>5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18</v>
      </c>
      <c r="I38" s="97" t="s">
        <v>1</v>
      </c>
      <c r="J38" s="98" t="s">
        <v>0</v>
      </c>
    </row>
    <row r="39" spans="1:10" ht="25.5" hidden="1" customHeight="1">
      <c r="A39" s="88">
        <v>1</v>
      </c>
      <c r="B39" s="99" t="s">
        <v>57</v>
      </c>
      <c r="C39" s="196"/>
      <c r="D39" s="196"/>
      <c r="E39" s="196"/>
      <c r="F39" s="100">
        <f ca="1">'1 1 Pol'!AE167+'1 2 Pol'!AE39</f>
        <v>0</v>
      </c>
      <c r="G39" s="101">
        <f ca="1">'1 1 Pol'!AF167+'1 2 Pol'!AF39</f>
        <v>0</v>
      </c>
      <c r="H39" s="102"/>
      <c r="I39" s="103">
        <f>F39+G39+H39</f>
        <v>0</v>
      </c>
      <c r="J39" s="104" t="str">
        <f ca="1">IF(CenaCelkemVypocet=0,"",I39/CenaCelkemVypocet*100)</f>
        <v/>
      </c>
    </row>
    <row r="40" spans="1:10" ht="25.5" customHeight="1">
      <c r="A40" s="88">
        <v>2</v>
      </c>
      <c r="B40" s="105"/>
      <c r="C40" s="199" t="s">
        <v>58</v>
      </c>
      <c r="D40" s="199"/>
      <c r="E40" s="199"/>
      <c r="F40" s="106"/>
      <c r="G40" s="107"/>
      <c r="H40" s="107"/>
      <c r="I40" s="108">
        <f>F40+G40+H40</f>
        <v>0</v>
      </c>
      <c r="J40" s="109" t="str">
        <f ca="1">IF(CenaCelkemVypocet=0,"",I40/CenaCelkemVypocet*100)</f>
        <v/>
      </c>
    </row>
    <row r="41" spans="1:10" ht="25.5" customHeight="1">
      <c r="A41" s="88">
        <v>2</v>
      </c>
      <c r="B41" s="105" t="s">
        <v>59</v>
      </c>
      <c r="C41" s="199" t="s">
        <v>60</v>
      </c>
      <c r="D41" s="199"/>
      <c r="E41" s="199"/>
      <c r="F41" s="106">
        <f ca="1">'1 1 Pol'!AE167+'1 2 Pol'!AE39</f>
        <v>0</v>
      </c>
      <c r="G41" s="107">
        <f ca="1">'1 1 Pol'!AF167+'1 2 Pol'!AF39</f>
        <v>0</v>
      </c>
      <c r="H41" s="107"/>
      <c r="I41" s="108">
        <f>F41+G41+H41</f>
        <v>0</v>
      </c>
      <c r="J41" s="109" t="str">
        <f ca="1">IF(CenaCelkemVypocet=0,"",I41/CenaCelkemVypocet*100)</f>
        <v/>
      </c>
    </row>
    <row r="42" spans="1:10" ht="25.5" customHeight="1">
      <c r="A42" s="88">
        <v>3</v>
      </c>
      <c r="B42" s="110" t="s">
        <v>59</v>
      </c>
      <c r="C42" s="196" t="s">
        <v>60</v>
      </c>
      <c r="D42" s="196"/>
      <c r="E42" s="196"/>
      <c r="F42" s="111">
        <f ca="1">'1 1 Pol'!AE167</f>
        <v>0</v>
      </c>
      <c r="G42" s="102">
        <f ca="1">'1 1 Pol'!AF167</f>
        <v>0</v>
      </c>
      <c r="H42" s="102"/>
      <c r="I42" s="103">
        <f>F42+G42+H42</f>
        <v>0</v>
      </c>
      <c r="J42" s="104" t="str">
        <f ca="1">IF(CenaCelkemVypocet=0,"",I42/CenaCelkemVypocet*100)</f>
        <v/>
      </c>
    </row>
    <row r="43" spans="1:10" ht="25.5" customHeight="1">
      <c r="A43" s="88">
        <v>3</v>
      </c>
      <c r="B43" s="110" t="s">
        <v>61</v>
      </c>
      <c r="C43" s="196" t="s">
        <v>62</v>
      </c>
      <c r="D43" s="196"/>
      <c r="E43" s="196"/>
      <c r="F43" s="111">
        <f ca="1">'1 2 Pol'!AE39</f>
        <v>0</v>
      </c>
      <c r="G43" s="102">
        <f ca="1">'1 2 Pol'!AF39</f>
        <v>0</v>
      </c>
      <c r="H43" s="102"/>
      <c r="I43" s="103">
        <f>F43+G43+H43</f>
        <v>0</v>
      </c>
      <c r="J43" s="104" t="str">
        <f ca="1">IF(CenaCelkemVypocet=0,"",I43/CenaCelkemVypocet*100)</f>
        <v/>
      </c>
    </row>
    <row r="44" spans="1:10" ht="25.5" customHeight="1">
      <c r="A44" s="88"/>
      <c r="B44" s="197" t="s">
        <v>63</v>
      </c>
      <c r="C44" s="198"/>
      <c r="D44" s="198"/>
      <c r="E44" s="198"/>
      <c r="F44" s="112">
        <f>SUMIF(A39:A43,"=1",F39:F43)</f>
        <v>0</v>
      </c>
      <c r="G44" s="113">
        <f>SUMIF(A39:A43,"=1",G39:G43)</f>
        <v>0</v>
      </c>
      <c r="H44" s="113">
        <f>SUMIF(A39:A43,"=1",H39:H43)</f>
        <v>0</v>
      </c>
      <c r="I44" s="114">
        <f>SUMIF(A39:A43,"=1",I39:I43)</f>
        <v>0</v>
      </c>
      <c r="J44" s="115">
        <f>SUMIF(A39:A43,"=1",J39:J43)</f>
        <v>0</v>
      </c>
    </row>
    <row r="48" spans="1:10" ht="15.75">
      <c r="B48" s="124" t="s">
        <v>65</v>
      </c>
    </row>
    <row r="50" spans="1:10" ht="25.5" customHeight="1">
      <c r="A50" s="126"/>
      <c r="B50" s="129" t="s">
        <v>17</v>
      </c>
      <c r="C50" s="129" t="s">
        <v>5</v>
      </c>
      <c r="D50" s="130"/>
      <c r="E50" s="130"/>
      <c r="F50" s="131" t="s">
        <v>66</v>
      </c>
      <c r="G50" s="131"/>
      <c r="H50" s="131"/>
      <c r="I50" s="131" t="s">
        <v>29</v>
      </c>
      <c r="J50" s="131" t="s">
        <v>0</v>
      </c>
    </row>
    <row r="51" spans="1:10" ht="36.75" customHeight="1">
      <c r="A51" s="127"/>
      <c r="B51" s="132" t="s">
        <v>59</v>
      </c>
      <c r="C51" s="194" t="s">
        <v>67</v>
      </c>
      <c r="D51" s="195"/>
      <c r="E51" s="195"/>
      <c r="F51" s="138" t="s">
        <v>24</v>
      </c>
      <c r="G51" s="139"/>
      <c r="H51" s="139"/>
      <c r="I51" s="139">
        <f ca="1">'1 1 Pol'!G8</f>
        <v>0</v>
      </c>
      <c r="J51" s="136" t="str">
        <f>IF(I61=0,"",I51/I61*100)</f>
        <v/>
      </c>
    </row>
    <row r="52" spans="1:10" ht="36.75" customHeight="1">
      <c r="A52" s="127"/>
      <c r="B52" s="132" t="s">
        <v>61</v>
      </c>
      <c r="C52" s="194" t="s">
        <v>68</v>
      </c>
      <c r="D52" s="195"/>
      <c r="E52" s="195"/>
      <c r="F52" s="138" t="s">
        <v>24</v>
      </c>
      <c r="G52" s="139"/>
      <c r="H52" s="139"/>
      <c r="I52" s="139">
        <f ca="1">'1 1 Pol'!G87</f>
        <v>0</v>
      </c>
      <c r="J52" s="136" t="str">
        <f>IF(I61=0,"",I52/I61*100)</f>
        <v/>
      </c>
    </row>
    <row r="53" spans="1:10" ht="36.75" customHeight="1">
      <c r="A53" s="127"/>
      <c r="B53" s="132" t="s">
        <v>69</v>
      </c>
      <c r="C53" s="194" t="s">
        <v>70</v>
      </c>
      <c r="D53" s="195"/>
      <c r="E53" s="195"/>
      <c r="F53" s="138" t="s">
        <v>24</v>
      </c>
      <c r="G53" s="139"/>
      <c r="H53" s="139"/>
      <c r="I53" s="139">
        <f ca="1">'1 1 Pol'!G90</f>
        <v>0</v>
      </c>
      <c r="J53" s="136" t="str">
        <f>IF(I61=0,"",I53/I61*100)</f>
        <v/>
      </c>
    </row>
    <row r="54" spans="1:10" ht="36.75" customHeight="1">
      <c r="A54" s="127"/>
      <c r="B54" s="132" t="s">
        <v>71</v>
      </c>
      <c r="C54" s="194" t="s">
        <v>72</v>
      </c>
      <c r="D54" s="195"/>
      <c r="E54" s="195"/>
      <c r="F54" s="138" t="s">
        <v>24</v>
      </c>
      <c r="G54" s="139"/>
      <c r="H54" s="139"/>
      <c r="I54" s="139">
        <f ca="1">'1 1 Pol'!G94</f>
        <v>0</v>
      </c>
      <c r="J54" s="136" t="str">
        <f>IF(I61=0,"",I54/I61*100)</f>
        <v/>
      </c>
    </row>
    <row r="55" spans="1:10" ht="36.75" customHeight="1">
      <c r="A55" s="127"/>
      <c r="B55" s="132" t="s">
        <v>73</v>
      </c>
      <c r="C55" s="194" t="s">
        <v>74</v>
      </c>
      <c r="D55" s="195"/>
      <c r="E55" s="195"/>
      <c r="F55" s="138" t="s">
        <v>24</v>
      </c>
      <c r="G55" s="139"/>
      <c r="H55" s="139"/>
      <c r="I55" s="139">
        <f ca="1">'1 1 Pol'!G106</f>
        <v>0</v>
      </c>
      <c r="J55" s="136" t="str">
        <f>IF(I61=0,"",I55/I61*100)</f>
        <v/>
      </c>
    </row>
    <row r="56" spans="1:10" ht="36.75" customHeight="1">
      <c r="A56" s="127"/>
      <c r="B56" s="132" t="s">
        <v>75</v>
      </c>
      <c r="C56" s="194" t="s">
        <v>76</v>
      </c>
      <c r="D56" s="195"/>
      <c r="E56" s="195"/>
      <c r="F56" s="138" t="s">
        <v>24</v>
      </c>
      <c r="G56" s="139"/>
      <c r="H56" s="139"/>
      <c r="I56" s="139">
        <f ca="1">'1 1 Pol'!G141</f>
        <v>0</v>
      </c>
      <c r="J56" s="136" t="str">
        <f>IF(I61=0,"",I56/I61*100)</f>
        <v/>
      </c>
    </row>
    <row r="57" spans="1:10" ht="36.75" customHeight="1">
      <c r="A57" s="127"/>
      <c r="B57" s="132" t="s">
        <v>77</v>
      </c>
      <c r="C57" s="194" t="s">
        <v>78</v>
      </c>
      <c r="D57" s="195"/>
      <c r="E57" s="195"/>
      <c r="F57" s="138" t="s">
        <v>24</v>
      </c>
      <c r="G57" s="139"/>
      <c r="H57" s="139"/>
      <c r="I57" s="139">
        <f ca="1">'1 1 Pol'!G148</f>
        <v>0</v>
      </c>
      <c r="J57" s="136" t="str">
        <f>IF(I61=0,"",I57/I61*100)</f>
        <v/>
      </c>
    </row>
    <row r="58" spans="1:10" ht="36.75" customHeight="1">
      <c r="A58" s="127"/>
      <c r="B58" s="132" t="s">
        <v>79</v>
      </c>
      <c r="C58" s="194" t="s">
        <v>80</v>
      </c>
      <c r="D58" s="195"/>
      <c r="E58" s="195"/>
      <c r="F58" s="138" t="s">
        <v>81</v>
      </c>
      <c r="G58" s="139"/>
      <c r="H58" s="139"/>
      <c r="I58" s="139">
        <f ca="1">'1 1 Pol'!G151</f>
        <v>0</v>
      </c>
      <c r="J58" s="136" t="str">
        <f>IF(I61=0,"",I58/I61*100)</f>
        <v/>
      </c>
    </row>
    <row r="59" spans="1:10" ht="36.75" customHeight="1">
      <c r="A59" s="127"/>
      <c r="B59" s="132" t="s">
        <v>82</v>
      </c>
      <c r="C59" s="194" t="s">
        <v>27</v>
      </c>
      <c r="D59" s="195"/>
      <c r="E59" s="195"/>
      <c r="F59" s="138" t="s">
        <v>82</v>
      </c>
      <c r="G59" s="139"/>
      <c r="H59" s="139"/>
      <c r="I59" s="139">
        <f ca="1">'1 2 Pol'!G8</f>
        <v>0</v>
      </c>
      <c r="J59" s="136" t="str">
        <f>IF(I61=0,"",I59/I61*100)</f>
        <v/>
      </c>
    </row>
    <row r="60" spans="1:10" ht="36.75" customHeight="1">
      <c r="A60" s="127"/>
      <c r="B60" s="132" t="s">
        <v>83</v>
      </c>
      <c r="C60" s="194" t="s">
        <v>28</v>
      </c>
      <c r="D60" s="195"/>
      <c r="E60" s="195"/>
      <c r="F60" s="138" t="s">
        <v>83</v>
      </c>
      <c r="G60" s="139"/>
      <c r="H60" s="139"/>
      <c r="I60" s="139">
        <f ca="1">'1 2 Pol'!G19</f>
        <v>0</v>
      </c>
      <c r="J60" s="136" t="str">
        <f>IF(I61=0,"",I60/I61*100)</f>
        <v/>
      </c>
    </row>
    <row r="61" spans="1:10" ht="25.5" customHeight="1">
      <c r="A61" s="128"/>
      <c r="B61" s="133" t="s">
        <v>1</v>
      </c>
      <c r="C61" s="134"/>
      <c r="D61" s="135"/>
      <c r="E61" s="135"/>
      <c r="F61" s="140"/>
      <c r="G61" s="141"/>
      <c r="H61" s="141"/>
      <c r="I61" s="141">
        <f>SUM(I51:I60)</f>
        <v>0</v>
      </c>
      <c r="J61" s="137">
        <f>SUM(J51:J60)</f>
        <v>0</v>
      </c>
    </row>
    <row r="62" spans="1:10">
      <c r="F62" s="86"/>
      <c r="G62" s="86"/>
      <c r="H62" s="86"/>
      <c r="I62" s="86"/>
      <c r="J62" s="87"/>
    </row>
    <row r="63" spans="1:10">
      <c r="F63" s="86"/>
      <c r="G63" s="86"/>
      <c r="H63" s="86"/>
      <c r="I63" s="86"/>
      <c r="J63" s="87"/>
    </row>
    <row r="64" spans="1:10">
      <c r="F64" s="86"/>
      <c r="G64" s="86"/>
      <c r="H64" s="86"/>
      <c r="I64" s="86"/>
      <c r="J64" s="87"/>
    </row>
  </sheetData>
  <sheetProtection password="C71F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E3:J3"/>
    <mergeCell ref="E15:F15"/>
    <mergeCell ref="I15:J15"/>
    <mergeCell ref="I16:J16"/>
    <mergeCell ref="B1:J1"/>
    <mergeCell ref="G26:I26"/>
    <mergeCell ref="G27:I27"/>
    <mergeCell ref="G18:H18"/>
    <mergeCell ref="I17:J17"/>
    <mergeCell ref="I18:J18"/>
    <mergeCell ref="E18:F18"/>
    <mergeCell ref="E2:J2"/>
    <mergeCell ref="D5:G5"/>
    <mergeCell ref="D6:G6"/>
    <mergeCell ref="E7:G7"/>
    <mergeCell ref="E21:F21"/>
    <mergeCell ref="G21:H21"/>
    <mergeCell ref="E17:F17"/>
    <mergeCell ref="D12:G12"/>
    <mergeCell ref="D11:G11"/>
    <mergeCell ref="G15:H15"/>
    <mergeCell ref="I20:J20"/>
    <mergeCell ref="I21:J21"/>
    <mergeCell ref="G19:H19"/>
    <mergeCell ref="G20:H20"/>
    <mergeCell ref="G29:I29"/>
    <mergeCell ref="E4:J4"/>
    <mergeCell ref="G16:H16"/>
    <mergeCell ref="G17:H17"/>
    <mergeCell ref="E16:F16"/>
    <mergeCell ref="E13:G13"/>
    <mergeCell ref="G25:I25"/>
    <mergeCell ref="I19:J19"/>
    <mergeCell ref="G28:I28"/>
    <mergeCell ref="D34:E34"/>
    <mergeCell ref="G34:I34"/>
    <mergeCell ref="D35:E35"/>
    <mergeCell ref="G24:I24"/>
    <mergeCell ref="G23:I23"/>
    <mergeCell ref="E19:F19"/>
    <mergeCell ref="E20:F20"/>
    <mergeCell ref="C43:E43"/>
    <mergeCell ref="B44:E44"/>
    <mergeCell ref="C51:E51"/>
    <mergeCell ref="C52:E52"/>
    <mergeCell ref="C39:E39"/>
    <mergeCell ref="C40:E40"/>
    <mergeCell ref="C41:E41"/>
    <mergeCell ref="C42:E42"/>
    <mergeCell ref="C53:E53"/>
    <mergeCell ref="C54:E54"/>
    <mergeCell ref="C60:E60"/>
    <mergeCell ref="C55:E55"/>
    <mergeCell ref="C56:E56"/>
    <mergeCell ref="C57:E57"/>
    <mergeCell ref="C58:E58"/>
    <mergeCell ref="C59:E5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>
      <c r="A1" s="244" t="s">
        <v>6</v>
      </c>
      <c r="B1" s="244"/>
      <c r="C1" s="245"/>
      <c r="D1" s="244"/>
      <c r="E1" s="244"/>
      <c r="F1" s="244"/>
      <c r="G1" s="244"/>
    </row>
    <row r="2" spans="1:7" ht="24.95" customHeight="1">
      <c r="A2" s="49" t="s">
        <v>7</v>
      </c>
      <c r="B2" s="48"/>
      <c r="C2" s="246"/>
      <c r="D2" s="246"/>
      <c r="E2" s="246"/>
      <c r="F2" s="246"/>
      <c r="G2" s="247"/>
    </row>
    <row r="3" spans="1:7" ht="24.95" customHeight="1">
      <c r="A3" s="49" t="s">
        <v>8</v>
      </c>
      <c r="B3" s="48"/>
      <c r="C3" s="246"/>
      <c r="D3" s="246"/>
      <c r="E3" s="246"/>
      <c r="F3" s="246"/>
      <c r="G3" s="247"/>
    </row>
    <row r="4" spans="1:7" ht="24.95" customHeight="1">
      <c r="A4" s="49" t="s">
        <v>9</v>
      </c>
      <c r="B4" s="48"/>
      <c r="C4" s="246"/>
      <c r="D4" s="246"/>
      <c r="E4" s="246"/>
      <c r="F4" s="246"/>
      <c r="G4" s="247"/>
    </row>
    <row r="5" spans="1:7">
      <c r="B5" s="4"/>
      <c r="C5" s="5"/>
      <c r="D5" s="6"/>
    </row>
  </sheetData>
  <sheetProtection password="C71F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honeticPr fontId="0" type="noConversion"/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250" t="s">
        <v>84</v>
      </c>
      <c r="B1" s="250"/>
      <c r="C1" s="250"/>
      <c r="D1" s="250"/>
      <c r="E1" s="250"/>
      <c r="F1" s="250"/>
      <c r="G1" s="250"/>
      <c r="AG1" t="s">
        <v>85</v>
      </c>
    </row>
    <row r="2" spans="1:60" ht="24.95" customHeight="1">
      <c r="A2" s="143" t="s">
        <v>7</v>
      </c>
      <c r="B2" s="48" t="s">
        <v>43</v>
      </c>
      <c r="C2" s="251" t="s">
        <v>44</v>
      </c>
      <c r="D2" s="252"/>
      <c r="E2" s="252"/>
      <c r="F2" s="252"/>
      <c r="G2" s="253"/>
      <c r="AG2" t="s">
        <v>86</v>
      </c>
    </row>
    <row r="3" spans="1:60" ht="24.95" customHeight="1">
      <c r="A3" s="143" t="s">
        <v>8</v>
      </c>
      <c r="B3" s="48" t="s">
        <v>59</v>
      </c>
      <c r="C3" s="251" t="s">
        <v>60</v>
      </c>
      <c r="D3" s="252"/>
      <c r="E3" s="252"/>
      <c r="F3" s="252"/>
      <c r="G3" s="253"/>
      <c r="AC3" s="125" t="s">
        <v>87</v>
      </c>
      <c r="AG3" t="s">
        <v>88</v>
      </c>
    </row>
    <row r="4" spans="1:60" ht="24.95" customHeight="1">
      <c r="A4" s="144" t="s">
        <v>9</v>
      </c>
      <c r="B4" s="145" t="s">
        <v>59</v>
      </c>
      <c r="C4" s="254" t="s">
        <v>60</v>
      </c>
      <c r="D4" s="255"/>
      <c r="E4" s="255"/>
      <c r="F4" s="255"/>
      <c r="G4" s="256"/>
      <c r="AG4" t="s">
        <v>89</v>
      </c>
    </row>
    <row r="5" spans="1:60">
      <c r="D5" s="10"/>
    </row>
    <row r="6" spans="1:60" ht="38.25">
      <c r="A6" s="147" t="s">
        <v>90</v>
      </c>
      <c r="B6" s="149" t="s">
        <v>91</v>
      </c>
      <c r="C6" s="149" t="s">
        <v>92</v>
      </c>
      <c r="D6" s="148" t="s">
        <v>93</v>
      </c>
      <c r="E6" s="147" t="s">
        <v>94</v>
      </c>
      <c r="F6" s="146" t="s">
        <v>95</v>
      </c>
      <c r="G6" s="147" t="s">
        <v>29</v>
      </c>
      <c r="H6" s="150" t="s">
        <v>30</v>
      </c>
      <c r="I6" s="150" t="s">
        <v>96</v>
      </c>
      <c r="J6" s="150" t="s">
        <v>31</v>
      </c>
      <c r="K6" s="150" t="s">
        <v>97</v>
      </c>
      <c r="L6" s="150" t="s">
        <v>98</v>
      </c>
      <c r="M6" s="150" t="s">
        <v>99</v>
      </c>
      <c r="N6" s="150" t="s">
        <v>100</v>
      </c>
      <c r="O6" s="150" t="s">
        <v>101</v>
      </c>
      <c r="P6" s="150" t="s">
        <v>102</v>
      </c>
      <c r="Q6" s="150" t="s">
        <v>103</v>
      </c>
      <c r="R6" s="150" t="s">
        <v>104</v>
      </c>
      <c r="S6" s="150" t="s">
        <v>105</v>
      </c>
      <c r="T6" s="150" t="s">
        <v>106</v>
      </c>
      <c r="U6" s="150" t="s">
        <v>107</v>
      </c>
      <c r="V6" s="150" t="s">
        <v>108</v>
      </c>
      <c r="W6" s="150" t="s">
        <v>109</v>
      </c>
      <c r="X6" s="150" t="s">
        <v>110</v>
      </c>
    </row>
    <row r="7" spans="1:60" hidden="1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</row>
    <row r="8" spans="1:60">
      <c r="A8" s="164" t="s">
        <v>111</v>
      </c>
      <c r="B8" s="165" t="s">
        <v>59</v>
      </c>
      <c r="C8" s="186" t="s">
        <v>67</v>
      </c>
      <c r="D8" s="166"/>
      <c r="E8" s="167"/>
      <c r="F8" s="168"/>
      <c r="G8" s="168">
        <f>SUMIF(AG9:AG86,"&lt;&gt;NOR",G9:G86)</f>
        <v>0</v>
      </c>
      <c r="H8" s="168"/>
      <c r="I8" s="168">
        <f>SUM(I9:I86)</f>
        <v>0</v>
      </c>
      <c r="J8" s="168"/>
      <c r="K8" s="168">
        <f>SUM(K9:K86)</f>
        <v>0</v>
      </c>
      <c r="L8" s="168"/>
      <c r="M8" s="168">
        <f>SUM(M9:M86)</f>
        <v>0</v>
      </c>
      <c r="N8" s="168"/>
      <c r="O8" s="168">
        <f>SUM(O9:O86)</f>
        <v>2387.8000000000002</v>
      </c>
      <c r="P8" s="168"/>
      <c r="Q8" s="168">
        <f>SUM(Q9:Q86)</f>
        <v>647.09999999999991</v>
      </c>
      <c r="R8" s="168"/>
      <c r="S8" s="168"/>
      <c r="T8" s="169"/>
      <c r="U8" s="163"/>
      <c r="V8" s="163">
        <f>SUM(V9:V86)</f>
        <v>5553.4900000000016</v>
      </c>
      <c r="W8" s="163"/>
      <c r="X8" s="163"/>
      <c r="AG8" t="s">
        <v>112</v>
      </c>
    </row>
    <row r="9" spans="1:60" ht="22.5" outlineLevel="1">
      <c r="A9" s="170">
        <v>1</v>
      </c>
      <c r="B9" s="171" t="s">
        <v>113</v>
      </c>
      <c r="C9" s="187" t="s">
        <v>114</v>
      </c>
      <c r="D9" s="172" t="s">
        <v>115</v>
      </c>
      <c r="E9" s="173">
        <v>239.8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5">
        <v>0</v>
      </c>
      <c r="O9" s="175">
        <f>ROUND(E9*N9,2)</f>
        <v>0</v>
      </c>
      <c r="P9" s="175">
        <v>0.55000000000000004</v>
      </c>
      <c r="Q9" s="175">
        <f>ROUND(E9*P9,2)</f>
        <v>131.88999999999999</v>
      </c>
      <c r="R9" s="175" t="s">
        <v>116</v>
      </c>
      <c r="S9" s="175" t="s">
        <v>117</v>
      </c>
      <c r="T9" s="176" t="s">
        <v>117</v>
      </c>
      <c r="U9" s="160">
        <v>9.4500000000000001E-2</v>
      </c>
      <c r="V9" s="160">
        <f>ROUND(E9*U9,2)</f>
        <v>22.66</v>
      </c>
      <c r="W9" s="160"/>
      <c r="X9" s="160" t="s">
        <v>118</v>
      </c>
      <c r="Y9" s="151"/>
      <c r="Z9" s="151"/>
      <c r="AA9" s="151"/>
      <c r="AB9" s="151"/>
      <c r="AC9" s="151"/>
      <c r="AD9" s="151"/>
      <c r="AE9" s="151"/>
      <c r="AF9" s="151"/>
      <c r="AG9" s="151" t="s">
        <v>119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>
      <c r="A10" s="158"/>
      <c r="B10" s="159"/>
      <c r="C10" s="188" t="s">
        <v>120</v>
      </c>
      <c r="D10" s="161"/>
      <c r="E10" s="162">
        <v>239.8</v>
      </c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51"/>
      <c r="Z10" s="151"/>
      <c r="AA10" s="151"/>
      <c r="AB10" s="151"/>
      <c r="AC10" s="151"/>
      <c r="AD10" s="151"/>
      <c r="AE10" s="151"/>
      <c r="AF10" s="151"/>
      <c r="AG10" s="151" t="s">
        <v>121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ht="22.5" outlineLevel="1">
      <c r="A11" s="170">
        <v>2</v>
      </c>
      <c r="B11" s="171" t="s">
        <v>122</v>
      </c>
      <c r="C11" s="187" t="s">
        <v>123</v>
      </c>
      <c r="D11" s="172" t="s">
        <v>115</v>
      </c>
      <c r="E11" s="173">
        <v>239.8</v>
      </c>
      <c r="F11" s="174"/>
      <c r="G11" s="175">
        <f>ROUND(E11*F11,2)</f>
        <v>0</v>
      </c>
      <c r="H11" s="174"/>
      <c r="I11" s="175">
        <f>ROUND(E11*H11,2)</f>
        <v>0</v>
      </c>
      <c r="J11" s="174"/>
      <c r="K11" s="175">
        <f>ROUND(E11*J11,2)</f>
        <v>0</v>
      </c>
      <c r="L11" s="175">
        <v>21</v>
      </c>
      <c r="M11" s="175">
        <f>G11*(1+L11/100)</f>
        <v>0</v>
      </c>
      <c r="N11" s="175">
        <v>0</v>
      </c>
      <c r="O11" s="175">
        <f>ROUND(E11*N11,2)</f>
        <v>0</v>
      </c>
      <c r="P11" s="175">
        <v>0.77</v>
      </c>
      <c r="Q11" s="175">
        <f>ROUND(E11*P11,2)</f>
        <v>184.65</v>
      </c>
      <c r="R11" s="175" t="s">
        <v>116</v>
      </c>
      <c r="S11" s="175" t="s">
        <v>117</v>
      </c>
      <c r="T11" s="176" t="s">
        <v>117</v>
      </c>
      <c r="U11" s="160">
        <v>0.13100000000000001</v>
      </c>
      <c r="V11" s="160">
        <f>ROUND(E11*U11,2)</f>
        <v>31.41</v>
      </c>
      <c r="W11" s="160"/>
      <c r="X11" s="160" t="s">
        <v>118</v>
      </c>
      <c r="Y11" s="151"/>
      <c r="Z11" s="151"/>
      <c r="AA11" s="151"/>
      <c r="AB11" s="151"/>
      <c r="AC11" s="151"/>
      <c r="AD11" s="151"/>
      <c r="AE11" s="151"/>
      <c r="AF11" s="151"/>
      <c r="AG11" s="151" t="s">
        <v>119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>
      <c r="A12" s="158"/>
      <c r="B12" s="159"/>
      <c r="C12" s="188" t="s">
        <v>124</v>
      </c>
      <c r="D12" s="161"/>
      <c r="E12" s="162">
        <v>239.8</v>
      </c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51"/>
      <c r="Z12" s="151"/>
      <c r="AA12" s="151"/>
      <c r="AB12" s="151"/>
      <c r="AC12" s="151"/>
      <c r="AD12" s="151"/>
      <c r="AE12" s="151"/>
      <c r="AF12" s="151"/>
      <c r="AG12" s="151" t="s">
        <v>121</v>
      </c>
      <c r="AH12" s="151">
        <v>0</v>
      </c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ht="22.5" outlineLevel="1">
      <c r="A13" s="170">
        <v>3</v>
      </c>
      <c r="B13" s="171" t="s">
        <v>125</v>
      </c>
      <c r="C13" s="187" t="s">
        <v>126</v>
      </c>
      <c r="D13" s="172" t="s">
        <v>115</v>
      </c>
      <c r="E13" s="173">
        <v>501.4</v>
      </c>
      <c r="F13" s="174"/>
      <c r="G13" s="175">
        <f>ROUND(E13*F13,2)</f>
        <v>0</v>
      </c>
      <c r="H13" s="174"/>
      <c r="I13" s="175">
        <f>ROUND(E13*H13,2)</f>
        <v>0</v>
      </c>
      <c r="J13" s="174"/>
      <c r="K13" s="175">
        <f>ROUND(E13*J13,2)</f>
        <v>0</v>
      </c>
      <c r="L13" s="175">
        <v>21</v>
      </c>
      <c r="M13" s="175">
        <f>G13*(1+L13/100)</f>
        <v>0</v>
      </c>
      <c r="N13" s="175">
        <v>0</v>
      </c>
      <c r="O13" s="175">
        <f>ROUND(E13*N13,2)</f>
        <v>0</v>
      </c>
      <c r="P13" s="175">
        <v>0.154</v>
      </c>
      <c r="Q13" s="175">
        <f>ROUND(E13*P13,2)</f>
        <v>77.22</v>
      </c>
      <c r="R13" s="175" t="s">
        <v>116</v>
      </c>
      <c r="S13" s="175" t="s">
        <v>117</v>
      </c>
      <c r="T13" s="176" t="s">
        <v>117</v>
      </c>
      <c r="U13" s="160">
        <v>5.3800000000000001E-2</v>
      </c>
      <c r="V13" s="160">
        <f>ROUND(E13*U13,2)</f>
        <v>26.98</v>
      </c>
      <c r="W13" s="160"/>
      <c r="X13" s="160" t="s">
        <v>118</v>
      </c>
      <c r="Y13" s="151"/>
      <c r="Z13" s="151"/>
      <c r="AA13" s="151"/>
      <c r="AB13" s="151"/>
      <c r="AC13" s="151"/>
      <c r="AD13" s="151"/>
      <c r="AE13" s="151"/>
      <c r="AF13" s="151"/>
      <c r="AG13" s="151" t="s">
        <v>119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>
      <c r="A14" s="158"/>
      <c r="B14" s="159"/>
      <c r="C14" s="188" t="s">
        <v>127</v>
      </c>
      <c r="D14" s="161"/>
      <c r="E14" s="162">
        <v>501.4</v>
      </c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51"/>
      <c r="Z14" s="151"/>
      <c r="AA14" s="151"/>
      <c r="AB14" s="151"/>
      <c r="AC14" s="151"/>
      <c r="AD14" s="151"/>
      <c r="AE14" s="151"/>
      <c r="AF14" s="151"/>
      <c r="AG14" s="151" t="s">
        <v>121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>
      <c r="A15" s="170">
        <v>4</v>
      </c>
      <c r="B15" s="171" t="s">
        <v>128</v>
      </c>
      <c r="C15" s="187" t="s">
        <v>129</v>
      </c>
      <c r="D15" s="172" t="s">
        <v>115</v>
      </c>
      <c r="E15" s="173">
        <v>414.2</v>
      </c>
      <c r="F15" s="174"/>
      <c r="G15" s="175">
        <f>ROUND(E15*F15,2)</f>
        <v>0</v>
      </c>
      <c r="H15" s="174"/>
      <c r="I15" s="175">
        <f>ROUND(E15*H15,2)</f>
        <v>0</v>
      </c>
      <c r="J15" s="174"/>
      <c r="K15" s="175">
        <f>ROUND(E15*J15,2)</f>
        <v>0</v>
      </c>
      <c r="L15" s="175">
        <v>21</v>
      </c>
      <c r="M15" s="175">
        <f>G15*(1+L15/100)</f>
        <v>0</v>
      </c>
      <c r="N15" s="175">
        <v>0</v>
      </c>
      <c r="O15" s="175">
        <f>ROUND(E15*N15,2)</f>
        <v>0</v>
      </c>
      <c r="P15" s="175">
        <v>0.17599999999999999</v>
      </c>
      <c r="Q15" s="175">
        <f>ROUND(E15*P15,2)</f>
        <v>72.900000000000006</v>
      </c>
      <c r="R15" s="175" t="s">
        <v>116</v>
      </c>
      <c r="S15" s="175" t="s">
        <v>117</v>
      </c>
      <c r="T15" s="176" t="s">
        <v>117</v>
      </c>
      <c r="U15" s="160">
        <v>5.9200000000000003E-2</v>
      </c>
      <c r="V15" s="160">
        <f>ROUND(E15*U15,2)</f>
        <v>24.52</v>
      </c>
      <c r="W15" s="160"/>
      <c r="X15" s="160" t="s">
        <v>118</v>
      </c>
      <c r="Y15" s="151"/>
      <c r="Z15" s="151"/>
      <c r="AA15" s="151"/>
      <c r="AB15" s="151"/>
      <c r="AC15" s="151"/>
      <c r="AD15" s="151"/>
      <c r="AE15" s="151"/>
      <c r="AF15" s="151"/>
      <c r="AG15" s="151" t="s">
        <v>119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>
      <c r="A16" s="158"/>
      <c r="B16" s="159"/>
      <c r="C16" s="188" t="s">
        <v>130</v>
      </c>
      <c r="D16" s="161"/>
      <c r="E16" s="162">
        <v>414.2</v>
      </c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51"/>
      <c r="Z16" s="151"/>
      <c r="AA16" s="151"/>
      <c r="AB16" s="151"/>
      <c r="AC16" s="151"/>
      <c r="AD16" s="151"/>
      <c r="AE16" s="151"/>
      <c r="AF16" s="151"/>
      <c r="AG16" s="151" t="s">
        <v>121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ht="22.5" outlineLevel="1">
      <c r="A17" s="170">
        <v>5</v>
      </c>
      <c r="B17" s="171" t="s">
        <v>131</v>
      </c>
      <c r="C17" s="187" t="s">
        <v>132</v>
      </c>
      <c r="D17" s="172" t="s">
        <v>115</v>
      </c>
      <c r="E17" s="173">
        <v>327</v>
      </c>
      <c r="F17" s="174"/>
      <c r="G17" s="175">
        <f>ROUND(E17*F17,2)</f>
        <v>0</v>
      </c>
      <c r="H17" s="174"/>
      <c r="I17" s="175">
        <f>ROUND(E17*H17,2)</f>
        <v>0</v>
      </c>
      <c r="J17" s="174"/>
      <c r="K17" s="175">
        <f>ROUND(E17*J17,2)</f>
        <v>0</v>
      </c>
      <c r="L17" s="175">
        <v>21</v>
      </c>
      <c r="M17" s="175">
        <f>G17*(1+L17/100)</f>
        <v>0</v>
      </c>
      <c r="N17" s="175">
        <v>0</v>
      </c>
      <c r="O17" s="175">
        <f>ROUND(E17*N17,2)</f>
        <v>0</v>
      </c>
      <c r="P17" s="175">
        <v>0.38313999999999998</v>
      </c>
      <c r="Q17" s="175">
        <f>ROUND(E17*P17,2)</f>
        <v>125.29</v>
      </c>
      <c r="R17" s="175" t="s">
        <v>116</v>
      </c>
      <c r="S17" s="175" t="s">
        <v>117</v>
      </c>
      <c r="T17" s="176" t="s">
        <v>117</v>
      </c>
      <c r="U17" s="160">
        <v>1.7000000000000001E-2</v>
      </c>
      <c r="V17" s="160">
        <f>ROUND(E17*U17,2)</f>
        <v>5.56</v>
      </c>
      <c r="W17" s="160"/>
      <c r="X17" s="160" t="s">
        <v>118</v>
      </c>
      <c r="Y17" s="151"/>
      <c r="Z17" s="151"/>
      <c r="AA17" s="151"/>
      <c r="AB17" s="151"/>
      <c r="AC17" s="151"/>
      <c r="AD17" s="151"/>
      <c r="AE17" s="151"/>
      <c r="AF17" s="151"/>
      <c r="AG17" s="151" t="s">
        <v>119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>
      <c r="A18" s="158"/>
      <c r="B18" s="159"/>
      <c r="C18" s="188" t="s">
        <v>133</v>
      </c>
      <c r="D18" s="161"/>
      <c r="E18" s="162">
        <v>327</v>
      </c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51"/>
      <c r="Z18" s="151"/>
      <c r="AA18" s="151"/>
      <c r="AB18" s="151"/>
      <c r="AC18" s="151"/>
      <c r="AD18" s="151"/>
      <c r="AE18" s="151"/>
      <c r="AF18" s="151"/>
      <c r="AG18" s="151" t="s">
        <v>121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ht="33.75" outlineLevel="1">
      <c r="A19" s="170">
        <v>6</v>
      </c>
      <c r="B19" s="171" t="s">
        <v>134</v>
      </c>
      <c r="C19" s="187" t="s">
        <v>135</v>
      </c>
      <c r="D19" s="172" t="s">
        <v>115</v>
      </c>
      <c r="E19" s="173">
        <v>501.4</v>
      </c>
      <c r="F19" s="174"/>
      <c r="G19" s="175">
        <f>ROUND(E19*F19,2)</f>
        <v>0</v>
      </c>
      <c r="H19" s="174"/>
      <c r="I19" s="175">
        <f>ROUND(E19*H19,2)</f>
        <v>0</v>
      </c>
      <c r="J19" s="174"/>
      <c r="K19" s="175">
        <f>ROUND(E19*J19,2)</f>
        <v>0</v>
      </c>
      <c r="L19" s="175">
        <v>21</v>
      </c>
      <c r="M19" s="175">
        <f>G19*(1+L19/100)</f>
        <v>0</v>
      </c>
      <c r="N19" s="175">
        <v>0</v>
      </c>
      <c r="O19" s="175">
        <f>ROUND(E19*N19,2)</f>
        <v>0</v>
      </c>
      <c r="P19" s="175">
        <v>0.11</v>
      </c>
      <c r="Q19" s="175">
        <f>ROUND(E19*P19,2)</f>
        <v>55.15</v>
      </c>
      <c r="R19" s="175" t="s">
        <v>116</v>
      </c>
      <c r="S19" s="175" t="s">
        <v>117</v>
      </c>
      <c r="T19" s="176" t="s">
        <v>117</v>
      </c>
      <c r="U19" s="160">
        <v>3.1099999999999999E-2</v>
      </c>
      <c r="V19" s="160">
        <f>ROUND(E19*U19,2)</f>
        <v>15.59</v>
      </c>
      <c r="W19" s="160"/>
      <c r="X19" s="160" t="s">
        <v>118</v>
      </c>
      <c r="Y19" s="151"/>
      <c r="Z19" s="151"/>
      <c r="AA19" s="151"/>
      <c r="AB19" s="151"/>
      <c r="AC19" s="151"/>
      <c r="AD19" s="151"/>
      <c r="AE19" s="151"/>
      <c r="AF19" s="151"/>
      <c r="AG19" s="151" t="s">
        <v>119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ht="22.5" outlineLevel="1">
      <c r="A20" s="158"/>
      <c r="B20" s="159"/>
      <c r="C20" s="248" t="s">
        <v>136</v>
      </c>
      <c r="D20" s="249"/>
      <c r="E20" s="249"/>
      <c r="F20" s="249"/>
      <c r="G20" s="249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51"/>
      <c r="Z20" s="151"/>
      <c r="AA20" s="151"/>
      <c r="AB20" s="151"/>
      <c r="AC20" s="151"/>
      <c r="AD20" s="151"/>
      <c r="AE20" s="151"/>
      <c r="AF20" s="151"/>
      <c r="AG20" s="151" t="s">
        <v>137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77" t="str">
        <f>C20</f>
        <v>s naložením na dopravní prostředek, očištění povrchu od frézované plochy, opotřebování frézovacích nástrojů (nožů, upínacích kroužků, držáků) nutné ruční odstranění (vybourání) živičného krytu kolem překážek,</v>
      </c>
      <c r="BB20" s="151"/>
      <c r="BC20" s="151"/>
      <c r="BD20" s="151"/>
      <c r="BE20" s="151"/>
      <c r="BF20" s="151"/>
      <c r="BG20" s="151"/>
      <c r="BH20" s="151"/>
    </row>
    <row r="21" spans="1:60" outlineLevel="1">
      <c r="A21" s="158"/>
      <c r="B21" s="159"/>
      <c r="C21" s="188" t="s">
        <v>127</v>
      </c>
      <c r="D21" s="161"/>
      <c r="E21" s="162">
        <v>501.4</v>
      </c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51"/>
      <c r="Z21" s="151"/>
      <c r="AA21" s="151"/>
      <c r="AB21" s="151"/>
      <c r="AC21" s="151"/>
      <c r="AD21" s="151"/>
      <c r="AE21" s="151"/>
      <c r="AF21" s="151"/>
      <c r="AG21" s="151" t="s">
        <v>121</v>
      </c>
      <c r="AH21" s="151">
        <v>0</v>
      </c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ht="22.5" outlineLevel="1">
      <c r="A22" s="170">
        <v>7</v>
      </c>
      <c r="B22" s="171" t="s">
        <v>138</v>
      </c>
      <c r="C22" s="187" t="s">
        <v>139</v>
      </c>
      <c r="D22" s="172" t="s">
        <v>140</v>
      </c>
      <c r="E22" s="173">
        <v>480</v>
      </c>
      <c r="F22" s="174"/>
      <c r="G22" s="175">
        <f>ROUND(E22*F22,2)</f>
        <v>0</v>
      </c>
      <c r="H22" s="174"/>
      <c r="I22" s="175">
        <f>ROUND(E22*H22,2)</f>
        <v>0</v>
      </c>
      <c r="J22" s="174"/>
      <c r="K22" s="175">
        <f>ROUND(E22*J22,2)</f>
        <v>0</v>
      </c>
      <c r="L22" s="175">
        <v>21</v>
      </c>
      <c r="M22" s="175">
        <f>G22*(1+L22/100)</f>
        <v>0</v>
      </c>
      <c r="N22" s="175">
        <v>0</v>
      </c>
      <c r="O22" s="175">
        <f>ROUND(E22*N22,2)</f>
        <v>0</v>
      </c>
      <c r="P22" s="175">
        <v>0</v>
      </c>
      <c r="Q22" s="175">
        <f>ROUND(E22*P22,2)</f>
        <v>0</v>
      </c>
      <c r="R22" s="175" t="s">
        <v>141</v>
      </c>
      <c r="S22" s="175" t="s">
        <v>117</v>
      </c>
      <c r="T22" s="176" t="s">
        <v>117</v>
      </c>
      <c r="U22" s="160">
        <v>0.20300000000000001</v>
      </c>
      <c r="V22" s="160">
        <f>ROUND(E22*U22,2)</f>
        <v>97.44</v>
      </c>
      <c r="W22" s="160"/>
      <c r="X22" s="160" t="s">
        <v>118</v>
      </c>
      <c r="Y22" s="151"/>
      <c r="Z22" s="151"/>
      <c r="AA22" s="151"/>
      <c r="AB22" s="151"/>
      <c r="AC22" s="151"/>
      <c r="AD22" s="151"/>
      <c r="AE22" s="151"/>
      <c r="AF22" s="151"/>
      <c r="AG22" s="151" t="s">
        <v>119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ht="22.5" outlineLevel="1">
      <c r="A23" s="158"/>
      <c r="B23" s="159"/>
      <c r="C23" s="248" t="s">
        <v>142</v>
      </c>
      <c r="D23" s="249"/>
      <c r="E23" s="249"/>
      <c r="F23" s="249"/>
      <c r="G23" s="249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51"/>
      <c r="Z23" s="151"/>
      <c r="AA23" s="151"/>
      <c r="AB23" s="151"/>
      <c r="AC23" s="151"/>
      <c r="AD23" s="151"/>
      <c r="AE23" s="151"/>
      <c r="AF23" s="151"/>
      <c r="AG23" s="151" t="s">
        <v>137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77" t="str">
        <f>C23</f>
        <v>na vzdálenost od hladiny vody v jímce po výšku roviny proložené osou nejvyššího bodu výtlačného potrubí. Včetně odpadní potrubí v délce do 20 m.</v>
      </c>
      <c r="BB23" s="151"/>
      <c r="BC23" s="151"/>
      <c r="BD23" s="151"/>
      <c r="BE23" s="151"/>
      <c r="BF23" s="151"/>
      <c r="BG23" s="151"/>
      <c r="BH23" s="151"/>
    </row>
    <row r="24" spans="1:60" ht="22.5" outlineLevel="1">
      <c r="A24" s="170">
        <v>8</v>
      </c>
      <c r="B24" s="171" t="s">
        <v>143</v>
      </c>
      <c r="C24" s="187" t="s">
        <v>144</v>
      </c>
      <c r="D24" s="172" t="s">
        <v>145</v>
      </c>
      <c r="E24" s="173">
        <v>20</v>
      </c>
      <c r="F24" s="174"/>
      <c r="G24" s="175">
        <f>ROUND(E24*F24,2)</f>
        <v>0</v>
      </c>
      <c r="H24" s="174"/>
      <c r="I24" s="175">
        <f>ROUND(E24*H24,2)</f>
        <v>0</v>
      </c>
      <c r="J24" s="174"/>
      <c r="K24" s="175">
        <f>ROUND(E24*J24,2)</f>
        <v>0</v>
      </c>
      <c r="L24" s="175">
        <v>21</v>
      </c>
      <c r="M24" s="175">
        <f>G24*(1+L24/100)</f>
        <v>0</v>
      </c>
      <c r="N24" s="175">
        <v>0</v>
      </c>
      <c r="O24" s="175">
        <f>ROUND(E24*N24,2)</f>
        <v>0</v>
      </c>
      <c r="P24" s="175">
        <v>0</v>
      </c>
      <c r="Q24" s="175">
        <f>ROUND(E24*P24,2)</f>
        <v>0</v>
      </c>
      <c r="R24" s="175" t="s">
        <v>141</v>
      </c>
      <c r="S24" s="175" t="s">
        <v>117</v>
      </c>
      <c r="T24" s="176" t="s">
        <v>117</v>
      </c>
      <c r="U24" s="160">
        <v>0</v>
      </c>
      <c r="V24" s="160">
        <f>ROUND(E24*U24,2)</f>
        <v>0</v>
      </c>
      <c r="W24" s="160"/>
      <c r="X24" s="160" t="s">
        <v>118</v>
      </c>
      <c r="Y24" s="151"/>
      <c r="Z24" s="151"/>
      <c r="AA24" s="151"/>
      <c r="AB24" s="151"/>
      <c r="AC24" s="151"/>
      <c r="AD24" s="151"/>
      <c r="AE24" s="151"/>
      <c r="AF24" s="151"/>
      <c r="AG24" s="151" t="s">
        <v>119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ht="22.5" outlineLevel="1">
      <c r="A25" s="158"/>
      <c r="B25" s="159"/>
      <c r="C25" s="248" t="s">
        <v>146</v>
      </c>
      <c r="D25" s="249"/>
      <c r="E25" s="249"/>
      <c r="F25" s="249"/>
      <c r="G25" s="249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51"/>
      <c r="Z25" s="151"/>
      <c r="AA25" s="151"/>
      <c r="AB25" s="151"/>
      <c r="AC25" s="151"/>
      <c r="AD25" s="151"/>
      <c r="AE25" s="151"/>
      <c r="AF25" s="151"/>
      <c r="AG25" s="151" t="s">
        <v>137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77" t="str">
        <f>C25</f>
        <v>na vzdálenost (výšku) od hladiny vody v jímce po výšku roviny proložené osou nejvyššího bodu výtlačného potrubí. Včetně sacího a výtlačného potrubí, příp. odpadních žlabů, lešení pod čerpadlo a pod potrubí nebo pod odpadní žlaby a záložního zdroje energie.</v>
      </c>
      <c r="BB25" s="151"/>
      <c r="BC25" s="151"/>
      <c r="BD25" s="151"/>
      <c r="BE25" s="151"/>
      <c r="BF25" s="151"/>
      <c r="BG25" s="151"/>
      <c r="BH25" s="151"/>
    </row>
    <row r="26" spans="1:60" ht="22.5" outlineLevel="1">
      <c r="A26" s="170">
        <v>9</v>
      </c>
      <c r="B26" s="171" t="s">
        <v>147</v>
      </c>
      <c r="C26" s="187" t="s">
        <v>148</v>
      </c>
      <c r="D26" s="172" t="s">
        <v>149</v>
      </c>
      <c r="E26" s="173">
        <v>102.3</v>
      </c>
      <c r="F26" s="174"/>
      <c r="G26" s="175">
        <f>ROUND(E26*F26,2)</f>
        <v>0</v>
      </c>
      <c r="H26" s="174"/>
      <c r="I26" s="175">
        <f>ROUND(E26*H26,2)</f>
        <v>0</v>
      </c>
      <c r="J26" s="174"/>
      <c r="K26" s="175">
        <f>ROUND(E26*J26,2)</f>
        <v>0</v>
      </c>
      <c r="L26" s="175">
        <v>21</v>
      </c>
      <c r="M26" s="175">
        <f>G26*(1+L26/100)</f>
        <v>0</v>
      </c>
      <c r="N26" s="175">
        <v>1.0699999999999999E-2</v>
      </c>
      <c r="O26" s="175">
        <f>ROUND(E26*N26,2)</f>
        <v>1.0900000000000001</v>
      </c>
      <c r="P26" s="175">
        <v>0</v>
      </c>
      <c r="Q26" s="175">
        <f>ROUND(E26*P26,2)</f>
        <v>0</v>
      </c>
      <c r="R26" s="175" t="s">
        <v>141</v>
      </c>
      <c r="S26" s="175" t="s">
        <v>117</v>
      </c>
      <c r="T26" s="176" t="s">
        <v>117</v>
      </c>
      <c r="U26" s="160">
        <v>0.90800000000000003</v>
      </c>
      <c r="V26" s="160">
        <f>ROUND(E26*U26,2)</f>
        <v>92.89</v>
      </c>
      <c r="W26" s="160"/>
      <c r="X26" s="160" t="s">
        <v>118</v>
      </c>
      <c r="Y26" s="151"/>
      <c r="Z26" s="151"/>
      <c r="AA26" s="151"/>
      <c r="AB26" s="151"/>
      <c r="AC26" s="151"/>
      <c r="AD26" s="151"/>
      <c r="AE26" s="151"/>
      <c r="AF26" s="151"/>
      <c r="AG26" s="151" t="s">
        <v>119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ht="22.5" outlineLevel="1">
      <c r="A27" s="158"/>
      <c r="B27" s="159"/>
      <c r="C27" s="248" t="s">
        <v>150</v>
      </c>
      <c r="D27" s="249"/>
      <c r="E27" s="249"/>
      <c r="F27" s="249"/>
      <c r="G27" s="249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51"/>
      <c r="Z27" s="151"/>
      <c r="AA27" s="151"/>
      <c r="AB27" s="151"/>
      <c r="AC27" s="151"/>
      <c r="AD27" s="151"/>
      <c r="AE27" s="151"/>
      <c r="AF27" s="151"/>
      <c r="AG27" s="151" t="s">
        <v>137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77" t="str">
        <f>C27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27" s="151"/>
      <c r="BC27" s="151"/>
      <c r="BD27" s="151"/>
      <c r="BE27" s="151"/>
      <c r="BF27" s="151"/>
      <c r="BG27" s="151"/>
      <c r="BH27" s="151"/>
    </row>
    <row r="28" spans="1:60" outlineLevel="1">
      <c r="A28" s="158"/>
      <c r="B28" s="159"/>
      <c r="C28" s="188" t="s">
        <v>151</v>
      </c>
      <c r="D28" s="161"/>
      <c r="E28" s="162">
        <v>102.3</v>
      </c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51"/>
      <c r="Z28" s="151"/>
      <c r="AA28" s="151"/>
      <c r="AB28" s="151"/>
      <c r="AC28" s="151"/>
      <c r="AD28" s="151"/>
      <c r="AE28" s="151"/>
      <c r="AF28" s="151"/>
      <c r="AG28" s="151" t="s">
        <v>121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>
      <c r="A29" s="170">
        <v>10</v>
      </c>
      <c r="B29" s="171" t="s">
        <v>152</v>
      </c>
      <c r="C29" s="187" t="s">
        <v>153</v>
      </c>
      <c r="D29" s="172" t="s">
        <v>149</v>
      </c>
      <c r="E29" s="173">
        <v>56.1</v>
      </c>
      <c r="F29" s="174"/>
      <c r="G29" s="175">
        <f>ROUND(E29*F29,2)</f>
        <v>0</v>
      </c>
      <c r="H29" s="174"/>
      <c r="I29" s="175">
        <f>ROUND(E29*H29,2)</f>
        <v>0</v>
      </c>
      <c r="J29" s="174"/>
      <c r="K29" s="175">
        <f>ROUND(E29*J29,2)</f>
        <v>0</v>
      </c>
      <c r="L29" s="175">
        <v>21</v>
      </c>
      <c r="M29" s="175">
        <f>G29*(1+L29/100)</f>
        <v>0</v>
      </c>
      <c r="N29" s="175">
        <v>3.9739999999999998E-2</v>
      </c>
      <c r="O29" s="175">
        <f>ROUND(E29*N29,2)</f>
        <v>2.23</v>
      </c>
      <c r="P29" s="175">
        <v>0</v>
      </c>
      <c r="Q29" s="175">
        <f>ROUND(E29*P29,2)</f>
        <v>0</v>
      </c>
      <c r="R29" s="175" t="s">
        <v>141</v>
      </c>
      <c r="S29" s="175" t="s">
        <v>117</v>
      </c>
      <c r="T29" s="176" t="s">
        <v>117</v>
      </c>
      <c r="U29" s="160">
        <v>0.753</v>
      </c>
      <c r="V29" s="160">
        <f>ROUND(E29*U29,2)</f>
        <v>42.24</v>
      </c>
      <c r="W29" s="160"/>
      <c r="X29" s="160" t="s">
        <v>118</v>
      </c>
      <c r="Y29" s="151"/>
      <c r="Z29" s="151"/>
      <c r="AA29" s="151"/>
      <c r="AB29" s="151"/>
      <c r="AC29" s="151"/>
      <c r="AD29" s="151"/>
      <c r="AE29" s="151"/>
      <c r="AF29" s="151"/>
      <c r="AG29" s="151" t="s">
        <v>119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ht="22.5" outlineLevel="1">
      <c r="A30" s="158"/>
      <c r="B30" s="159"/>
      <c r="C30" s="248" t="s">
        <v>150</v>
      </c>
      <c r="D30" s="249"/>
      <c r="E30" s="249"/>
      <c r="F30" s="249"/>
      <c r="G30" s="249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51"/>
      <c r="Z30" s="151"/>
      <c r="AA30" s="151"/>
      <c r="AB30" s="151"/>
      <c r="AC30" s="151"/>
      <c r="AD30" s="151"/>
      <c r="AE30" s="151"/>
      <c r="AF30" s="151"/>
      <c r="AG30" s="151" t="s">
        <v>137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77" t="str">
        <f>C30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30" s="151"/>
      <c r="BC30" s="151"/>
      <c r="BD30" s="151"/>
      <c r="BE30" s="151"/>
      <c r="BF30" s="151"/>
      <c r="BG30" s="151"/>
      <c r="BH30" s="151"/>
    </row>
    <row r="31" spans="1:60" outlineLevel="1">
      <c r="A31" s="158"/>
      <c r="B31" s="159"/>
      <c r="C31" s="188" t="s">
        <v>154</v>
      </c>
      <c r="D31" s="161"/>
      <c r="E31" s="162">
        <v>56.1</v>
      </c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51"/>
      <c r="Z31" s="151"/>
      <c r="AA31" s="151"/>
      <c r="AB31" s="151"/>
      <c r="AC31" s="151"/>
      <c r="AD31" s="151"/>
      <c r="AE31" s="151"/>
      <c r="AF31" s="151"/>
      <c r="AG31" s="151" t="s">
        <v>121</v>
      </c>
      <c r="AH31" s="151">
        <v>0</v>
      </c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>
      <c r="A32" s="170">
        <v>11</v>
      </c>
      <c r="B32" s="171" t="s">
        <v>155</v>
      </c>
      <c r="C32" s="187" t="s">
        <v>156</v>
      </c>
      <c r="D32" s="172" t="s">
        <v>157</v>
      </c>
      <c r="E32" s="173">
        <v>322</v>
      </c>
      <c r="F32" s="174"/>
      <c r="G32" s="175">
        <f>ROUND(E32*F32,2)</f>
        <v>0</v>
      </c>
      <c r="H32" s="174"/>
      <c r="I32" s="175">
        <f>ROUND(E32*H32,2)</f>
        <v>0</v>
      </c>
      <c r="J32" s="174"/>
      <c r="K32" s="175">
        <f>ROUND(E32*J32,2)</f>
        <v>0</v>
      </c>
      <c r="L32" s="175">
        <v>21</v>
      </c>
      <c r="M32" s="175">
        <f>G32*(1+L32/100)</f>
        <v>0</v>
      </c>
      <c r="N32" s="175">
        <v>0</v>
      </c>
      <c r="O32" s="175">
        <f>ROUND(E32*N32,2)</f>
        <v>0</v>
      </c>
      <c r="P32" s="175">
        <v>0</v>
      </c>
      <c r="Q32" s="175">
        <f>ROUND(E32*P32,2)</f>
        <v>0</v>
      </c>
      <c r="R32" s="175" t="s">
        <v>141</v>
      </c>
      <c r="S32" s="175" t="s">
        <v>117</v>
      </c>
      <c r="T32" s="176" t="s">
        <v>117</v>
      </c>
      <c r="U32" s="160">
        <v>9.7000000000000003E-2</v>
      </c>
      <c r="V32" s="160">
        <f>ROUND(E32*U32,2)</f>
        <v>31.23</v>
      </c>
      <c r="W32" s="160"/>
      <c r="X32" s="160" t="s">
        <v>118</v>
      </c>
      <c r="Y32" s="151"/>
      <c r="Z32" s="151"/>
      <c r="AA32" s="151"/>
      <c r="AB32" s="151"/>
      <c r="AC32" s="151"/>
      <c r="AD32" s="151"/>
      <c r="AE32" s="151"/>
      <c r="AF32" s="151"/>
      <c r="AG32" s="151" t="s">
        <v>119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>
      <c r="A33" s="158"/>
      <c r="B33" s="159"/>
      <c r="C33" s="248" t="s">
        <v>158</v>
      </c>
      <c r="D33" s="249"/>
      <c r="E33" s="249"/>
      <c r="F33" s="249"/>
      <c r="G33" s="249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51"/>
      <c r="Z33" s="151"/>
      <c r="AA33" s="151"/>
      <c r="AB33" s="151"/>
      <c r="AC33" s="151"/>
      <c r="AD33" s="151"/>
      <c r="AE33" s="151"/>
      <c r="AF33" s="151"/>
      <c r="AG33" s="151" t="s">
        <v>137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77" t="str">
        <f>C33</f>
        <v>nebo lesní půdy, s vodorovným přemístěním na hromady v místě upotřebení nebo na dočasné či trvalé skládky se složením</v>
      </c>
      <c r="BB33" s="151"/>
      <c r="BC33" s="151"/>
      <c r="BD33" s="151"/>
      <c r="BE33" s="151"/>
      <c r="BF33" s="151"/>
      <c r="BG33" s="151"/>
      <c r="BH33" s="151"/>
    </row>
    <row r="34" spans="1:60" outlineLevel="1">
      <c r="A34" s="158"/>
      <c r="B34" s="159"/>
      <c r="C34" s="188" t="s">
        <v>159</v>
      </c>
      <c r="D34" s="161"/>
      <c r="E34" s="162">
        <v>322</v>
      </c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51"/>
      <c r="Z34" s="151"/>
      <c r="AA34" s="151"/>
      <c r="AB34" s="151"/>
      <c r="AC34" s="151"/>
      <c r="AD34" s="151"/>
      <c r="AE34" s="151"/>
      <c r="AF34" s="151"/>
      <c r="AG34" s="151" t="s">
        <v>121</v>
      </c>
      <c r="AH34" s="151">
        <v>0</v>
      </c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>
      <c r="A35" s="170">
        <v>12</v>
      </c>
      <c r="B35" s="171" t="s">
        <v>160</v>
      </c>
      <c r="C35" s="187" t="s">
        <v>161</v>
      </c>
      <c r="D35" s="172" t="s">
        <v>157</v>
      </c>
      <c r="E35" s="173">
        <v>316.8</v>
      </c>
      <c r="F35" s="174"/>
      <c r="G35" s="175">
        <f>ROUND(E35*F35,2)</f>
        <v>0</v>
      </c>
      <c r="H35" s="174"/>
      <c r="I35" s="175">
        <f>ROUND(E35*H35,2)</f>
        <v>0</v>
      </c>
      <c r="J35" s="174"/>
      <c r="K35" s="175">
        <f>ROUND(E35*J35,2)</f>
        <v>0</v>
      </c>
      <c r="L35" s="175">
        <v>21</v>
      </c>
      <c r="M35" s="175">
        <f>G35*(1+L35/100)</f>
        <v>0</v>
      </c>
      <c r="N35" s="175">
        <v>0</v>
      </c>
      <c r="O35" s="175">
        <f>ROUND(E35*N35,2)</f>
        <v>0</v>
      </c>
      <c r="P35" s="175">
        <v>0</v>
      </c>
      <c r="Q35" s="175">
        <f>ROUND(E35*P35,2)</f>
        <v>0</v>
      </c>
      <c r="R35" s="175" t="s">
        <v>141</v>
      </c>
      <c r="S35" s="175" t="s">
        <v>117</v>
      </c>
      <c r="T35" s="176" t="s">
        <v>117</v>
      </c>
      <c r="U35" s="160">
        <v>1.7629999999999999</v>
      </c>
      <c r="V35" s="160">
        <f>ROUND(E35*U35,2)</f>
        <v>558.52</v>
      </c>
      <c r="W35" s="160"/>
      <c r="X35" s="160" t="s">
        <v>118</v>
      </c>
      <c r="Y35" s="151"/>
      <c r="Z35" s="151"/>
      <c r="AA35" s="151"/>
      <c r="AB35" s="151"/>
      <c r="AC35" s="151"/>
      <c r="AD35" s="151"/>
      <c r="AE35" s="151"/>
      <c r="AF35" s="151"/>
      <c r="AG35" s="151" t="s">
        <v>119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>
      <c r="A36" s="158"/>
      <c r="B36" s="159"/>
      <c r="C36" s="248" t="s">
        <v>162</v>
      </c>
      <c r="D36" s="249"/>
      <c r="E36" s="249"/>
      <c r="F36" s="249"/>
      <c r="G36" s="249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51"/>
      <c r="Z36" s="151"/>
      <c r="AA36" s="151"/>
      <c r="AB36" s="151"/>
      <c r="AC36" s="151"/>
      <c r="AD36" s="151"/>
      <c r="AE36" s="151"/>
      <c r="AF36" s="151"/>
      <c r="AG36" s="151" t="s">
        <v>137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77" t="str">
        <f>C36</f>
        <v>Příplatek k cenám hloubených vykopávek za ztížení vykopávky v blízkosti podzemního vedení nebo výbušnin pro jakoukoliv třídu horniny.</v>
      </c>
      <c r="BB36" s="151"/>
      <c r="BC36" s="151"/>
      <c r="BD36" s="151"/>
      <c r="BE36" s="151"/>
      <c r="BF36" s="151"/>
      <c r="BG36" s="151"/>
      <c r="BH36" s="151"/>
    </row>
    <row r="37" spans="1:60" outlineLevel="1">
      <c r="A37" s="158"/>
      <c r="B37" s="159"/>
      <c r="C37" s="188" t="s">
        <v>163</v>
      </c>
      <c r="D37" s="161"/>
      <c r="E37" s="162">
        <v>316.8</v>
      </c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51"/>
      <c r="Z37" s="151"/>
      <c r="AA37" s="151"/>
      <c r="AB37" s="151"/>
      <c r="AC37" s="151"/>
      <c r="AD37" s="151"/>
      <c r="AE37" s="151"/>
      <c r="AF37" s="151"/>
      <c r="AG37" s="151" t="s">
        <v>121</v>
      </c>
      <c r="AH37" s="151">
        <v>0</v>
      </c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>
      <c r="A38" s="170">
        <v>13</v>
      </c>
      <c r="B38" s="171" t="s">
        <v>164</v>
      </c>
      <c r="C38" s="187" t="s">
        <v>165</v>
      </c>
      <c r="D38" s="172" t="s">
        <v>157</v>
      </c>
      <c r="E38" s="173">
        <v>1350.36</v>
      </c>
      <c r="F38" s="174"/>
      <c r="G38" s="175">
        <f>ROUND(E38*F38,2)</f>
        <v>0</v>
      </c>
      <c r="H38" s="174"/>
      <c r="I38" s="175">
        <f>ROUND(E38*H38,2)</f>
        <v>0</v>
      </c>
      <c r="J38" s="174"/>
      <c r="K38" s="175">
        <f>ROUND(E38*J38,2)</f>
        <v>0</v>
      </c>
      <c r="L38" s="175">
        <v>21</v>
      </c>
      <c r="M38" s="175">
        <f>G38*(1+L38/100)</f>
        <v>0</v>
      </c>
      <c r="N38" s="175">
        <v>0</v>
      </c>
      <c r="O38" s="175">
        <f>ROUND(E38*N38,2)</f>
        <v>0</v>
      </c>
      <c r="P38" s="175">
        <v>0</v>
      </c>
      <c r="Q38" s="175">
        <f>ROUND(E38*P38,2)</f>
        <v>0</v>
      </c>
      <c r="R38" s="175" t="s">
        <v>141</v>
      </c>
      <c r="S38" s="175" t="s">
        <v>117</v>
      </c>
      <c r="T38" s="176" t="s">
        <v>117</v>
      </c>
      <c r="U38" s="160">
        <v>0.12</v>
      </c>
      <c r="V38" s="160">
        <f>ROUND(E38*U38,2)</f>
        <v>162.04</v>
      </c>
      <c r="W38" s="160"/>
      <c r="X38" s="160" t="s">
        <v>118</v>
      </c>
      <c r="Y38" s="151"/>
      <c r="Z38" s="151"/>
      <c r="AA38" s="151"/>
      <c r="AB38" s="151"/>
      <c r="AC38" s="151"/>
      <c r="AD38" s="151"/>
      <c r="AE38" s="151"/>
      <c r="AF38" s="151"/>
      <c r="AG38" s="151" t="s">
        <v>119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ht="33.75" outlineLevel="1">
      <c r="A39" s="158"/>
      <c r="B39" s="159"/>
      <c r="C39" s="248" t="s">
        <v>166</v>
      </c>
      <c r="D39" s="249"/>
      <c r="E39" s="249"/>
      <c r="F39" s="249"/>
      <c r="G39" s="249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51"/>
      <c r="Z39" s="151"/>
      <c r="AA39" s="151"/>
      <c r="AB39" s="151"/>
      <c r="AC39" s="151"/>
      <c r="AD39" s="151"/>
      <c r="AE39" s="151"/>
      <c r="AF39" s="151"/>
      <c r="AG39" s="151" t="s">
        <v>137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77" t="str">
        <f>C39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39" s="151"/>
      <c r="BC39" s="151"/>
      <c r="BD39" s="151"/>
      <c r="BE39" s="151"/>
      <c r="BF39" s="151"/>
      <c r="BG39" s="151"/>
      <c r="BH39" s="151"/>
    </row>
    <row r="40" spans="1:60" outlineLevel="1">
      <c r="A40" s="158"/>
      <c r="B40" s="159"/>
      <c r="C40" s="188" t="s">
        <v>167</v>
      </c>
      <c r="D40" s="161"/>
      <c r="E40" s="162">
        <v>1350.36</v>
      </c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51"/>
      <c r="Z40" s="151"/>
      <c r="AA40" s="151"/>
      <c r="AB40" s="151"/>
      <c r="AC40" s="151"/>
      <c r="AD40" s="151"/>
      <c r="AE40" s="151"/>
      <c r="AF40" s="151"/>
      <c r="AG40" s="151" t="s">
        <v>121</v>
      </c>
      <c r="AH40" s="151">
        <v>0</v>
      </c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>
      <c r="A41" s="170">
        <v>14</v>
      </c>
      <c r="B41" s="171" t="s">
        <v>168</v>
      </c>
      <c r="C41" s="187" t="s">
        <v>169</v>
      </c>
      <c r="D41" s="172" t="s">
        <v>157</v>
      </c>
      <c r="E41" s="173">
        <v>405.108</v>
      </c>
      <c r="F41" s="174"/>
      <c r="G41" s="175">
        <f>ROUND(E41*F41,2)</f>
        <v>0</v>
      </c>
      <c r="H41" s="174"/>
      <c r="I41" s="175">
        <f>ROUND(E41*H41,2)</f>
        <v>0</v>
      </c>
      <c r="J41" s="174"/>
      <c r="K41" s="175">
        <f>ROUND(E41*J41,2)</f>
        <v>0</v>
      </c>
      <c r="L41" s="175">
        <v>21</v>
      </c>
      <c r="M41" s="175">
        <f>G41*(1+L41/100)</f>
        <v>0</v>
      </c>
      <c r="N41" s="175">
        <v>0</v>
      </c>
      <c r="O41" s="175">
        <f>ROUND(E41*N41,2)</f>
        <v>0</v>
      </c>
      <c r="P41" s="175">
        <v>0</v>
      </c>
      <c r="Q41" s="175">
        <f>ROUND(E41*P41,2)</f>
        <v>0</v>
      </c>
      <c r="R41" s="175" t="s">
        <v>141</v>
      </c>
      <c r="S41" s="175" t="s">
        <v>117</v>
      </c>
      <c r="T41" s="176" t="s">
        <v>117</v>
      </c>
      <c r="U41" s="160">
        <v>8.4000000000000005E-2</v>
      </c>
      <c r="V41" s="160">
        <f>ROUND(E41*U41,2)</f>
        <v>34.03</v>
      </c>
      <c r="W41" s="160"/>
      <c r="X41" s="160" t="s">
        <v>118</v>
      </c>
      <c r="Y41" s="151"/>
      <c r="Z41" s="151"/>
      <c r="AA41" s="151"/>
      <c r="AB41" s="151"/>
      <c r="AC41" s="151"/>
      <c r="AD41" s="151"/>
      <c r="AE41" s="151"/>
      <c r="AF41" s="151"/>
      <c r="AG41" s="151" t="s">
        <v>119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ht="33.75" outlineLevel="1">
      <c r="A42" s="158"/>
      <c r="B42" s="159"/>
      <c r="C42" s="248" t="s">
        <v>166</v>
      </c>
      <c r="D42" s="249"/>
      <c r="E42" s="249"/>
      <c r="F42" s="249"/>
      <c r="G42" s="249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60"/>
      <c r="Y42" s="151"/>
      <c r="Z42" s="151"/>
      <c r="AA42" s="151"/>
      <c r="AB42" s="151"/>
      <c r="AC42" s="151"/>
      <c r="AD42" s="151"/>
      <c r="AE42" s="151"/>
      <c r="AF42" s="151"/>
      <c r="AG42" s="151" t="s">
        <v>137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77" t="str">
        <f>C42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42" s="151"/>
      <c r="BC42" s="151"/>
      <c r="BD42" s="151"/>
      <c r="BE42" s="151"/>
      <c r="BF42" s="151"/>
      <c r="BG42" s="151"/>
      <c r="BH42" s="151"/>
    </row>
    <row r="43" spans="1:60" outlineLevel="1">
      <c r="A43" s="158"/>
      <c r="B43" s="159"/>
      <c r="C43" s="188" t="s">
        <v>170</v>
      </c>
      <c r="D43" s="161"/>
      <c r="E43" s="162">
        <v>405.108</v>
      </c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51"/>
      <c r="Z43" s="151"/>
      <c r="AA43" s="151"/>
      <c r="AB43" s="151"/>
      <c r="AC43" s="151"/>
      <c r="AD43" s="151"/>
      <c r="AE43" s="151"/>
      <c r="AF43" s="151"/>
      <c r="AG43" s="151" t="s">
        <v>121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>
      <c r="A44" s="170">
        <v>15</v>
      </c>
      <c r="B44" s="171" t="s">
        <v>171</v>
      </c>
      <c r="C44" s="187" t="s">
        <v>172</v>
      </c>
      <c r="D44" s="172" t="s">
        <v>157</v>
      </c>
      <c r="E44" s="173">
        <v>900.24</v>
      </c>
      <c r="F44" s="174"/>
      <c r="G44" s="175">
        <f>ROUND(E44*F44,2)</f>
        <v>0</v>
      </c>
      <c r="H44" s="174"/>
      <c r="I44" s="175">
        <f>ROUND(E44*H44,2)</f>
        <v>0</v>
      </c>
      <c r="J44" s="174"/>
      <c r="K44" s="175">
        <f>ROUND(E44*J44,2)</f>
        <v>0</v>
      </c>
      <c r="L44" s="175">
        <v>21</v>
      </c>
      <c r="M44" s="175">
        <f>G44*(1+L44/100)</f>
        <v>0</v>
      </c>
      <c r="N44" s="175">
        <v>0</v>
      </c>
      <c r="O44" s="175">
        <f>ROUND(E44*N44,2)</f>
        <v>0</v>
      </c>
      <c r="P44" s="175">
        <v>0</v>
      </c>
      <c r="Q44" s="175">
        <f>ROUND(E44*P44,2)</f>
        <v>0</v>
      </c>
      <c r="R44" s="175" t="s">
        <v>141</v>
      </c>
      <c r="S44" s="175" t="s">
        <v>117</v>
      </c>
      <c r="T44" s="176" t="s">
        <v>117</v>
      </c>
      <c r="U44" s="160">
        <v>0.3</v>
      </c>
      <c r="V44" s="160">
        <f>ROUND(E44*U44,2)</f>
        <v>270.07</v>
      </c>
      <c r="W44" s="160"/>
      <c r="X44" s="160" t="s">
        <v>118</v>
      </c>
      <c r="Y44" s="151"/>
      <c r="Z44" s="151"/>
      <c r="AA44" s="151"/>
      <c r="AB44" s="151"/>
      <c r="AC44" s="151"/>
      <c r="AD44" s="151"/>
      <c r="AE44" s="151"/>
      <c r="AF44" s="151"/>
      <c r="AG44" s="151" t="s">
        <v>119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ht="33.75" outlineLevel="1">
      <c r="A45" s="158"/>
      <c r="B45" s="159"/>
      <c r="C45" s="248" t="s">
        <v>166</v>
      </c>
      <c r="D45" s="249"/>
      <c r="E45" s="249"/>
      <c r="F45" s="249"/>
      <c r="G45" s="249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151"/>
      <c r="Z45" s="151"/>
      <c r="AA45" s="151"/>
      <c r="AB45" s="151"/>
      <c r="AC45" s="151"/>
      <c r="AD45" s="151"/>
      <c r="AE45" s="151"/>
      <c r="AF45" s="151"/>
      <c r="AG45" s="151" t="s">
        <v>137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77" t="str">
        <f>C45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45" s="151"/>
      <c r="BC45" s="151"/>
      <c r="BD45" s="151"/>
      <c r="BE45" s="151"/>
      <c r="BF45" s="151"/>
      <c r="BG45" s="151"/>
      <c r="BH45" s="151"/>
    </row>
    <row r="46" spans="1:60" outlineLevel="1">
      <c r="A46" s="158"/>
      <c r="B46" s="159"/>
      <c r="C46" s="188" t="s">
        <v>173</v>
      </c>
      <c r="D46" s="161"/>
      <c r="E46" s="162">
        <v>900.24</v>
      </c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51"/>
      <c r="Z46" s="151"/>
      <c r="AA46" s="151"/>
      <c r="AB46" s="151"/>
      <c r="AC46" s="151"/>
      <c r="AD46" s="151"/>
      <c r="AE46" s="151"/>
      <c r="AF46" s="151"/>
      <c r="AG46" s="151" t="s">
        <v>121</v>
      </c>
      <c r="AH46" s="151">
        <v>0</v>
      </c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>
      <c r="A47" s="170">
        <v>16</v>
      </c>
      <c r="B47" s="171" t="s">
        <v>174</v>
      </c>
      <c r="C47" s="187" t="s">
        <v>175</v>
      </c>
      <c r="D47" s="172" t="s">
        <v>157</v>
      </c>
      <c r="E47" s="173">
        <v>270.072</v>
      </c>
      <c r="F47" s="174"/>
      <c r="G47" s="175">
        <f>ROUND(E47*F47,2)</f>
        <v>0</v>
      </c>
      <c r="H47" s="174"/>
      <c r="I47" s="175">
        <f>ROUND(E47*H47,2)</f>
        <v>0</v>
      </c>
      <c r="J47" s="174"/>
      <c r="K47" s="175">
        <f>ROUND(E47*J47,2)</f>
        <v>0</v>
      </c>
      <c r="L47" s="175">
        <v>21</v>
      </c>
      <c r="M47" s="175">
        <f>G47*(1+L47/100)</f>
        <v>0</v>
      </c>
      <c r="N47" s="175">
        <v>0</v>
      </c>
      <c r="O47" s="175">
        <f>ROUND(E47*N47,2)</f>
        <v>0</v>
      </c>
      <c r="P47" s="175">
        <v>0</v>
      </c>
      <c r="Q47" s="175">
        <f>ROUND(E47*P47,2)</f>
        <v>0</v>
      </c>
      <c r="R47" s="175" t="s">
        <v>141</v>
      </c>
      <c r="S47" s="175" t="s">
        <v>117</v>
      </c>
      <c r="T47" s="176" t="s">
        <v>117</v>
      </c>
      <c r="U47" s="160">
        <v>0.14829999999999999</v>
      </c>
      <c r="V47" s="160">
        <f>ROUND(E47*U47,2)</f>
        <v>40.049999999999997</v>
      </c>
      <c r="W47" s="160"/>
      <c r="X47" s="160" t="s">
        <v>118</v>
      </c>
      <c r="Y47" s="151"/>
      <c r="Z47" s="151"/>
      <c r="AA47" s="151"/>
      <c r="AB47" s="151"/>
      <c r="AC47" s="151"/>
      <c r="AD47" s="151"/>
      <c r="AE47" s="151"/>
      <c r="AF47" s="151"/>
      <c r="AG47" s="151" t="s">
        <v>119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ht="33.75" outlineLevel="1">
      <c r="A48" s="158"/>
      <c r="B48" s="159"/>
      <c r="C48" s="248" t="s">
        <v>166</v>
      </c>
      <c r="D48" s="249"/>
      <c r="E48" s="249"/>
      <c r="F48" s="249"/>
      <c r="G48" s="249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  <c r="Y48" s="151"/>
      <c r="Z48" s="151"/>
      <c r="AA48" s="151"/>
      <c r="AB48" s="151"/>
      <c r="AC48" s="151"/>
      <c r="AD48" s="151"/>
      <c r="AE48" s="151"/>
      <c r="AF48" s="151"/>
      <c r="AG48" s="151" t="s">
        <v>137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77" t="str">
        <f>C48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48" s="151"/>
      <c r="BC48" s="151"/>
      <c r="BD48" s="151"/>
      <c r="BE48" s="151"/>
      <c r="BF48" s="151"/>
      <c r="BG48" s="151"/>
      <c r="BH48" s="151"/>
    </row>
    <row r="49" spans="1:60" outlineLevel="1">
      <c r="A49" s="158"/>
      <c r="B49" s="159"/>
      <c r="C49" s="188" t="s">
        <v>176</v>
      </c>
      <c r="D49" s="161"/>
      <c r="E49" s="162">
        <v>270.072</v>
      </c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  <c r="Y49" s="151"/>
      <c r="Z49" s="151"/>
      <c r="AA49" s="151"/>
      <c r="AB49" s="151"/>
      <c r="AC49" s="151"/>
      <c r="AD49" s="151"/>
      <c r="AE49" s="151"/>
      <c r="AF49" s="151"/>
      <c r="AG49" s="151" t="s">
        <v>121</v>
      </c>
      <c r="AH49" s="151">
        <v>0</v>
      </c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>
      <c r="A50" s="170">
        <v>17</v>
      </c>
      <c r="B50" s="171" t="s">
        <v>177</v>
      </c>
      <c r="C50" s="187" t="s">
        <v>178</v>
      </c>
      <c r="D50" s="172" t="s">
        <v>115</v>
      </c>
      <c r="E50" s="173">
        <v>4092</v>
      </c>
      <c r="F50" s="174"/>
      <c r="G50" s="175">
        <f>ROUND(E50*F50,2)</f>
        <v>0</v>
      </c>
      <c r="H50" s="174"/>
      <c r="I50" s="175">
        <f>ROUND(E50*H50,2)</f>
        <v>0</v>
      </c>
      <c r="J50" s="174"/>
      <c r="K50" s="175">
        <f>ROUND(E50*J50,2)</f>
        <v>0</v>
      </c>
      <c r="L50" s="175">
        <v>21</v>
      </c>
      <c r="M50" s="175">
        <f>G50*(1+L50/100)</f>
        <v>0</v>
      </c>
      <c r="N50" s="175">
        <v>1.99E-3</v>
      </c>
      <c r="O50" s="175">
        <f>ROUND(E50*N50,2)</f>
        <v>8.14</v>
      </c>
      <c r="P50" s="175">
        <v>0</v>
      </c>
      <c r="Q50" s="175">
        <f>ROUND(E50*P50,2)</f>
        <v>0</v>
      </c>
      <c r="R50" s="175" t="s">
        <v>141</v>
      </c>
      <c r="S50" s="175" t="s">
        <v>117</v>
      </c>
      <c r="T50" s="176" t="s">
        <v>117</v>
      </c>
      <c r="U50" s="160">
        <v>0.40200000000000002</v>
      </c>
      <c r="V50" s="160">
        <f>ROUND(E50*U50,2)</f>
        <v>1644.98</v>
      </c>
      <c r="W50" s="160"/>
      <c r="X50" s="160" t="s">
        <v>118</v>
      </c>
      <c r="Y50" s="151"/>
      <c r="Z50" s="151"/>
      <c r="AA50" s="151"/>
      <c r="AB50" s="151"/>
      <c r="AC50" s="151"/>
      <c r="AD50" s="151"/>
      <c r="AE50" s="151"/>
      <c r="AF50" s="151"/>
      <c r="AG50" s="151" t="s">
        <v>119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>
      <c r="A51" s="158"/>
      <c r="B51" s="159"/>
      <c r="C51" s="248" t="s">
        <v>179</v>
      </c>
      <c r="D51" s="249"/>
      <c r="E51" s="249"/>
      <c r="F51" s="249"/>
      <c r="G51" s="249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  <c r="Y51" s="151"/>
      <c r="Z51" s="151"/>
      <c r="AA51" s="151"/>
      <c r="AB51" s="151"/>
      <c r="AC51" s="151"/>
      <c r="AD51" s="151"/>
      <c r="AE51" s="151"/>
      <c r="AF51" s="151"/>
      <c r="AG51" s="151" t="s">
        <v>137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>
      <c r="A52" s="158"/>
      <c r="B52" s="159"/>
      <c r="C52" s="188" t="s">
        <v>180</v>
      </c>
      <c r="D52" s="161"/>
      <c r="E52" s="162">
        <v>4092</v>
      </c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  <c r="Y52" s="151"/>
      <c r="Z52" s="151"/>
      <c r="AA52" s="151"/>
      <c r="AB52" s="151"/>
      <c r="AC52" s="151"/>
      <c r="AD52" s="151"/>
      <c r="AE52" s="151"/>
      <c r="AF52" s="151"/>
      <c r="AG52" s="151" t="s">
        <v>121</v>
      </c>
      <c r="AH52" s="151">
        <v>0</v>
      </c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>
      <c r="A53" s="170">
        <v>18</v>
      </c>
      <c r="B53" s="171" t="s">
        <v>181</v>
      </c>
      <c r="C53" s="187" t="s">
        <v>182</v>
      </c>
      <c r="D53" s="172" t="s">
        <v>115</v>
      </c>
      <c r="E53" s="173">
        <v>4092</v>
      </c>
      <c r="F53" s="174"/>
      <c r="G53" s="175">
        <f>ROUND(E53*F53,2)</f>
        <v>0</v>
      </c>
      <c r="H53" s="174"/>
      <c r="I53" s="175">
        <f>ROUND(E53*H53,2)</f>
        <v>0</v>
      </c>
      <c r="J53" s="174"/>
      <c r="K53" s="175">
        <f>ROUND(E53*J53,2)</f>
        <v>0</v>
      </c>
      <c r="L53" s="175">
        <v>21</v>
      </c>
      <c r="M53" s="175">
        <f>G53*(1+L53/100)</f>
        <v>0</v>
      </c>
      <c r="N53" s="175">
        <v>0</v>
      </c>
      <c r="O53" s="175">
        <f>ROUND(E53*N53,2)</f>
        <v>0</v>
      </c>
      <c r="P53" s="175">
        <v>0</v>
      </c>
      <c r="Q53" s="175">
        <f>ROUND(E53*P53,2)</f>
        <v>0</v>
      </c>
      <c r="R53" s="175" t="s">
        <v>141</v>
      </c>
      <c r="S53" s="175" t="s">
        <v>117</v>
      </c>
      <c r="T53" s="176" t="s">
        <v>117</v>
      </c>
      <c r="U53" s="160">
        <v>0.17799999999999999</v>
      </c>
      <c r="V53" s="160">
        <f>ROUND(E53*U53,2)</f>
        <v>728.38</v>
      </c>
      <c r="W53" s="160"/>
      <c r="X53" s="160" t="s">
        <v>118</v>
      </c>
      <c r="Y53" s="151"/>
      <c r="Z53" s="151"/>
      <c r="AA53" s="151"/>
      <c r="AB53" s="151"/>
      <c r="AC53" s="151"/>
      <c r="AD53" s="151"/>
      <c r="AE53" s="151"/>
      <c r="AF53" s="151"/>
      <c r="AG53" s="151" t="s">
        <v>119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>
      <c r="A54" s="158"/>
      <c r="B54" s="159"/>
      <c r="C54" s="248" t="s">
        <v>183</v>
      </c>
      <c r="D54" s="249"/>
      <c r="E54" s="249"/>
      <c r="F54" s="249"/>
      <c r="G54" s="249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  <c r="Y54" s="151"/>
      <c r="Z54" s="151"/>
      <c r="AA54" s="151"/>
      <c r="AB54" s="151"/>
      <c r="AC54" s="151"/>
      <c r="AD54" s="151"/>
      <c r="AE54" s="151"/>
      <c r="AF54" s="151"/>
      <c r="AG54" s="151" t="s">
        <v>137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>
      <c r="A55" s="170">
        <v>19</v>
      </c>
      <c r="B55" s="171" t="s">
        <v>184</v>
      </c>
      <c r="C55" s="187" t="s">
        <v>185</v>
      </c>
      <c r="D55" s="172" t="s">
        <v>157</v>
      </c>
      <c r="E55" s="173">
        <v>1237.83</v>
      </c>
      <c r="F55" s="174"/>
      <c r="G55" s="175">
        <f>ROUND(E55*F55,2)</f>
        <v>0</v>
      </c>
      <c r="H55" s="174"/>
      <c r="I55" s="175">
        <f>ROUND(E55*H55,2)</f>
        <v>0</v>
      </c>
      <c r="J55" s="174"/>
      <c r="K55" s="175">
        <f>ROUND(E55*J55,2)</f>
        <v>0</v>
      </c>
      <c r="L55" s="175">
        <v>21</v>
      </c>
      <c r="M55" s="175">
        <f>G55*(1+L55/100)</f>
        <v>0</v>
      </c>
      <c r="N55" s="175">
        <v>0</v>
      </c>
      <c r="O55" s="175">
        <f>ROUND(E55*N55,2)</f>
        <v>0</v>
      </c>
      <c r="P55" s="175">
        <v>0</v>
      </c>
      <c r="Q55" s="175">
        <f>ROUND(E55*P55,2)</f>
        <v>0</v>
      </c>
      <c r="R55" s="175" t="s">
        <v>141</v>
      </c>
      <c r="S55" s="175" t="s">
        <v>117</v>
      </c>
      <c r="T55" s="176" t="s">
        <v>186</v>
      </c>
      <c r="U55" s="160">
        <v>0.34499999999999997</v>
      </c>
      <c r="V55" s="160">
        <f>ROUND(E55*U55,2)</f>
        <v>427.05</v>
      </c>
      <c r="W55" s="160"/>
      <c r="X55" s="160" t="s">
        <v>118</v>
      </c>
      <c r="Y55" s="151"/>
      <c r="Z55" s="151"/>
      <c r="AA55" s="151"/>
      <c r="AB55" s="151"/>
      <c r="AC55" s="151"/>
      <c r="AD55" s="151"/>
      <c r="AE55" s="151"/>
      <c r="AF55" s="151"/>
      <c r="AG55" s="151" t="s">
        <v>119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>
      <c r="A56" s="158"/>
      <c r="B56" s="159"/>
      <c r="C56" s="248" t="s">
        <v>187</v>
      </c>
      <c r="D56" s="249"/>
      <c r="E56" s="249"/>
      <c r="F56" s="249"/>
      <c r="G56" s="249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  <c r="Y56" s="151"/>
      <c r="Z56" s="151"/>
      <c r="AA56" s="151"/>
      <c r="AB56" s="151"/>
      <c r="AC56" s="151"/>
      <c r="AD56" s="151"/>
      <c r="AE56" s="151"/>
      <c r="AF56" s="151"/>
      <c r="AG56" s="151" t="s">
        <v>137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77" t="str">
        <f>C56</f>
        <v>bez naložení do dopravní nádoby, ale s vyprázdněním dopravní nádoby na hromadu nebo na dopravní prostředek,</v>
      </c>
      <c r="BB56" s="151"/>
      <c r="BC56" s="151"/>
      <c r="BD56" s="151"/>
      <c r="BE56" s="151"/>
      <c r="BF56" s="151"/>
      <c r="BG56" s="151"/>
      <c r="BH56" s="151"/>
    </row>
    <row r="57" spans="1:60" outlineLevel="1">
      <c r="A57" s="158"/>
      <c r="B57" s="159"/>
      <c r="C57" s="188" t="s">
        <v>188</v>
      </c>
      <c r="D57" s="161"/>
      <c r="E57" s="162">
        <v>1237.83</v>
      </c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  <c r="Y57" s="151"/>
      <c r="Z57" s="151"/>
      <c r="AA57" s="151"/>
      <c r="AB57" s="151"/>
      <c r="AC57" s="151"/>
      <c r="AD57" s="151"/>
      <c r="AE57" s="151"/>
      <c r="AF57" s="151"/>
      <c r="AG57" s="151" t="s">
        <v>121</v>
      </c>
      <c r="AH57" s="151">
        <v>0</v>
      </c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ht="22.5" outlineLevel="1">
      <c r="A58" s="170">
        <v>20</v>
      </c>
      <c r="B58" s="171" t="s">
        <v>189</v>
      </c>
      <c r="C58" s="187" t="s">
        <v>190</v>
      </c>
      <c r="D58" s="172" t="s">
        <v>157</v>
      </c>
      <c r="E58" s="173">
        <v>1432.6949999999999</v>
      </c>
      <c r="F58" s="174"/>
      <c r="G58" s="175">
        <f>ROUND(E58*F58,2)</f>
        <v>0</v>
      </c>
      <c r="H58" s="174"/>
      <c r="I58" s="175">
        <f>ROUND(E58*H58,2)</f>
        <v>0</v>
      </c>
      <c r="J58" s="174"/>
      <c r="K58" s="175">
        <f>ROUND(E58*J58,2)</f>
        <v>0</v>
      </c>
      <c r="L58" s="175">
        <v>21</v>
      </c>
      <c r="M58" s="175">
        <f>G58*(1+L58/100)</f>
        <v>0</v>
      </c>
      <c r="N58" s="175">
        <v>0</v>
      </c>
      <c r="O58" s="175">
        <f>ROUND(E58*N58,2)</f>
        <v>0</v>
      </c>
      <c r="P58" s="175">
        <v>0</v>
      </c>
      <c r="Q58" s="175">
        <f>ROUND(E58*P58,2)</f>
        <v>0</v>
      </c>
      <c r="R58" s="175" t="s">
        <v>141</v>
      </c>
      <c r="S58" s="175" t="s">
        <v>117</v>
      </c>
      <c r="T58" s="176" t="s">
        <v>117</v>
      </c>
      <c r="U58" s="160">
        <v>1.0999999999999999E-2</v>
      </c>
      <c r="V58" s="160">
        <f>ROUND(E58*U58,2)</f>
        <v>15.76</v>
      </c>
      <c r="W58" s="160"/>
      <c r="X58" s="160" t="s">
        <v>118</v>
      </c>
      <c r="Y58" s="151"/>
      <c r="Z58" s="151"/>
      <c r="AA58" s="151"/>
      <c r="AB58" s="151"/>
      <c r="AC58" s="151"/>
      <c r="AD58" s="151"/>
      <c r="AE58" s="151"/>
      <c r="AF58" s="151"/>
      <c r="AG58" s="151" t="s">
        <v>119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>
      <c r="A59" s="158"/>
      <c r="B59" s="159"/>
      <c r="C59" s="248" t="s">
        <v>191</v>
      </c>
      <c r="D59" s="249"/>
      <c r="E59" s="249"/>
      <c r="F59" s="249"/>
      <c r="G59" s="249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  <c r="Y59" s="151"/>
      <c r="Z59" s="151"/>
      <c r="AA59" s="151"/>
      <c r="AB59" s="151"/>
      <c r="AC59" s="151"/>
      <c r="AD59" s="151"/>
      <c r="AE59" s="151"/>
      <c r="AF59" s="151"/>
      <c r="AG59" s="151" t="s">
        <v>137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ht="33.75" outlineLevel="1">
      <c r="A60" s="170">
        <v>21</v>
      </c>
      <c r="B60" s="171" t="s">
        <v>192</v>
      </c>
      <c r="C60" s="187" t="s">
        <v>193</v>
      </c>
      <c r="D60" s="172" t="s">
        <v>157</v>
      </c>
      <c r="E60" s="173">
        <v>57307.8</v>
      </c>
      <c r="F60" s="174"/>
      <c r="G60" s="175">
        <f>ROUND(E60*F60,2)</f>
        <v>0</v>
      </c>
      <c r="H60" s="174"/>
      <c r="I60" s="175">
        <f>ROUND(E60*H60,2)</f>
        <v>0</v>
      </c>
      <c r="J60" s="174"/>
      <c r="K60" s="175">
        <f>ROUND(E60*J60,2)</f>
        <v>0</v>
      </c>
      <c r="L60" s="175">
        <v>21</v>
      </c>
      <c r="M60" s="175">
        <f>G60*(1+L60/100)</f>
        <v>0</v>
      </c>
      <c r="N60" s="175">
        <v>0</v>
      </c>
      <c r="O60" s="175">
        <f>ROUND(E60*N60,2)</f>
        <v>0</v>
      </c>
      <c r="P60" s="175">
        <v>0</v>
      </c>
      <c r="Q60" s="175">
        <f>ROUND(E60*P60,2)</f>
        <v>0</v>
      </c>
      <c r="R60" s="175" t="s">
        <v>141</v>
      </c>
      <c r="S60" s="175" t="s">
        <v>117</v>
      </c>
      <c r="T60" s="176" t="s">
        <v>117</v>
      </c>
      <c r="U60" s="160">
        <v>0</v>
      </c>
      <c r="V60" s="160">
        <f>ROUND(E60*U60,2)</f>
        <v>0</v>
      </c>
      <c r="W60" s="160"/>
      <c r="X60" s="160" t="s">
        <v>118</v>
      </c>
      <c r="Y60" s="151"/>
      <c r="Z60" s="151"/>
      <c r="AA60" s="151"/>
      <c r="AB60" s="151"/>
      <c r="AC60" s="151"/>
      <c r="AD60" s="151"/>
      <c r="AE60" s="151"/>
      <c r="AF60" s="151"/>
      <c r="AG60" s="151" t="s">
        <v>119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>
      <c r="A61" s="158"/>
      <c r="B61" s="159"/>
      <c r="C61" s="248" t="s">
        <v>191</v>
      </c>
      <c r="D61" s="249"/>
      <c r="E61" s="249"/>
      <c r="F61" s="249"/>
      <c r="G61" s="249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  <c r="Y61" s="151"/>
      <c r="Z61" s="151"/>
      <c r="AA61" s="151"/>
      <c r="AB61" s="151"/>
      <c r="AC61" s="151"/>
      <c r="AD61" s="151"/>
      <c r="AE61" s="151"/>
      <c r="AF61" s="151"/>
      <c r="AG61" s="151" t="s">
        <v>137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>
      <c r="A62" s="158"/>
      <c r="B62" s="159"/>
      <c r="C62" s="188" t="s">
        <v>194</v>
      </c>
      <c r="D62" s="161"/>
      <c r="E62" s="162">
        <v>57307.8</v>
      </c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  <c r="Y62" s="151"/>
      <c r="Z62" s="151"/>
      <c r="AA62" s="151"/>
      <c r="AB62" s="151"/>
      <c r="AC62" s="151"/>
      <c r="AD62" s="151"/>
      <c r="AE62" s="151"/>
      <c r="AF62" s="151"/>
      <c r="AG62" s="151" t="s">
        <v>121</v>
      </c>
      <c r="AH62" s="151">
        <v>0</v>
      </c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ht="22.5" outlineLevel="1">
      <c r="A63" s="170">
        <v>22</v>
      </c>
      <c r="B63" s="171" t="s">
        <v>195</v>
      </c>
      <c r="C63" s="187" t="s">
        <v>196</v>
      </c>
      <c r="D63" s="172" t="s">
        <v>157</v>
      </c>
      <c r="E63" s="173">
        <v>1432.6949999999999</v>
      </c>
      <c r="F63" s="174"/>
      <c r="G63" s="175">
        <f>ROUND(E63*F63,2)</f>
        <v>0</v>
      </c>
      <c r="H63" s="174"/>
      <c r="I63" s="175">
        <f>ROUND(E63*H63,2)</f>
        <v>0</v>
      </c>
      <c r="J63" s="174"/>
      <c r="K63" s="175">
        <f>ROUND(E63*J63,2)</f>
        <v>0</v>
      </c>
      <c r="L63" s="175">
        <v>21</v>
      </c>
      <c r="M63" s="175">
        <f>G63*(1+L63/100)</f>
        <v>0</v>
      </c>
      <c r="N63" s="175">
        <v>0</v>
      </c>
      <c r="O63" s="175">
        <f>ROUND(E63*N63,2)</f>
        <v>0</v>
      </c>
      <c r="P63" s="175">
        <v>0</v>
      </c>
      <c r="Q63" s="175">
        <f>ROUND(E63*P63,2)</f>
        <v>0</v>
      </c>
      <c r="R63" s="175" t="s">
        <v>141</v>
      </c>
      <c r="S63" s="175" t="s">
        <v>117</v>
      </c>
      <c r="T63" s="176" t="s">
        <v>117</v>
      </c>
      <c r="U63" s="160">
        <v>8.9999999999999993E-3</v>
      </c>
      <c r="V63" s="160">
        <f>ROUND(E63*U63,2)</f>
        <v>12.89</v>
      </c>
      <c r="W63" s="160"/>
      <c r="X63" s="160" t="s">
        <v>118</v>
      </c>
      <c r="Y63" s="151"/>
      <c r="Z63" s="151"/>
      <c r="AA63" s="151"/>
      <c r="AB63" s="151"/>
      <c r="AC63" s="151"/>
      <c r="AD63" s="151"/>
      <c r="AE63" s="151"/>
      <c r="AF63" s="151"/>
      <c r="AG63" s="151" t="s">
        <v>119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>
      <c r="A64" s="158"/>
      <c r="B64" s="159"/>
      <c r="C64" s="188" t="s">
        <v>197</v>
      </c>
      <c r="D64" s="161"/>
      <c r="E64" s="162">
        <v>614.79</v>
      </c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  <c r="Y64" s="151"/>
      <c r="Z64" s="151"/>
      <c r="AA64" s="151"/>
      <c r="AB64" s="151"/>
      <c r="AC64" s="151"/>
      <c r="AD64" s="151"/>
      <c r="AE64" s="151"/>
      <c r="AF64" s="151"/>
      <c r="AG64" s="151" t="s">
        <v>121</v>
      </c>
      <c r="AH64" s="151">
        <v>0</v>
      </c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>
      <c r="A65" s="158"/>
      <c r="B65" s="159"/>
      <c r="C65" s="188" t="s">
        <v>198</v>
      </c>
      <c r="D65" s="161"/>
      <c r="E65" s="162">
        <v>817.90499999999997</v>
      </c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  <c r="Y65" s="151"/>
      <c r="Z65" s="151"/>
      <c r="AA65" s="151"/>
      <c r="AB65" s="151"/>
      <c r="AC65" s="151"/>
      <c r="AD65" s="151"/>
      <c r="AE65" s="151"/>
      <c r="AF65" s="151"/>
      <c r="AG65" s="151" t="s">
        <v>121</v>
      </c>
      <c r="AH65" s="151">
        <v>0</v>
      </c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ht="22.5" outlineLevel="1">
      <c r="A66" s="170">
        <v>23</v>
      </c>
      <c r="B66" s="171" t="s">
        <v>199</v>
      </c>
      <c r="C66" s="187" t="s">
        <v>200</v>
      </c>
      <c r="D66" s="172" t="s">
        <v>157</v>
      </c>
      <c r="E66" s="173">
        <v>1635.81</v>
      </c>
      <c r="F66" s="174"/>
      <c r="G66" s="175">
        <f>ROUND(E66*F66,2)</f>
        <v>0</v>
      </c>
      <c r="H66" s="174"/>
      <c r="I66" s="175">
        <f>ROUND(E66*H66,2)</f>
        <v>0</v>
      </c>
      <c r="J66" s="174"/>
      <c r="K66" s="175">
        <f>ROUND(E66*J66,2)</f>
        <v>0</v>
      </c>
      <c r="L66" s="175">
        <v>21</v>
      </c>
      <c r="M66" s="175">
        <f>G66*(1+L66/100)</f>
        <v>0</v>
      </c>
      <c r="N66" s="175">
        <v>0</v>
      </c>
      <c r="O66" s="175">
        <f>ROUND(E66*N66,2)</f>
        <v>0</v>
      </c>
      <c r="P66" s="175">
        <v>0</v>
      </c>
      <c r="Q66" s="175">
        <f>ROUND(E66*P66,2)</f>
        <v>0</v>
      </c>
      <c r="R66" s="175" t="s">
        <v>141</v>
      </c>
      <c r="S66" s="175" t="s">
        <v>117</v>
      </c>
      <c r="T66" s="176" t="s">
        <v>117</v>
      </c>
      <c r="U66" s="160">
        <v>0.20200000000000001</v>
      </c>
      <c r="V66" s="160">
        <f>ROUND(E66*U66,2)</f>
        <v>330.43</v>
      </c>
      <c r="W66" s="160"/>
      <c r="X66" s="160" t="s">
        <v>118</v>
      </c>
      <c r="Y66" s="151"/>
      <c r="Z66" s="151"/>
      <c r="AA66" s="151"/>
      <c r="AB66" s="151"/>
      <c r="AC66" s="151"/>
      <c r="AD66" s="151"/>
      <c r="AE66" s="151"/>
      <c r="AF66" s="151"/>
      <c r="AG66" s="151" t="s">
        <v>119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>
      <c r="A67" s="158"/>
      <c r="B67" s="159"/>
      <c r="C67" s="248" t="s">
        <v>201</v>
      </c>
      <c r="D67" s="249"/>
      <c r="E67" s="249"/>
      <c r="F67" s="249"/>
      <c r="G67" s="249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  <c r="Y67" s="151"/>
      <c r="Z67" s="151"/>
      <c r="AA67" s="151"/>
      <c r="AB67" s="151"/>
      <c r="AC67" s="151"/>
      <c r="AD67" s="151"/>
      <c r="AE67" s="151"/>
      <c r="AF67" s="151"/>
      <c r="AG67" s="151" t="s">
        <v>137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>
      <c r="A68" s="158"/>
      <c r="B68" s="159"/>
      <c r="C68" s="188" t="s">
        <v>202</v>
      </c>
      <c r="D68" s="161"/>
      <c r="E68" s="162">
        <v>2250.6</v>
      </c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60"/>
      <c r="Y68" s="151"/>
      <c r="Z68" s="151"/>
      <c r="AA68" s="151"/>
      <c r="AB68" s="151"/>
      <c r="AC68" s="151"/>
      <c r="AD68" s="151"/>
      <c r="AE68" s="151"/>
      <c r="AF68" s="151"/>
      <c r="AG68" s="151" t="s">
        <v>121</v>
      </c>
      <c r="AH68" s="151">
        <v>0</v>
      </c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>
      <c r="A69" s="158"/>
      <c r="B69" s="159"/>
      <c r="C69" s="188" t="s">
        <v>203</v>
      </c>
      <c r="D69" s="161"/>
      <c r="E69" s="162">
        <v>-614.79</v>
      </c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  <c r="Y69" s="151"/>
      <c r="Z69" s="151"/>
      <c r="AA69" s="151"/>
      <c r="AB69" s="151"/>
      <c r="AC69" s="151"/>
      <c r="AD69" s="151"/>
      <c r="AE69" s="151"/>
      <c r="AF69" s="151"/>
      <c r="AG69" s="151" t="s">
        <v>121</v>
      </c>
      <c r="AH69" s="151">
        <v>0</v>
      </c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>
      <c r="A70" s="170">
        <v>24</v>
      </c>
      <c r="B70" s="171" t="s">
        <v>204</v>
      </c>
      <c r="C70" s="187" t="s">
        <v>205</v>
      </c>
      <c r="D70" s="172" t="s">
        <v>157</v>
      </c>
      <c r="E70" s="173">
        <v>502.26</v>
      </c>
      <c r="F70" s="174"/>
      <c r="G70" s="175">
        <f>ROUND(E70*F70,2)</f>
        <v>0</v>
      </c>
      <c r="H70" s="174"/>
      <c r="I70" s="175">
        <f>ROUND(E70*H70,2)</f>
        <v>0</v>
      </c>
      <c r="J70" s="174"/>
      <c r="K70" s="175">
        <f>ROUND(E70*J70,2)</f>
        <v>0</v>
      </c>
      <c r="L70" s="175">
        <v>21</v>
      </c>
      <c r="M70" s="175">
        <f>G70*(1+L70/100)</f>
        <v>0</v>
      </c>
      <c r="N70" s="175">
        <v>0</v>
      </c>
      <c r="O70" s="175">
        <f>ROUND(E70*N70,2)</f>
        <v>0</v>
      </c>
      <c r="P70" s="175">
        <v>0</v>
      </c>
      <c r="Q70" s="175">
        <f>ROUND(E70*P70,2)</f>
        <v>0</v>
      </c>
      <c r="R70" s="175" t="s">
        <v>141</v>
      </c>
      <c r="S70" s="175" t="s">
        <v>117</v>
      </c>
      <c r="T70" s="176" t="s">
        <v>117</v>
      </c>
      <c r="U70" s="160">
        <v>1.587</v>
      </c>
      <c r="V70" s="160">
        <f>ROUND(E70*U70,2)</f>
        <v>797.09</v>
      </c>
      <c r="W70" s="160"/>
      <c r="X70" s="160" t="s">
        <v>118</v>
      </c>
      <c r="Y70" s="151"/>
      <c r="Z70" s="151"/>
      <c r="AA70" s="151"/>
      <c r="AB70" s="151"/>
      <c r="AC70" s="151"/>
      <c r="AD70" s="151"/>
      <c r="AE70" s="151"/>
      <c r="AF70" s="151"/>
      <c r="AG70" s="151" t="s">
        <v>119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ht="22.5" outlineLevel="1">
      <c r="A71" s="158"/>
      <c r="B71" s="159"/>
      <c r="C71" s="248" t="s">
        <v>206</v>
      </c>
      <c r="D71" s="249"/>
      <c r="E71" s="249"/>
      <c r="F71" s="249"/>
      <c r="G71" s="249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  <c r="Y71" s="151"/>
      <c r="Z71" s="151"/>
      <c r="AA71" s="151"/>
      <c r="AB71" s="151"/>
      <c r="AC71" s="151"/>
      <c r="AD71" s="151"/>
      <c r="AE71" s="151"/>
      <c r="AF71" s="151"/>
      <c r="AG71" s="151" t="s">
        <v>137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77" t="str">
        <f>C71</f>
        <v>sypaninou z vhodných hornin tř. 1 - 4 nebo materiálem připraveným podél výkopu ve vzdálenosti do 3 m od jeho kraje, pro jakoukoliv hloubku výkopu a jakoukoliv míru zhutnění,</v>
      </c>
      <c r="BB71" s="151"/>
      <c r="BC71" s="151"/>
      <c r="BD71" s="151"/>
      <c r="BE71" s="151"/>
      <c r="BF71" s="151"/>
      <c r="BG71" s="151"/>
      <c r="BH71" s="151"/>
    </row>
    <row r="72" spans="1:60" outlineLevel="1">
      <c r="A72" s="158"/>
      <c r="B72" s="159"/>
      <c r="C72" s="188" t="s">
        <v>207</v>
      </c>
      <c r="D72" s="161"/>
      <c r="E72" s="162">
        <v>2.75</v>
      </c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  <c r="Y72" s="151"/>
      <c r="Z72" s="151"/>
      <c r="AA72" s="151"/>
      <c r="AB72" s="151"/>
      <c r="AC72" s="151"/>
      <c r="AD72" s="151"/>
      <c r="AE72" s="151"/>
      <c r="AF72" s="151"/>
      <c r="AG72" s="151" t="s">
        <v>121</v>
      </c>
      <c r="AH72" s="151">
        <v>0</v>
      </c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>
      <c r="A73" s="158"/>
      <c r="B73" s="159"/>
      <c r="C73" s="188" t="s">
        <v>208</v>
      </c>
      <c r="D73" s="161"/>
      <c r="E73" s="162">
        <v>484.11</v>
      </c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  <c r="Y73" s="151"/>
      <c r="Z73" s="151"/>
      <c r="AA73" s="151"/>
      <c r="AB73" s="151"/>
      <c r="AC73" s="151"/>
      <c r="AD73" s="151"/>
      <c r="AE73" s="151"/>
      <c r="AF73" s="151"/>
      <c r="AG73" s="151" t="s">
        <v>121</v>
      </c>
      <c r="AH73" s="151">
        <v>0</v>
      </c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>
      <c r="A74" s="158"/>
      <c r="B74" s="159"/>
      <c r="C74" s="188" t="s">
        <v>209</v>
      </c>
      <c r="D74" s="161"/>
      <c r="E74" s="162">
        <v>15.4</v>
      </c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  <c r="Y74" s="151"/>
      <c r="Z74" s="151"/>
      <c r="AA74" s="151"/>
      <c r="AB74" s="151"/>
      <c r="AC74" s="151"/>
      <c r="AD74" s="151"/>
      <c r="AE74" s="151"/>
      <c r="AF74" s="151"/>
      <c r="AG74" s="151" t="s">
        <v>121</v>
      </c>
      <c r="AH74" s="151">
        <v>0</v>
      </c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>
      <c r="A75" s="170">
        <v>25</v>
      </c>
      <c r="B75" s="171" t="s">
        <v>210</v>
      </c>
      <c r="C75" s="187" t="s">
        <v>211</v>
      </c>
      <c r="D75" s="172" t="s">
        <v>115</v>
      </c>
      <c r="E75" s="173">
        <v>1610</v>
      </c>
      <c r="F75" s="174"/>
      <c r="G75" s="175">
        <f>ROUND(E75*F75,2)</f>
        <v>0</v>
      </c>
      <c r="H75" s="174"/>
      <c r="I75" s="175">
        <f>ROUND(E75*H75,2)</f>
        <v>0</v>
      </c>
      <c r="J75" s="174"/>
      <c r="K75" s="175">
        <f>ROUND(E75*J75,2)</f>
        <v>0</v>
      </c>
      <c r="L75" s="175">
        <v>21</v>
      </c>
      <c r="M75" s="175">
        <f>G75*(1+L75/100)</f>
        <v>0</v>
      </c>
      <c r="N75" s="175">
        <v>0</v>
      </c>
      <c r="O75" s="175">
        <f>ROUND(E75*N75,2)</f>
        <v>0</v>
      </c>
      <c r="P75" s="175">
        <v>0</v>
      </c>
      <c r="Q75" s="175">
        <f>ROUND(E75*P75,2)</f>
        <v>0</v>
      </c>
      <c r="R75" s="175" t="s">
        <v>212</v>
      </c>
      <c r="S75" s="175" t="s">
        <v>117</v>
      </c>
      <c r="T75" s="176" t="s">
        <v>117</v>
      </c>
      <c r="U75" s="160">
        <v>0.06</v>
      </c>
      <c r="V75" s="160">
        <f>ROUND(E75*U75,2)</f>
        <v>96.6</v>
      </c>
      <c r="W75" s="160"/>
      <c r="X75" s="160" t="s">
        <v>118</v>
      </c>
      <c r="Y75" s="151"/>
      <c r="Z75" s="151"/>
      <c r="AA75" s="151"/>
      <c r="AB75" s="151"/>
      <c r="AC75" s="151"/>
      <c r="AD75" s="151"/>
      <c r="AE75" s="151"/>
      <c r="AF75" s="151"/>
      <c r="AG75" s="151" t="s">
        <v>119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>
      <c r="A76" s="158"/>
      <c r="B76" s="159"/>
      <c r="C76" s="248" t="s">
        <v>213</v>
      </c>
      <c r="D76" s="249"/>
      <c r="E76" s="249"/>
      <c r="F76" s="249"/>
      <c r="G76" s="249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  <c r="Y76" s="151"/>
      <c r="Z76" s="151"/>
      <c r="AA76" s="151"/>
      <c r="AB76" s="151"/>
      <c r="AC76" s="151"/>
      <c r="AD76" s="151"/>
      <c r="AE76" s="151"/>
      <c r="AF76" s="151"/>
      <c r="AG76" s="151" t="s">
        <v>137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ht="22.5" outlineLevel="1">
      <c r="A77" s="170">
        <v>26</v>
      </c>
      <c r="B77" s="171" t="s">
        <v>214</v>
      </c>
      <c r="C77" s="187" t="s">
        <v>215</v>
      </c>
      <c r="D77" s="172" t="s">
        <v>115</v>
      </c>
      <c r="E77" s="173">
        <v>1610</v>
      </c>
      <c r="F77" s="174"/>
      <c r="G77" s="175">
        <f>ROUND(E77*F77,2)</f>
        <v>0</v>
      </c>
      <c r="H77" s="174"/>
      <c r="I77" s="175">
        <f>ROUND(E77*H77,2)</f>
        <v>0</v>
      </c>
      <c r="J77" s="174"/>
      <c r="K77" s="175">
        <f>ROUND(E77*J77,2)</f>
        <v>0</v>
      </c>
      <c r="L77" s="175">
        <v>21</v>
      </c>
      <c r="M77" s="175">
        <f>G77*(1+L77/100)</f>
        <v>0</v>
      </c>
      <c r="N77" s="175">
        <v>0</v>
      </c>
      <c r="O77" s="175">
        <f>ROUND(E77*N77,2)</f>
        <v>0</v>
      </c>
      <c r="P77" s="175">
        <v>0</v>
      </c>
      <c r="Q77" s="175">
        <f>ROUND(E77*P77,2)</f>
        <v>0</v>
      </c>
      <c r="R77" s="175" t="s">
        <v>141</v>
      </c>
      <c r="S77" s="175" t="s">
        <v>117</v>
      </c>
      <c r="T77" s="176" t="s">
        <v>117</v>
      </c>
      <c r="U77" s="160">
        <v>2.8000000000000001E-2</v>
      </c>
      <c r="V77" s="160">
        <f>ROUND(E77*U77,2)</f>
        <v>45.08</v>
      </c>
      <c r="W77" s="160"/>
      <c r="X77" s="160" t="s">
        <v>118</v>
      </c>
      <c r="Y77" s="151"/>
      <c r="Z77" s="151"/>
      <c r="AA77" s="151"/>
      <c r="AB77" s="151"/>
      <c r="AC77" s="151"/>
      <c r="AD77" s="151"/>
      <c r="AE77" s="151"/>
      <c r="AF77" s="151"/>
      <c r="AG77" s="151" t="s">
        <v>119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ht="22.5" outlineLevel="1">
      <c r="A78" s="158"/>
      <c r="B78" s="159"/>
      <c r="C78" s="248" t="s">
        <v>216</v>
      </c>
      <c r="D78" s="249"/>
      <c r="E78" s="249"/>
      <c r="F78" s="249"/>
      <c r="G78" s="249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  <c r="Y78" s="151"/>
      <c r="Z78" s="151"/>
      <c r="AA78" s="151"/>
      <c r="AB78" s="151"/>
      <c r="AC78" s="151"/>
      <c r="AD78" s="151"/>
      <c r="AE78" s="151"/>
      <c r="AF78" s="151"/>
      <c r="AG78" s="151" t="s">
        <v>137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77" t="str">
        <f>C78</f>
        <v>s případným nutným přemístěním hromad nebo dočasných skládek na místo potřeby ze vzdálenosti do 30 m, v rovině nebo ve svahu do 1 : 5,</v>
      </c>
      <c r="BB78" s="151"/>
      <c r="BC78" s="151"/>
      <c r="BD78" s="151"/>
      <c r="BE78" s="151"/>
      <c r="BF78" s="151"/>
      <c r="BG78" s="151"/>
      <c r="BH78" s="151"/>
    </row>
    <row r="79" spans="1:60" outlineLevel="1">
      <c r="A79" s="158"/>
      <c r="B79" s="159"/>
      <c r="C79" s="188" t="s">
        <v>217</v>
      </c>
      <c r="D79" s="161"/>
      <c r="E79" s="162">
        <v>1610</v>
      </c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  <c r="Y79" s="151"/>
      <c r="Z79" s="151"/>
      <c r="AA79" s="151"/>
      <c r="AB79" s="151"/>
      <c r="AC79" s="151"/>
      <c r="AD79" s="151"/>
      <c r="AE79" s="151"/>
      <c r="AF79" s="151"/>
      <c r="AG79" s="151" t="s">
        <v>121</v>
      </c>
      <c r="AH79" s="151">
        <v>0</v>
      </c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>
      <c r="A80" s="178">
        <v>27</v>
      </c>
      <c r="B80" s="179" t="s">
        <v>218</v>
      </c>
      <c r="C80" s="189" t="s">
        <v>219</v>
      </c>
      <c r="D80" s="180" t="s">
        <v>157</v>
      </c>
      <c r="E80" s="181">
        <v>1432.6949999999999</v>
      </c>
      <c r="F80" s="182"/>
      <c r="G80" s="183">
        <f>ROUND(E80*F80,2)</f>
        <v>0</v>
      </c>
      <c r="H80" s="182"/>
      <c r="I80" s="183">
        <f>ROUND(E80*H80,2)</f>
        <v>0</v>
      </c>
      <c r="J80" s="182"/>
      <c r="K80" s="183">
        <f>ROUND(E80*J80,2)</f>
        <v>0</v>
      </c>
      <c r="L80" s="183">
        <v>21</v>
      </c>
      <c r="M80" s="183">
        <f>G80*(1+L80/100)</f>
        <v>0</v>
      </c>
      <c r="N80" s="183">
        <v>0</v>
      </c>
      <c r="O80" s="183">
        <f>ROUND(E80*N80,2)</f>
        <v>0</v>
      </c>
      <c r="P80" s="183">
        <v>0</v>
      </c>
      <c r="Q80" s="183">
        <f>ROUND(E80*P80,2)</f>
        <v>0</v>
      </c>
      <c r="R80" s="183" t="s">
        <v>141</v>
      </c>
      <c r="S80" s="183" t="s">
        <v>117</v>
      </c>
      <c r="T80" s="184" t="s">
        <v>117</v>
      </c>
      <c r="U80" s="160">
        <v>0</v>
      </c>
      <c r="V80" s="160">
        <f>ROUND(E80*U80,2)</f>
        <v>0</v>
      </c>
      <c r="W80" s="160"/>
      <c r="X80" s="160" t="s">
        <v>118</v>
      </c>
      <c r="Y80" s="151"/>
      <c r="Z80" s="151"/>
      <c r="AA80" s="151"/>
      <c r="AB80" s="151"/>
      <c r="AC80" s="151"/>
      <c r="AD80" s="151"/>
      <c r="AE80" s="151"/>
      <c r="AF80" s="151"/>
      <c r="AG80" s="151" t="s">
        <v>119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>
      <c r="A81" s="170">
        <v>28</v>
      </c>
      <c r="B81" s="171" t="s">
        <v>220</v>
      </c>
      <c r="C81" s="187" t="s">
        <v>221</v>
      </c>
      <c r="D81" s="172" t="s">
        <v>222</v>
      </c>
      <c r="E81" s="173">
        <v>40.25</v>
      </c>
      <c r="F81" s="174"/>
      <c r="G81" s="175">
        <f>ROUND(E81*F81,2)</f>
        <v>0</v>
      </c>
      <c r="H81" s="174"/>
      <c r="I81" s="175">
        <f>ROUND(E81*H81,2)</f>
        <v>0</v>
      </c>
      <c r="J81" s="174"/>
      <c r="K81" s="175">
        <f>ROUND(E81*J81,2)</f>
        <v>0</v>
      </c>
      <c r="L81" s="175">
        <v>21</v>
      </c>
      <c r="M81" s="175">
        <f>G81*(1+L81/100)</f>
        <v>0</v>
      </c>
      <c r="N81" s="175">
        <v>1E-3</v>
      </c>
      <c r="O81" s="175">
        <f>ROUND(E81*N81,2)</f>
        <v>0.04</v>
      </c>
      <c r="P81" s="175">
        <v>0</v>
      </c>
      <c r="Q81" s="175">
        <f>ROUND(E81*P81,2)</f>
        <v>0</v>
      </c>
      <c r="R81" s="175" t="s">
        <v>223</v>
      </c>
      <c r="S81" s="175" t="s">
        <v>117</v>
      </c>
      <c r="T81" s="176" t="s">
        <v>117</v>
      </c>
      <c r="U81" s="160">
        <v>0</v>
      </c>
      <c r="V81" s="160">
        <f>ROUND(E81*U81,2)</f>
        <v>0</v>
      </c>
      <c r="W81" s="160"/>
      <c r="X81" s="160" t="s">
        <v>224</v>
      </c>
      <c r="Y81" s="151"/>
      <c r="Z81" s="151"/>
      <c r="AA81" s="151"/>
      <c r="AB81" s="151"/>
      <c r="AC81" s="151"/>
      <c r="AD81" s="151"/>
      <c r="AE81" s="151"/>
      <c r="AF81" s="151"/>
      <c r="AG81" s="151" t="s">
        <v>225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>
      <c r="A82" s="158"/>
      <c r="B82" s="159"/>
      <c r="C82" s="188" t="s">
        <v>226</v>
      </c>
      <c r="D82" s="161"/>
      <c r="E82" s="162">
        <v>40.25</v>
      </c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  <c r="Y82" s="151"/>
      <c r="Z82" s="151"/>
      <c r="AA82" s="151"/>
      <c r="AB82" s="151"/>
      <c r="AC82" s="151"/>
      <c r="AD82" s="151"/>
      <c r="AE82" s="151"/>
      <c r="AF82" s="151"/>
      <c r="AG82" s="151" t="s">
        <v>121</v>
      </c>
      <c r="AH82" s="151">
        <v>0</v>
      </c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>
      <c r="A83" s="170">
        <v>29</v>
      </c>
      <c r="B83" s="171" t="s">
        <v>227</v>
      </c>
      <c r="C83" s="187" t="s">
        <v>228</v>
      </c>
      <c r="D83" s="172" t="s">
        <v>229</v>
      </c>
      <c r="E83" s="173">
        <v>904.06799999999998</v>
      </c>
      <c r="F83" s="174"/>
      <c r="G83" s="175">
        <f>ROUND(E83*F83,2)</f>
        <v>0</v>
      </c>
      <c r="H83" s="174"/>
      <c r="I83" s="175">
        <f>ROUND(E83*H83,2)</f>
        <v>0</v>
      </c>
      <c r="J83" s="174"/>
      <c r="K83" s="175">
        <f>ROUND(E83*J83,2)</f>
        <v>0</v>
      </c>
      <c r="L83" s="175">
        <v>21</v>
      </c>
      <c r="M83" s="175">
        <f>G83*(1+L83/100)</f>
        <v>0</v>
      </c>
      <c r="N83" s="175">
        <v>1</v>
      </c>
      <c r="O83" s="175">
        <f>ROUND(E83*N83,2)</f>
        <v>904.07</v>
      </c>
      <c r="P83" s="175">
        <v>0</v>
      </c>
      <c r="Q83" s="175">
        <f>ROUND(E83*P83,2)</f>
        <v>0</v>
      </c>
      <c r="R83" s="175" t="s">
        <v>223</v>
      </c>
      <c r="S83" s="175" t="s">
        <v>117</v>
      </c>
      <c r="T83" s="176" t="s">
        <v>117</v>
      </c>
      <c r="U83" s="160">
        <v>0</v>
      </c>
      <c r="V83" s="160">
        <f>ROUND(E83*U83,2)</f>
        <v>0</v>
      </c>
      <c r="W83" s="160"/>
      <c r="X83" s="160" t="s">
        <v>224</v>
      </c>
      <c r="Y83" s="151"/>
      <c r="Z83" s="151"/>
      <c r="AA83" s="151"/>
      <c r="AB83" s="151"/>
      <c r="AC83" s="151"/>
      <c r="AD83" s="151"/>
      <c r="AE83" s="151"/>
      <c r="AF83" s="151"/>
      <c r="AG83" s="151" t="s">
        <v>225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>
      <c r="A84" s="158"/>
      <c r="B84" s="159"/>
      <c r="C84" s="188" t="s">
        <v>230</v>
      </c>
      <c r="D84" s="161"/>
      <c r="E84" s="162">
        <v>904.06799999999998</v>
      </c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  <c r="Y84" s="151"/>
      <c r="Z84" s="151"/>
      <c r="AA84" s="151"/>
      <c r="AB84" s="151"/>
      <c r="AC84" s="151"/>
      <c r="AD84" s="151"/>
      <c r="AE84" s="151"/>
      <c r="AF84" s="151"/>
      <c r="AG84" s="151" t="s">
        <v>121</v>
      </c>
      <c r="AH84" s="151">
        <v>0</v>
      </c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>
      <c r="A85" s="170">
        <v>30</v>
      </c>
      <c r="B85" s="171" t="s">
        <v>231</v>
      </c>
      <c r="C85" s="187" t="s">
        <v>232</v>
      </c>
      <c r="D85" s="172" t="s">
        <v>229</v>
      </c>
      <c r="E85" s="173">
        <v>1472.229</v>
      </c>
      <c r="F85" s="174"/>
      <c r="G85" s="175">
        <f>ROUND(E85*F85,2)</f>
        <v>0</v>
      </c>
      <c r="H85" s="174"/>
      <c r="I85" s="175">
        <f>ROUND(E85*H85,2)</f>
        <v>0</v>
      </c>
      <c r="J85" s="174"/>
      <c r="K85" s="175">
        <f>ROUND(E85*J85,2)</f>
        <v>0</v>
      </c>
      <c r="L85" s="175">
        <v>21</v>
      </c>
      <c r="M85" s="175">
        <f>G85*(1+L85/100)</f>
        <v>0</v>
      </c>
      <c r="N85" s="175">
        <v>1</v>
      </c>
      <c r="O85" s="175">
        <f>ROUND(E85*N85,2)</f>
        <v>1472.23</v>
      </c>
      <c r="P85" s="175">
        <v>0</v>
      </c>
      <c r="Q85" s="175">
        <f>ROUND(E85*P85,2)</f>
        <v>0</v>
      </c>
      <c r="R85" s="175" t="s">
        <v>223</v>
      </c>
      <c r="S85" s="175" t="s">
        <v>117</v>
      </c>
      <c r="T85" s="176" t="s">
        <v>117</v>
      </c>
      <c r="U85" s="160">
        <v>0</v>
      </c>
      <c r="V85" s="160">
        <f>ROUND(E85*U85,2)</f>
        <v>0</v>
      </c>
      <c r="W85" s="160"/>
      <c r="X85" s="160" t="s">
        <v>224</v>
      </c>
      <c r="Y85" s="151"/>
      <c r="Z85" s="151"/>
      <c r="AA85" s="151"/>
      <c r="AB85" s="151"/>
      <c r="AC85" s="151"/>
      <c r="AD85" s="151"/>
      <c r="AE85" s="151"/>
      <c r="AF85" s="151"/>
      <c r="AG85" s="151" t="s">
        <v>225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>
      <c r="A86" s="158"/>
      <c r="B86" s="159"/>
      <c r="C86" s="188" t="s">
        <v>233</v>
      </c>
      <c r="D86" s="161"/>
      <c r="E86" s="162">
        <v>1472.229</v>
      </c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  <c r="Y86" s="151"/>
      <c r="Z86" s="151"/>
      <c r="AA86" s="151"/>
      <c r="AB86" s="151"/>
      <c r="AC86" s="151"/>
      <c r="AD86" s="151"/>
      <c r="AE86" s="151"/>
      <c r="AF86" s="151"/>
      <c r="AG86" s="151" t="s">
        <v>121</v>
      </c>
      <c r="AH86" s="151">
        <v>0</v>
      </c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>
      <c r="A87" s="164" t="s">
        <v>111</v>
      </c>
      <c r="B87" s="165" t="s">
        <v>61</v>
      </c>
      <c r="C87" s="186" t="s">
        <v>68</v>
      </c>
      <c r="D87" s="166"/>
      <c r="E87" s="167"/>
      <c r="F87" s="168"/>
      <c r="G87" s="168">
        <f>SUMIF(AG88:AG89,"&lt;&gt;NOR",G88:G89)</f>
        <v>0</v>
      </c>
      <c r="H87" s="168"/>
      <c r="I87" s="168">
        <f>SUM(I88:I89)</f>
        <v>0</v>
      </c>
      <c r="J87" s="168"/>
      <c r="K87" s="168">
        <f>SUM(K88:K89)</f>
        <v>0</v>
      </c>
      <c r="L87" s="168"/>
      <c r="M87" s="168">
        <f>SUM(M88:M89)</f>
        <v>0</v>
      </c>
      <c r="N87" s="168"/>
      <c r="O87" s="168">
        <f>SUM(O88:O89)</f>
        <v>239.2</v>
      </c>
      <c r="P87" s="168"/>
      <c r="Q87" s="168">
        <f>SUM(Q88:Q89)</f>
        <v>0</v>
      </c>
      <c r="R87" s="168"/>
      <c r="S87" s="168"/>
      <c r="T87" s="169"/>
      <c r="U87" s="163"/>
      <c r="V87" s="163">
        <f>SUM(V88:V89)</f>
        <v>220.97</v>
      </c>
      <c r="W87" s="163"/>
      <c r="X87" s="163"/>
      <c r="AG87" t="s">
        <v>112</v>
      </c>
    </row>
    <row r="88" spans="1:60" outlineLevel="1">
      <c r="A88" s="170">
        <v>31</v>
      </c>
      <c r="B88" s="171" t="s">
        <v>234</v>
      </c>
      <c r="C88" s="187" t="s">
        <v>235</v>
      </c>
      <c r="D88" s="172" t="s">
        <v>149</v>
      </c>
      <c r="E88" s="173">
        <v>1023</v>
      </c>
      <c r="F88" s="174"/>
      <c r="G88" s="175">
        <f>ROUND(E88*F88,2)</f>
        <v>0</v>
      </c>
      <c r="H88" s="174"/>
      <c r="I88" s="175">
        <f>ROUND(E88*H88,2)</f>
        <v>0</v>
      </c>
      <c r="J88" s="174"/>
      <c r="K88" s="175">
        <f>ROUND(E88*J88,2)</f>
        <v>0</v>
      </c>
      <c r="L88" s="175">
        <v>21</v>
      </c>
      <c r="M88" s="175">
        <f>G88*(1+L88/100)</f>
        <v>0</v>
      </c>
      <c r="N88" s="175">
        <v>0.23382</v>
      </c>
      <c r="O88" s="175">
        <f>ROUND(E88*N88,2)</f>
        <v>239.2</v>
      </c>
      <c r="P88" s="175">
        <v>0</v>
      </c>
      <c r="Q88" s="175">
        <f>ROUND(E88*P88,2)</f>
        <v>0</v>
      </c>
      <c r="R88" s="175" t="s">
        <v>236</v>
      </c>
      <c r="S88" s="175" t="s">
        <v>237</v>
      </c>
      <c r="T88" s="176" t="s">
        <v>237</v>
      </c>
      <c r="U88" s="160">
        <v>0.216</v>
      </c>
      <c r="V88" s="160">
        <f>ROUND(E88*U88,2)</f>
        <v>220.97</v>
      </c>
      <c r="W88" s="160"/>
      <c r="X88" s="160" t="s">
        <v>118</v>
      </c>
      <c r="Y88" s="151"/>
      <c r="Z88" s="151"/>
      <c r="AA88" s="151"/>
      <c r="AB88" s="151"/>
      <c r="AC88" s="151"/>
      <c r="AD88" s="151"/>
      <c r="AE88" s="151"/>
      <c r="AF88" s="151"/>
      <c r="AG88" s="151" t="s">
        <v>119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>
      <c r="A89" s="158"/>
      <c r="B89" s="159"/>
      <c r="C89" s="248" t="s">
        <v>238</v>
      </c>
      <c r="D89" s="249"/>
      <c r="E89" s="249"/>
      <c r="F89" s="249"/>
      <c r="G89" s="249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  <c r="Y89" s="151"/>
      <c r="Z89" s="151"/>
      <c r="AA89" s="151"/>
      <c r="AB89" s="151"/>
      <c r="AC89" s="151"/>
      <c r="AD89" s="151"/>
      <c r="AE89" s="151"/>
      <c r="AF89" s="151"/>
      <c r="AG89" s="151" t="s">
        <v>137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77" t="str">
        <f>C89</f>
        <v>se zřízením štěrkopískového lože pod trubky a s jejich obsypem v průměrném celkovém množství do 0,15 m3/m v otevřeném příkopu,</v>
      </c>
      <c r="BB89" s="151"/>
      <c r="BC89" s="151"/>
      <c r="BD89" s="151"/>
      <c r="BE89" s="151"/>
      <c r="BF89" s="151"/>
      <c r="BG89" s="151"/>
      <c r="BH89" s="151"/>
    </row>
    <row r="90" spans="1:60">
      <c r="A90" s="164" t="s">
        <v>111</v>
      </c>
      <c r="B90" s="165" t="s">
        <v>69</v>
      </c>
      <c r="C90" s="186" t="s">
        <v>70</v>
      </c>
      <c r="D90" s="166"/>
      <c r="E90" s="167"/>
      <c r="F90" s="168"/>
      <c r="G90" s="168">
        <f>SUMIF(AG91:AG93,"&lt;&gt;NOR",G91:G93)</f>
        <v>0</v>
      </c>
      <c r="H90" s="168"/>
      <c r="I90" s="168">
        <f>SUM(I91:I93)</f>
        <v>0</v>
      </c>
      <c r="J90" s="168"/>
      <c r="K90" s="168">
        <f>SUM(K91:K93)</f>
        <v>0</v>
      </c>
      <c r="L90" s="168"/>
      <c r="M90" s="168">
        <f>SUM(M91:M93)</f>
        <v>0</v>
      </c>
      <c r="N90" s="168"/>
      <c r="O90" s="168">
        <f>SUM(O91:O93)</f>
        <v>212.77</v>
      </c>
      <c r="P90" s="168"/>
      <c r="Q90" s="168">
        <f>SUM(Q91:Q93)</f>
        <v>0</v>
      </c>
      <c r="R90" s="168"/>
      <c r="S90" s="168"/>
      <c r="T90" s="169"/>
      <c r="U90" s="163"/>
      <c r="V90" s="163">
        <f>SUM(V91:V93)</f>
        <v>148.19999999999999</v>
      </c>
      <c r="W90" s="163"/>
      <c r="X90" s="163"/>
      <c r="AG90" t="s">
        <v>112</v>
      </c>
    </row>
    <row r="91" spans="1:60" outlineLevel="1">
      <c r="A91" s="170">
        <v>32</v>
      </c>
      <c r="B91" s="171" t="s">
        <v>239</v>
      </c>
      <c r="C91" s="187" t="s">
        <v>240</v>
      </c>
      <c r="D91" s="172" t="s">
        <v>157</v>
      </c>
      <c r="E91" s="173">
        <v>112.53</v>
      </c>
      <c r="F91" s="174"/>
      <c r="G91" s="175">
        <f>ROUND(E91*F91,2)</f>
        <v>0</v>
      </c>
      <c r="H91" s="174"/>
      <c r="I91" s="175">
        <f>ROUND(E91*H91,2)</f>
        <v>0</v>
      </c>
      <c r="J91" s="174"/>
      <c r="K91" s="175">
        <f>ROUND(E91*J91,2)</f>
        <v>0</v>
      </c>
      <c r="L91" s="175">
        <v>21</v>
      </c>
      <c r="M91" s="175">
        <f>G91*(1+L91/100)</f>
        <v>0</v>
      </c>
      <c r="N91" s="175">
        <v>1.8907700000000001</v>
      </c>
      <c r="O91" s="175">
        <f>ROUND(E91*N91,2)</f>
        <v>212.77</v>
      </c>
      <c r="P91" s="175">
        <v>0</v>
      </c>
      <c r="Q91" s="175">
        <f>ROUND(E91*P91,2)</f>
        <v>0</v>
      </c>
      <c r="R91" s="175" t="s">
        <v>236</v>
      </c>
      <c r="S91" s="175" t="s">
        <v>117</v>
      </c>
      <c r="T91" s="176" t="s">
        <v>117</v>
      </c>
      <c r="U91" s="160">
        <v>1.3169999999999999</v>
      </c>
      <c r="V91" s="160">
        <f>ROUND(E91*U91,2)</f>
        <v>148.19999999999999</v>
      </c>
      <c r="W91" s="160"/>
      <c r="X91" s="160" t="s">
        <v>118</v>
      </c>
      <c r="Y91" s="151"/>
      <c r="Z91" s="151"/>
      <c r="AA91" s="151"/>
      <c r="AB91" s="151"/>
      <c r="AC91" s="151"/>
      <c r="AD91" s="151"/>
      <c r="AE91" s="151"/>
      <c r="AF91" s="151"/>
      <c r="AG91" s="151" t="s">
        <v>119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>
      <c r="A92" s="158"/>
      <c r="B92" s="159"/>
      <c r="C92" s="248" t="s">
        <v>241</v>
      </c>
      <c r="D92" s="249"/>
      <c r="E92" s="249"/>
      <c r="F92" s="249"/>
      <c r="G92" s="249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  <c r="Y92" s="151"/>
      <c r="Z92" s="151"/>
      <c r="AA92" s="151"/>
      <c r="AB92" s="151"/>
      <c r="AC92" s="151"/>
      <c r="AD92" s="151"/>
      <c r="AE92" s="151"/>
      <c r="AF92" s="151"/>
      <c r="AG92" s="151" t="s">
        <v>137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>
      <c r="A93" s="158"/>
      <c r="B93" s="159"/>
      <c r="C93" s="188" t="s">
        <v>242</v>
      </c>
      <c r="D93" s="161"/>
      <c r="E93" s="162">
        <v>112.53</v>
      </c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  <c r="Y93" s="151"/>
      <c r="Z93" s="151"/>
      <c r="AA93" s="151"/>
      <c r="AB93" s="151"/>
      <c r="AC93" s="151"/>
      <c r="AD93" s="151"/>
      <c r="AE93" s="151"/>
      <c r="AF93" s="151"/>
      <c r="AG93" s="151" t="s">
        <v>121</v>
      </c>
      <c r="AH93" s="151">
        <v>0</v>
      </c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>
      <c r="A94" s="164" t="s">
        <v>111</v>
      </c>
      <c r="B94" s="165" t="s">
        <v>71</v>
      </c>
      <c r="C94" s="186" t="s">
        <v>72</v>
      </c>
      <c r="D94" s="166"/>
      <c r="E94" s="167"/>
      <c r="F94" s="168"/>
      <c r="G94" s="168">
        <f>SUMIF(AG95:AG105,"&lt;&gt;NOR",G95:G105)</f>
        <v>0</v>
      </c>
      <c r="H94" s="168"/>
      <c r="I94" s="168">
        <f>SUM(I95:I105)</f>
        <v>0</v>
      </c>
      <c r="J94" s="168"/>
      <c r="K94" s="168">
        <f>SUM(K95:K105)</f>
        <v>0</v>
      </c>
      <c r="L94" s="168"/>
      <c r="M94" s="168">
        <f>SUM(M95:M105)</f>
        <v>0</v>
      </c>
      <c r="N94" s="168"/>
      <c r="O94" s="168">
        <f>SUM(O95:O105)</f>
        <v>685.4899999999999</v>
      </c>
      <c r="P94" s="168"/>
      <c r="Q94" s="168">
        <f>SUM(Q95:Q105)</f>
        <v>0</v>
      </c>
      <c r="R94" s="168"/>
      <c r="S94" s="168"/>
      <c r="T94" s="169"/>
      <c r="U94" s="163"/>
      <c r="V94" s="163">
        <f>SUM(V95:V105)</f>
        <v>140.19</v>
      </c>
      <c r="W94" s="163"/>
      <c r="X94" s="163"/>
      <c r="AG94" t="s">
        <v>112</v>
      </c>
    </row>
    <row r="95" spans="1:60" ht="22.5" outlineLevel="1">
      <c r="A95" s="178">
        <v>33</v>
      </c>
      <c r="B95" s="179" t="s">
        <v>243</v>
      </c>
      <c r="C95" s="189" t="s">
        <v>244</v>
      </c>
      <c r="D95" s="180" t="s">
        <v>115</v>
      </c>
      <c r="E95" s="181">
        <v>239.8</v>
      </c>
      <c r="F95" s="182"/>
      <c r="G95" s="183">
        <f>ROUND(E95*F95,2)</f>
        <v>0</v>
      </c>
      <c r="H95" s="182"/>
      <c r="I95" s="183">
        <f>ROUND(E95*H95,2)</f>
        <v>0</v>
      </c>
      <c r="J95" s="182"/>
      <c r="K95" s="183">
        <f>ROUND(E95*J95,2)</f>
        <v>0</v>
      </c>
      <c r="L95" s="183">
        <v>21</v>
      </c>
      <c r="M95" s="183">
        <f>G95*(1+L95/100)</f>
        <v>0</v>
      </c>
      <c r="N95" s="183">
        <v>0.33074999999999999</v>
      </c>
      <c r="O95" s="183">
        <f>ROUND(E95*N95,2)</f>
        <v>79.31</v>
      </c>
      <c r="P95" s="183">
        <v>0</v>
      </c>
      <c r="Q95" s="183">
        <f>ROUND(E95*P95,2)</f>
        <v>0</v>
      </c>
      <c r="R95" s="183" t="s">
        <v>116</v>
      </c>
      <c r="S95" s="183" t="s">
        <v>117</v>
      </c>
      <c r="T95" s="184" t="s">
        <v>117</v>
      </c>
      <c r="U95" s="160">
        <v>2.5999999999999999E-2</v>
      </c>
      <c r="V95" s="160">
        <f>ROUND(E95*U95,2)</f>
        <v>6.23</v>
      </c>
      <c r="W95" s="160"/>
      <c r="X95" s="160" t="s">
        <v>118</v>
      </c>
      <c r="Y95" s="151"/>
      <c r="Z95" s="151"/>
      <c r="AA95" s="151"/>
      <c r="AB95" s="151"/>
      <c r="AC95" s="151"/>
      <c r="AD95" s="151"/>
      <c r="AE95" s="151"/>
      <c r="AF95" s="151"/>
      <c r="AG95" s="151" t="s">
        <v>119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ht="22.5" outlineLevel="1">
      <c r="A96" s="178">
        <v>34</v>
      </c>
      <c r="B96" s="179" t="s">
        <v>245</v>
      </c>
      <c r="C96" s="189" t="s">
        <v>246</v>
      </c>
      <c r="D96" s="180" t="s">
        <v>115</v>
      </c>
      <c r="E96" s="181">
        <v>239.8</v>
      </c>
      <c r="F96" s="182"/>
      <c r="G96" s="183">
        <f>ROUND(E96*F96,2)</f>
        <v>0</v>
      </c>
      <c r="H96" s="182"/>
      <c r="I96" s="183">
        <f>ROUND(E96*H96,2)</f>
        <v>0</v>
      </c>
      <c r="J96" s="182"/>
      <c r="K96" s="183">
        <f>ROUND(E96*J96,2)</f>
        <v>0</v>
      </c>
      <c r="L96" s="183">
        <v>21</v>
      </c>
      <c r="M96" s="183">
        <f>G96*(1+L96/100)</f>
        <v>0</v>
      </c>
      <c r="N96" s="183">
        <v>0.441</v>
      </c>
      <c r="O96" s="183">
        <f>ROUND(E96*N96,2)</f>
        <v>105.75</v>
      </c>
      <c r="P96" s="183">
        <v>0</v>
      </c>
      <c r="Q96" s="183">
        <f>ROUND(E96*P96,2)</f>
        <v>0</v>
      </c>
      <c r="R96" s="183" t="s">
        <v>116</v>
      </c>
      <c r="S96" s="183" t="s">
        <v>117</v>
      </c>
      <c r="T96" s="184" t="s">
        <v>117</v>
      </c>
      <c r="U96" s="160">
        <v>2.9000000000000001E-2</v>
      </c>
      <c r="V96" s="160">
        <f>ROUND(E96*U96,2)</f>
        <v>6.95</v>
      </c>
      <c r="W96" s="160"/>
      <c r="X96" s="160" t="s">
        <v>118</v>
      </c>
      <c r="Y96" s="151"/>
      <c r="Z96" s="151"/>
      <c r="AA96" s="151"/>
      <c r="AB96" s="151"/>
      <c r="AC96" s="151"/>
      <c r="AD96" s="151"/>
      <c r="AE96" s="151"/>
      <c r="AF96" s="151"/>
      <c r="AG96" s="151" t="s">
        <v>119</v>
      </c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ht="22.5" outlineLevel="1">
      <c r="A97" s="178">
        <v>35</v>
      </c>
      <c r="B97" s="179" t="s">
        <v>247</v>
      </c>
      <c r="C97" s="189" t="s">
        <v>248</v>
      </c>
      <c r="D97" s="180" t="s">
        <v>115</v>
      </c>
      <c r="E97" s="181">
        <v>239.8</v>
      </c>
      <c r="F97" s="182"/>
      <c r="G97" s="183">
        <f>ROUND(E97*F97,2)</f>
        <v>0</v>
      </c>
      <c r="H97" s="182"/>
      <c r="I97" s="183">
        <f>ROUND(E97*H97,2)</f>
        <v>0</v>
      </c>
      <c r="J97" s="182"/>
      <c r="K97" s="183">
        <f>ROUND(E97*J97,2)</f>
        <v>0</v>
      </c>
      <c r="L97" s="183">
        <v>21</v>
      </c>
      <c r="M97" s="183">
        <f>G97*(1+L97/100)</f>
        <v>0</v>
      </c>
      <c r="N97" s="183">
        <v>0.55125000000000002</v>
      </c>
      <c r="O97" s="183">
        <f>ROUND(E97*N97,2)</f>
        <v>132.19</v>
      </c>
      <c r="P97" s="183">
        <v>0</v>
      </c>
      <c r="Q97" s="183">
        <f>ROUND(E97*P97,2)</f>
        <v>0</v>
      </c>
      <c r="R97" s="183" t="s">
        <v>116</v>
      </c>
      <c r="S97" s="183" t="s">
        <v>117</v>
      </c>
      <c r="T97" s="184" t="s">
        <v>117</v>
      </c>
      <c r="U97" s="160">
        <v>2.7E-2</v>
      </c>
      <c r="V97" s="160">
        <f>ROUND(E97*U97,2)</f>
        <v>6.47</v>
      </c>
      <c r="W97" s="160"/>
      <c r="X97" s="160" t="s">
        <v>118</v>
      </c>
      <c r="Y97" s="151"/>
      <c r="Z97" s="151"/>
      <c r="AA97" s="151"/>
      <c r="AB97" s="151"/>
      <c r="AC97" s="151"/>
      <c r="AD97" s="151"/>
      <c r="AE97" s="151"/>
      <c r="AF97" s="151"/>
      <c r="AG97" s="151" t="s">
        <v>119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ht="22.5" outlineLevel="1">
      <c r="A98" s="170">
        <v>36</v>
      </c>
      <c r="B98" s="171" t="s">
        <v>249</v>
      </c>
      <c r="C98" s="187" t="s">
        <v>250</v>
      </c>
      <c r="D98" s="172" t="s">
        <v>115</v>
      </c>
      <c r="E98" s="173">
        <v>414.2</v>
      </c>
      <c r="F98" s="174"/>
      <c r="G98" s="175">
        <f>ROUND(E98*F98,2)</f>
        <v>0</v>
      </c>
      <c r="H98" s="174"/>
      <c r="I98" s="175">
        <f>ROUND(E98*H98,2)</f>
        <v>0</v>
      </c>
      <c r="J98" s="174"/>
      <c r="K98" s="175">
        <f>ROUND(E98*J98,2)</f>
        <v>0</v>
      </c>
      <c r="L98" s="175">
        <v>21</v>
      </c>
      <c r="M98" s="175">
        <f>G98*(1+L98/100)</f>
        <v>0</v>
      </c>
      <c r="N98" s="175">
        <v>0.21099999999999999</v>
      </c>
      <c r="O98" s="175">
        <f>ROUND(E98*N98,2)</f>
        <v>87.4</v>
      </c>
      <c r="P98" s="175">
        <v>0</v>
      </c>
      <c r="Q98" s="175">
        <f>ROUND(E98*P98,2)</f>
        <v>0</v>
      </c>
      <c r="R98" s="175" t="s">
        <v>116</v>
      </c>
      <c r="S98" s="175" t="s">
        <v>117</v>
      </c>
      <c r="T98" s="176" t="s">
        <v>117</v>
      </c>
      <c r="U98" s="160">
        <v>7.1999999999999995E-2</v>
      </c>
      <c r="V98" s="160">
        <f>ROUND(E98*U98,2)</f>
        <v>29.82</v>
      </c>
      <c r="W98" s="160"/>
      <c r="X98" s="160" t="s">
        <v>118</v>
      </c>
      <c r="Y98" s="151"/>
      <c r="Z98" s="151"/>
      <c r="AA98" s="151"/>
      <c r="AB98" s="151"/>
      <c r="AC98" s="151"/>
      <c r="AD98" s="151"/>
      <c r="AE98" s="151"/>
      <c r="AF98" s="151"/>
      <c r="AG98" s="151" t="s">
        <v>119</v>
      </c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>
      <c r="A99" s="158"/>
      <c r="B99" s="159"/>
      <c r="C99" s="248" t="s">
        <v>251</v>
      </c>
      <c r="D99" s="249"/>
      <c r="E99" s="249"/>
      <c r="F99" s="249"/>
      <c r="G99" s="249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  <c r="Y99" s="151"/>
      <c r="Z99" s="151"/>
      <c r="AA99" s="151"/>
      <c r="AB99" s="151"/>
      <c r="AC99" s="151"/>
      <c r="AD99" s="151"/>
      <c r="AE99" s="151"/>
      <c r="AF99" s="151"/>
      <c r="AG99" s="151" t="s">
        <v>137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>
      <c r="A100" s="170">
        <v>37</v>
      </c>
      <c r="B100" s="171" t="s">
        <v>252</v>
      </c>
      <c r="C100" s="187" t="s">
        <v>253</v>
      </c>
      <c r="D100" s="172" t="s">
        <v>115</v>
      </c>
      <c r="E100" s="173">
        <v>327</v>
      </c>
      <c r="F100" s="174"/>
      <c r="G100" s="175">
        <f>ROUND(E100*F100,2)</f>
        <v>0</v>
      </c>
      <c r="H100" s="174"/>
      <c r="I100" s="175">
        <f>ROUND(E100*H100,2)</f>
        <v>0</v>
      </c>
      <c r="J100" s="174"/>
      <c r="K100" s="175">
        <f>ROUND(E100*J100,2)</f>
        <v>0</v>
      </c>
      <c r="L100" s="175">
        <v>21</v>
      </c>
      <c r="M100" s="175">
        <f>G100*(1+L100/100)</f>
        <v>0</v>
      </c>
      <c r="N100" s="175">
        <v>0.38313999999999998</v>
      </c>
      <c r="O100" s="175">
        <f>ROUND(E100*N100,2)</f>
        <v>125.29</v>
      </c>
      <c r="P100" s="175">
        <v>0</v>
      </c>
      <c r="Q100" s="175">
        <f>ROUND(E100*P100,2)</f>
        <v>0</v>
      </c>
      <c r="R100" s="175" t="s">
        <v>116</v>
      </c>
      <c r="S100" s="175" t="s">
        <v>117</v>
      </c>
      <c r="T100" s="176" t="s">
        <v>117</v>
      </c>
      <c r="U100" s="160">
        <v>2.5999999999999999E-2</v>
      </c>
      <c r="V100" s="160">
        <f>ROUND(E100*U100,2)</f>
        <v>8.5</v>
      </c>
      <c r="W100" s="160"/>
      <c r="X100" s="160" t="s">
        <v>118</v>
      </c>
      <c r="Y100" s="151"/>
      <c r="Z100" s="151"/>
      <c r="AA100" s="151"/>
      <c r="AB100" s="151"/>
      <c r="AC100" s="151"/>
      <c r="AD100" s="151"/>
      <c r="AE100" s="151"/>
      <c r="AF100" s="151"/>
      <c r="AG100" s="151" t="s">
        <v>119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>
      <c r="A101" s="158"/>
      <c r="B101" s="159"/>
      <c r="C101" s="248" t="s">
        <v>254</v>
      </c>
      <c r="D101" s="249"/>
      <c r="E101" s="249"/>
      <c r="F101" s="249"/>
      <c r="G101" s="249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137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ht="22.5" outlineLevel="1">
      <c r="A102" s="178">
        <v>38</v>
      </c>
      <c r="B102" s="179" t="s">
        <v>255</v>
      </c>
      <c r="C102" s="189" t="s">
        <v>256</v>
      </c>
      <c r="D102" s="180" t="s">
        <v>115</v>
      </c>
      <c r="E102" s="181">
        <v>501.4</v>
      </c>
      <c r="F102" s="182"/>
      <c r="G102" s="183">
        <f>ROUND(E102*F102,2)</f>
        <v>0</v>
      </c>
      <c r="H102" s="182"/>
      <c r="I102" s="183">
        <f>ROUND(E102*H102,2)</f>
        <v>0</v>
      </c>
      <c r="J102" s="182"/>
      <c r="K102" s="183">
        <f>ROUND(E102*J102,2)</f>
        <v>0</v>
      </c>
      <c r="L102" s="183">
        <v>21</v>
      </c>
      <c r="M102" s="183">
        <f>G102*(1+L102/100)</f>
        <v>0</v>
      </c>
      <c r="N102" s="183">
        <v>6.0999999999999997E-4</v>
      </c>
      <c r="O102" s="183">
        <f>ROUND(E102*N102,2)</f>
        <v>0.31</v>
      </c>
      <c r="P102" s="183">
        <v>0</v>
      </c>
      <c r="Q102" s="183">
        <f>ROUND(E102*P102,2)</f>
        <v>0</v>
      </c>
      <c r="R102" s="183" t="s">
        <v>116</v>
      </c>
      <c r="S102" s="183" t="s">
        <v>117</v>
      </c>
      <c r="T102" s="184" t="s">
        <v>117</v>
      </c>
      <c r="U102" s="160">
        <v>2E-3</v>
      </c>
      <c r="V102" s="160">
        <f>ROUND(E102*U102,2)</f>
        <v>1</v>
      </c>
      <c r="W102" s="160"/>
      <c r="X102" s="160" t="s">
        <v>118</v>
      </c>
      <c r="Y102" s="151"/>
      <c r="Z102" s="151"/>
      <c r="AA102" s="151"/>
      <c r="AB102" s="151"/>
      <c r="AC102" s="151"/>
      <c r="AD102" s="151"/>
      <c r="AE102" s="151"/>
      <c r="AF102" s="151"/>
      <c r="AG102" s="151" t="s">
        <v>119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ht="22.5" outlineLevel="1">
      <c r="A103" s="178">
        <v>39</v>
      </c>
      <c r="B103" s="179" t="s">
        <v>257</v>
      </c>
      <c r="C103" s="189" t="s">
        <v>258</v>
      </c>
      <c r="D103" s="180" t="s">
        <v>115</v>
      </c>
      <c r="E103" s="181">
        <v>501.4</v>
      </c>
      <c r="F103" s="182"/>
      <c r="G103" s="183">
        <f>ROUND(E103*F103,2)</f>
        <v>0</v>
      </c>
      <c r="H103" s="182"/>
      <c r="I103" s="183">
        <f>ROUND(E103*H103,2)</f>
        <v>0</v>
      </c>
      <c r="J103" s="182"/>
      <c r="K103" s="183">
        <f>ROUND(E103*J103,2)</f>
        <v>0</v>
      </c>
      <c r="L103" s="183">
        <v>21</v>
      </c>
      <c r="M103" s="183">
        <f>G103*(1+L103/100)</f>
        <v>0</v>
      </c>
      <c r="N103" s="183">
        <v>5.0000000000000001E-4</v>
      </c>
      <c r="O103" s="183">
        <f>ROUND(E103*N103,2)</f>
        <v>0.25</v>
      </c>
      <c r="P103" s="183">
        <v>0</v>
      </c>
      <c r="Q103" s="183">
        <f>ROUND(E103*P103,2)</f>
        <v>0</v>
      </c>
      <c r="R103" s="183" t="s">
        <v>116</v>
      </c>
      <c r="S103" s="183" t="s">
        <v>117</v>
      </c>
      <c r="T103" s="184" t="s">
        <v>117</v>
      </c>
      <c r="U103" s="160">
        <v>2E-3</v>
      </c>
      <c r="V103" s="160">
        <f>ROUND(E103*U103,2)</f>
        <v>1</v>
      </c>
      <c r="W103" s="160"/>
      <c r="X103" s="160" t="s">
        <v>118</v>
      </c>
      <c r="Y103" s="151"/>
      <c r="Z103" s="151"/>
      <c r="AA103" s="151"/>
      <c r="AB103" s="151"/>
      <c r="AC103" s="151"/>
      <c r="AD103" s="151"/>
      <c r="AE103" s="151"/>
      <c r="AF103" s="151"/>
      <c r="AG103" s="151" t="s">
        <v>119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ht="22.5" outlineLevel="1">
      <c r="A104" s="178">
        <v>40</v>
      </c>
      <c r="B104" s="179" t="s">
        <v>259</v>
      </c>
      <c r="C104" s="189" t="s">
        <v>260</v>
      </c>
      <c r="D104" s="180" t="s">
        <v>115</v>
      </c>
      <c r="E104" s="181">
        <v>501.4</v>
      </c>
      <c r="F104" s="182"/>
      <c r="G104" s="183">
        <f>ROUND(E104*F104,2)</f>
        <v>0</v>
      </c>
      <c r="H104" s="182"/>
      <c r="I104" s="183">
        <f>ROUND(E104*H104,2)</f>
        <v>0</v>
      </c>
      <c r="J104" s="182"/>
      <c r="K104" s="183">
        <f>ROUND(E104*J104,2)</f>
        <v>0</v>
      </c>
      <c r="L104" s="183">
        <v>21</v>
      </c>
      <c r="M104" s="183">
        <f>G104*(1+L104/100)</f>
        <v>0</v>
      </c>
      <c r="N104" s="183">
        <v>0.12966</v>
      </c>
      <c r="O104" s="183">
        <f>ROUND(E104*N104,2)</f>
        <v>65.010000000000005</v>
      </c>
      <c r="P104" s="183">
        <v>0</v>
      </c>
      <c r="Q104" s="183">
        <f>ROUND(E104*P104,2)</f>
        <v>0</v>
      </c>
      <c r="R104" s="183" t="s">
        <v>116</v>
      </c>
      <c r="S104" s="183" t="s">
        <v>117</v>
      </c>
      <c r="T104" s="184" t="s">
        <v>117</v>
      </c>
      <c r="U104" s="160">
        <v>7.1999999999999995E-2</v>
      </c>
      <c r="V104" s="160">
        <f>ROUND(E104*U104,2)</f>
        <v>36.1</v>
      </c>
      <c r="W104" s="160"/>
      <c r="X104" s="160" t="s">
        <v>118</v>
      </c>
      <c r="Y104" s="151"/>
      <c r="Z104" s="151"/>
      <c r="AA104" s="151"/>
      <c r="AB104" s="151"/>
      <c r="AC104" s="151"/>
      <c r="AD104" s="151"/>
      <c r="AE104" s="151"/>
      <c r="AF104" s="151"/>
      <c r="AG104" s="151" t="s">
        <v>119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ht="22.5" outlineLevel="1">
      <c r="A105" s="178">
        <v>41</v>
      </c>
      <c r="B105" s="179" t="s">
        <v>261</v>
      </c>
      <c r="C105" s="189" t="s">
        <v>262</v>
      </c>
      <c r="D105" s="180" t="s">
        <v>115</v>
      </c>
      <c r="E105" s="181">
        <v>501.4</v>
      </c>
      <c r="F105" s="182"/>
      <c r="G105" s="183">
        <f>ROUND(E105*F105,2)</f>
        <v>0</v>
      </c>
      <c r="H105" s="182"/>
      <c r="I105" s="183">
        <f>ROUND(E105*H105,2)</f>
        <v>0</v>
      </c>
      <c r="J105" s="182"/>
      <c r="K105" s="183">
        <f>ROUND(E105*J105,2)</f>
        <v>0</v>
      </c>
      <c r="L105" s="183">
        <v>21</v>
      </c>
      <c r="M105" s="183">
        <f>G105*(1+L105/100)</f>
        <v>0</v>
      </c>
      <c r="N105" s="183">
        <v>0.17946000000000001</v>
      </c>
      <c r="O105" s="183">
        <f>ROUND(E105*N105,2)</f>
        <v>89.98</v>
      </c>
      <c r="P105" s="183">
        <v>0</v>
      </c>
      <c r="Q105" s="183">
        <f>ROUND(E105*P105,2)</f>
        <v>0</v>
      </c>
      <c r="R105" s="183" t="s">
        <v>116</v>
      </c>
      <c r="S105" s="183" t="s">
        <v>117</v>
      </c>
      <c r="T105" s="184" t="s">
        <v>117</v>
      </c>
      <c r="U105" s="160">
        <v>8.7999999999999995E-2</v>
      </c>
      <c r="V105" s="160">
        <f>ROUND(E105*U105,2)</f>
        <v>44.12</v>
      </c>
      <c r="W105" s="160"/>
      <c r="X105" s="160" t="s">
        <v>118</v>
      </c>
      <c r="Y105" s="151"/>
      <c r="Z105" s="151"/>
      <c r="AA105" s="151"/>
      <c r="AB105" s="151"/>
      <c r="AC105" s="151"/>
      <c r="AD105" s="151"/>
      <c r="AE105" s="151"/>
      <c r="AF105" s="151"/>
      <c r="AG105" s="151" t="s">
        <v>119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>
      <c r="A106" s="164" t="s">
        <v>111</v>
      </c>
      <c r="B106" s="165" t="s">
        <v>73</v>
      </c>
      <c r="C106" s="186" t="s">
        <v>74</v>
      </c>
      <c r="D106" s="166"/>
      <c r="E106" s="167"/>
      <c r="F106" s="168"/>
      <c r="G106" s="168">
        <f>SUMIF(AG107:AG140,"&lt;&gt;NOR",G107:G140)</f>
        <v>0</v>
      </c>
      <c r="H106" s="168"/>
      <c r="I106" s="168">
        <f>SUM(I107:I140)</f>
        <v>0</v>
      </c>
      <c r="J106" s="168"/>
      <c r="K106" s="168">
        <f>SUM(K107:K140)</f>
        <v>0</v>
      </c>
      <c r="L106" s="168"/>
      <c r="M106" s="168">
        <f>SUM(M107:M140)</f>
        <v>0</v>
      </c>
      <c r="N106" s="168"/>
      <c r="O106" s="168">
        <f>SUM(O107:O140)</f>
        <v>9.9499999999999993</v>
      </c>
      <c r="P106" s="168"/>
      <c r="Q106" s="168">
        <f>SUM(Q107:Q140)</f>
        <v>0</v>
      </c>
      <c r="R106" s="168"/>
      <c r="S106" s="168"/>
      <c r="T106" s="169"/>
      <c r="U106" s="163"/>
      <c r="V106" s="163">
        <f>SUM(V107:V140)</f>
        <v>849.58999999999992</v>
      </c>
      <c r="W106" s="163"/>
      <c r="X106" s="163"/>
      <c r="AG106" t="s">
        <v>112</v>
      </c>
    </row>
    <row r="107" spans="1:60" ht="22.5" outlineLevel="1">
      <c r="A107" s="170">
        <v>42</v>
      </c>
      <c r="B107" s="171" t="s">
        <v>263</v>
      </c>
      <c r="C107" s="187" t="s">
        <v>264</v>
      </c>
      <c r="D107" s="172" t="s">
        <v>149</v>
      </c>
      <c r="E107" s="173">
        <v>40</v>
      </c>
      <c r="F107" s="174"/>
      <c r="G107" s="175">
        <f>ROUND(E107*F107,2)</f>
        <v>0</v>
      </c>
      <c r="H107" s="174"/>
      <c r="I107" s="175">
        <f>ROUND(E107*H107,2)</f>
        <v>0</v>
      </c>
      <c r="J107" s="174"/>
      <c r="K107" s="175">
        <f>ROUND(E107*J107,2)</f>
        <v>0</v>
      </c>
      <c r="L107" s="175">
        <v>21</v>
      </c>
      <c r="M107" s="175">
        <f>G107*(1+L107/100)</f>
        <v>0</v>
      </c>
      <c r="N107" s="175">
        <v>0</v>
      </c>
      <c r="O107" s="175">
        <f>ROUND(E107*N107,2)</f>
        <v>0</v>
      </c>
      <c r="P107" s="175">
        <v>0</v>
      </c>
      <c r="Q107" s="175">
        <f>ROUND(E107*P107,2)</f>
        <v>0</v>
      </c>
      <c r="R107" s="175" t="s">
        <v>236</v>
      </c>
      <c r="S107" s="175" t="s">
        <v>117</v>
      </c>
      <c r="T107" s="176" t="s">
        <v>117</v>
      </c>
      <c r="U107" s="160">
        <v>3.4000000000000002E-2</v>
      </c>
      <c r="V107" s="160">
        <f>ROUND(E107*U107,2)</f>
        <v>1.36</v>
      </c>
      <c r="W107" s="160"/>
      <c r="X107" s="160" t="s">
        <v>118</v>
      </c>
      <c r="Y107" s="151"/>
      <c r="Z107" s="151"/>
      <c r="AA107" s="151"/>
      <c r="AB107" s="151"/>
      <c r="AC107" s="151"/>
      <c r="AD107" s="151"/>
      <c r="AE107" s="151"/>
      <c r="AF107" s="151"/>
      <c r="AG107" s="151" t="s">
        <v>119</v>
      </c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>
      <c r="A108" s="158"/>
      <c r="B108" s="159"/>
      <c r="C108" s="248" t="s">
        <v>241</v>
      </c>
      <c r="D108" s="249"/>
      <c r="E108" s="249"/>
      <c r="F108" s="249"/>
      <c r="G108" s="249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  <c r="Y108" s="151"/>
      <c r="Z108" s="151"/>
      <c r="AA108" s="151"/>
      <c r="AB108" s="151"/>
      <c r="AC108" s="151"/>
      <c r="AD108" s="151"/>
      <c r="AE108" s="151"/>
      <c r="AF108" s="151"/>
      <c r="AG108" s="151" t="s">
        <v>137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ht="22.5" outlineLevel="1">
      <c r="A109" s="170">
        <v>43</v>
      </c>
      <c r="B109" s="171" t="s">
        <v>265</v>
      </c>
      <c r="C109" s="187" t="s">
        <v>266</v>
      </c>
      <c r="D109" s="172" t="s">
        <v>149</v>
      </c>
      <c r="E109" s="173">
        <v>978</v>
      </c>
      <c r="F109" s="174"/>
      <c r="G109" s="175">
        <f>ROUND(E109*F109,2)</f>
        <v>0</v>
      </c>
      <c r="H109" s="174"/>
      <c r="I109" s="175">
        <f>ROUND(E109*H109,2)</f>
        <v>0</v>
      </c>
      <c r="J109" s="174"/>
      <c r="K109" s="175">
        <f>ROUND(E109*J109,2)</f>
        <v>0</v>
      </c>
      <c r="L109" s="175">
        <v>21</v>
      </c>
      <c r="M109" s="175">
        <f>G109*(1+L109/100)</f>
        <v>0</v>
      </c>
      <c r="N109" s="175">
        <v>1E-4</v>
      </c>
      <c r="O109" s="175">
        <f>ROUND(E109*N109,2)</f>
        <v>0.1</v>
      </c>
      <c r="P109" s="175">
        <v>0</v>
      </c>
      <c r="Q109" s="175">
        <f>ROUND(E109*P109,2)</f>
        <v>0</v>
      </c>
      <c r="R109" s="175" t="s">
        <v>236</v>
      </c>
      <c r="S109" s="175" t="s">
        <v>117</v>
      </c>
      <c r="T109" s="176" t="s">
        <v>117</v>
      </c>
      <c r="U109" s="160">
        <v>0.11899999999999999</v>
      </c>
      <c r="V109" s="160">
        <f>ROUND(E109*U109,2)</f>
        <v>116.38</v>
      </c>
      <c r="W109" s="160"/>
      <c r="X109" s="160" t="s">
        <v>118</v>
      </c>
      <c r="Y109" s="151"/>
      <c r="Z109" s="151"/>
      <c r="AA109" s="151"/>
      <c r="AB109" s="151"/>
      <c r="AC109" s="151"/>
      <c r="AD109" s="151"/>
      <c r="AE109" s="151"/>
      <c r="AF109" s="151"/>
      <c r="AG109" s="151" t="s">
        <v>119</v>
      </c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>
      <c r="A110" s="158"/>
      <c r="B110" s="159"/>
      <c r="C110" s="248" t="s">
        <v>241</v>
      </c>
      <c r="D110" s="249"/>
      <c r="E110" s="249"/>
      <c r="F110" s="249"/>
      <c r="G110" s="249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  <c r="Y110" s="151"/>
      <c r="Z110" s="151"/>
      <c r="AA110" s="151"/>
      <c r="AB110" s="151"/>
      <c r="AC110" s="151"/>
      <c r="AD110" s="151"/>
      <c r="AE110" s="151"/>
      <c r="AF110" s="151"/>
      <c r="AG110" s="151" t="s">
        <v>137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1">
      <c r="A111" s="170">
        <v>44</v>
      </c>
      <c r="B111" s="171" t="s">
        <v>267</v>
      </c>
      <c r="C111" s="187" t="s">
        <v>268</v>
      </c>
      <c r="D111" s="172" t="s">
        <v>149</v>
      </c>
      <c r="E111" s="173">
        <v>5</v>
      </c>
      <c r="F111" s="174"/>
      <c r="G111" s="175">
        <f>ROUND(E111*F111,2)</f>
        <v>0</v>
      </c>
      <c r="H111" s="174"/>
      <c r="I111" s="175">
        <f>ROUND(E111*H111,2)</f>
        <v>0</v>
      </c>
      <c r="J111" s="174"/>
      <c r="K111" s="175">
        <f>ROUND(E111*J111,2)</f>
        <v>0</v>
      </c>
      <c r="L111" s="175">
        <v>21</v>
      </c>
      <c r="M111" s="175">
        <f>G111*(1+L111/100)</f>
        <v>0</v>
      </c>
      <c r="N111" s="175">
        <v>1.0000000000000001E-5</v>
      </c>
      <c r="O111" s="175">
        <f>ROUND(E111*N111,2)</f>
        <v>0</v>
      </c>
      <c r="P111" s="175">
        <v>0</v>
      </c>
      <c r="Q111" s="175">
        <f>ROUND(E111*P111,2)</f>
        <v>0</v>
      </c>
      <c r="R111" s="175" t="s">
        <v>236</v>
      </c>
      <c r="S111" s="175" t="s">
        <v>117</v>
      </c>
      <c r="T111" s="176" t="s">
        <v>117</v>
      </c>
      <c r="U111" s="160">
        <v>0.08</v>
      </c>
      <c r="V111" s="160">
        <f>ROUND(E111*U111,2)</f>
        <v>0.4</v>
      </c>
      <c r="W111" s="160"/>
      <c r="X111" s="160" t="s">
        <v>118</v>
      </c>
      <c r="Y111" s="151"/>
      <c r="Z111" s="151"/>
      <c r="AA111" s="151"/>
      <c r="AB111" s="151"/>
      <c r="AC111" s="151"/>
      <c r="AD111" s="151"/>
      <c r="AE111" s="151"/>
      <c r="AF111" s="151"/>
      <c r="AG111" s="151" t="s">
        <v>119</v>
      </c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1">
      <c r="A112" s="158"/>
      <c r="B112" s="159"/>
      <c r="C112" s="248" t="s">
        <v>269</v>
      </c>
      <c r="D112" s="249"/>
      <c r="E112" s="249"/>
      <c r="F112" s="249"/>
      <c r="G112" s="249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  <c r="Y112" s="151"/>
      <c r="Z112" s="151"/>
      <c r="AA112" s="151"/>
      <c r="AB112" s="151"/>
      <c r="AC112" s="151"/>
      <c r="AD112" s="151"/>
      <c r="AE112" s="151"/>
      <c r="AF112" s="151"/>
      <c r="AG112" s="151" t="s">
        <v>137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ht="22.5" outlineLevel="1">
      <c r="A113" s="170">
        <v>45</v>
      </c>
      <c r="B113" s="171" t="s">
        <v>270</v>
      </c>
      <c r="C113" s="187" t="s">
        <v>271</v>
      </c>
      <c r="D113" s="172" t="s">
        <v>272</v>
      </c>
      <c r="E113" s="173">
        <v>83</v>
      </c>
      <c r="F113" s="174"/>
      <c r="G113" s="175">
        <f>ROUND(E113*F113,2)</f>
        <v>0</v>
      </c>
      <c r="H113" s="174"/>
      <c r="I113" s="175">
        <f>ROUND(E113*H113,2)</f>
        <v>0</v>
      </c>
      <c r="J113" s="174"/>
      <c r="K113" s="175">
        <f>ROUND(E113*J113,2)</f>
        <v>0</v>
      </c>
      <c r="L113" s="175">
        <v>21</v>
      </c>
      <c r="M113" s="175">
        <f>G113*(1+L113/100)</f>
        <v>0</v>
      </c>
      <c r="N113" s="175">
        <v>1.0000000000000001E-5</v>
      </c>
      <c r="O113" s="175">
        <f>ROUND(E113*N113,2)</f>
        <v>0</v>
      </c>
      <c r="P113" s="175">
        <v>0</v>
      </c>
      <c r="Q113" s="175">
        <f>ROUND(E113*P113,2)</f>
        <v>0</v>
      </c>
      <c r="R113" s="175" t="s">
        <v>236</v>
      </c>
      <c r="S113" s="175" t="s">
        <v>117</v>
      </c>
      <c r="T113" s="176" t="s">
        <v>117</v>
      </c>
      <c r="U113" s="160">
        <v>0.17599999999999999</v>
      </c>
      <c r="V113" s="160">
        <f>ROUND(E113*U113,2)</f>
        <v>14.61</v>
      </c>
      <c r="W113" s="160"/>
      <c r="X113" s="160" t="s">
        <v>118</v>
      </c>
      <c r="Y113" s="151"/>
      <c r="Z113" s="151"/>
      <c r="AA113" s="151"/>
      <c r="AB113" s="151"/>
      <c r="AC113" s="151"/>
      <c r="AD113" s="151"/>
      <c r="AE113" s="151"/>
      <c r="AF113" s="151"/>
      <c r="AG113" s="151" t="s">
        <v>119</v>
      </c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1">
      <c r="A114" s="158"/>
      <c r="B114" s="159"/>
      <c r="C114" s="248" t="s">
        <v>241</v>
      </c>
      <c r="D114" s="249"/>
      <c r="E114" s="249"/>
      <c r="F114" s="249"/>
      <c r="G114" s="249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  <c r="Y114" s="151"/>
      <c r="Z114" s="151"/>
      <c r="AA114" s="151"/>
      <c r="AB114" s="151"/>
      <c r="AC114" s="151"/>
      <c r="AD114" s="151"/>
      <c r="AE114" s="151"/>
      <c r="AF114" s="151"/>
      <c r="AG114" s="151" t="s">
        <v>137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ht="22.5" outlineLevel="1">
      <c r="A115" s="170">
        <v>46</v>
      </c>
      <c r="B115" s="171" t="s">
        <v>273</v>
      </c>
      <c r="C115" s="187" t="s">
        <v>274</v>
      </c>
      <c r="D115" s="172" t="s">
        <v>272</v>
      </c>
      <c r="E115" s="173">
        <v>83</v>
      </c>
      <c r="F115" s="174"/>
      <c r="G115" s="175">
        <f>ROUND(E115*F115,2)</f>
        <v>0</v>
      </c>
      <c r="H115" s="174"/>
      <c r="I115" s="175">
        <f>ROUND(E115*H115,2)</f>
        <v>0</v>
      </c>
      <c r="J115" s="174"/>
      <c r="K115" s="175">
        <f>ROUND(E115*J115,2)</f>
        <v>0</v>
      </c>
      <c r="L115" s="175">
        <v>21</v>
      </c>
      <c r="M115" s="175">
        <f>G115*(1+L115/100)</f>
        <v>0</v>
      </c>
      <c r="N115" s="175">
        <v>1.0000000000000001E-5</v>
      </c>
      <c r="O115" s="175">
        <f>ROUND(E115*N115,2)</f>
        <v>0</v>
      </c>
      <c r="P115" s="175">
        <v>0</v>
      </c>
      <c r="Q115" s="175">
        <f>ROUND(E115*P115,2)</f>
        <v>0</v>
      </c>
      <c r="R115" s="175" t="s">
        <v>236</v>
      </c>
      <c r="S115" s="175" t="s">
        <v>117</v>
      </c>
      <c r="T115" s="176" t="s">
        <v>117</v>
      </c>
      <c r="U115" s="160">
        <v>0.15840000000000001</v>
      </c>
      <c r="V115" s="160">
        <f>ROUND(E115*U115,2)</f>
        <v>13.15</v>
      </c>
      <c r="W115" s="160"/>
      <c r="X115" s="160" t="s">
        <v>118</v>
      </c>
      <c r="Y115" s="151"/>
      <c r="Z115" s="151"/>
      <c r="AA115" s="151"/>
      <c r="AB115" s="151"/>
      <c r="AC115" s="151"/>
      <c r="AD115" s="151"/>
      <c r="AE115" s="151"/>
      <c r="AF115" s="151"/>
      <c r="AG115" s="151" t="s">
        <v>119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>
      <c r="A116" s="158"/>
      <c r="B116" s="159"/>
      <c r="C116" s="248" t="s">
        <v>241</v>
      </c>
      <c r="D116" s="249"/>
      <c r="E116" s="249"/>
      <c r="F116" s="249"/>
      <c r="G116" s="249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  <c r="Y116" s="151"/>
      <c r="Z116" s="151"/>
      <c r="AA116" s="151"/>
      <c r="AB116" s="151"/>
      <c r="AC116" s="151"/>
      <c r="AD116" s="151"/>
      <c r="AE116" s="151"/>
      <c r="AF116" s="151"/>
      <c r="AG116" s="151" t="s">
        <v>137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ht="22.5" outlineLevel="1">
      <c r="A117" s="170">
        <v>47</v>
      </c>
      <c r="B117" s="171" t="s">
        <v>275</v>
      </c>
      <c r="C117" s="187" t="s">
        <v>276</v>
      </c>
      <c r="D117" s="172" t="s">
        <v>149</v>
      </c>
      <c r="E117" s="173">
        <v>983</v>
      </c>
      <c r="F117" s="174"/>
      <c r="G117" s="175">
        <f>ROUND(E117*F117,2)</f>
        <v>0</v>
      </c>
      <c r="H117" s="174"/>
      <c r="I117" s="175">
        <f>ROUND(E117*H117,2)</f>
        <v>0</v>
      </c>
      <c r="J117" s="174"/>
      <c r="K117" s="175">
        <f>ROUND(E117*J117,2)</f>
        <v>0</v>
      </c>
      <c r="L117" s="175">
        <v>21</v>
      </c>
      <c r="M117" s="175">
        <f>G117*(1+L117/100)</f>
        <v>0</v>
      </c>
      <c r="N117" s="175">
        <v>0</v>
      </c>
      <c r="O117" s="175">
        <f>ROUND(E117*N117,2)</f>
        <v>0</v>
      </c>
      <c r="P117" s="175">
        <v>0</v>
      </c>
      <c r="Q117" s="175">
        <f>ROUND(E117*P117,2)</f>
        <v>0</v>
      </c>
      <c r="R117" s="175" t="s">
        <v>236</v>
      </c>
      <c r="S117" s="175" t="s">
        <v>117</v>
      </c>
      <c r="T117" s="176" t="s">
        <v>117</v>
      </c>
      <c r="U117" s="160">
        <v>5.8999999999999997E-2</v>
      </c>
      <c r="V117" s="160">
        <f>ROUND(E117*U117,2)</f>
        <v>58</v>
      </c>
      <c r="W117" s="160"/>
      <c r="X117" s="160" t="s">
        <v>118</v>
      </c>
      <c r="Y117" s="151"/>
      <c r="Z117" s="151"/>
      <c r="AA117" s="151"/>
      <c r="AB117" s="151"/>
      <c r="AC117" s="151"/>
      <c r="AD117" s="151"/>
      <c r="AE117" s="151"/>
      <c r="AF117" s="151"/>
      <c r="AG117" s="151" t="s">
        <v>277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>
      <c r="A118" s="158"/>
      <c r="B118" s="159"/>
      <c r="C118" s="248" t="s">
        <v>278</v>
      </c>
      <c r="D118" s="249"/>
      <c r="E118" s="249"/>
      <c r="F118" s="249"/>
      <c r="G118" s="249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  <c r="Y118" s="151"/>
      <c r="Z118" s="151"/>
      <c r="AA118" s="151"/>
      <c r="AB118" s="151"/>
      <c r="AC118" s="151"/>
      <c r="AD118" s="151"/>
      <c r="AE118" s="151"/>
      <c r="AF118" s="151"/>
      <c r="AG118" s="151" t="s">
        <v>137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>
      <c r="A119" s="158"/>
      <c r="B119" s="159"/>
      <c r="C119" s="188" t="s">
        <v>279</v>
      </c>
      <c r="D119" s="161"/>
      <c r="E119" s="162">
        <v>983</v>
      </c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  <c r="Y119" s="151"/>
      <c r="Z119" s="151"/>
      <c r="AA119" s="151"/>
      <c r="AB119" s="151"/>
      <c r="AC119" s="151"/>
      <c r="AD119" s="151"/>
      <c r="AE119" s="151"/>
      <c r="AF119" s="151"/>
      <c r="AG119" s="151" t="s">
        <v>121</v>
      </c>
      <c r="AH119" s="151">
        <v>0</v>
      </c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ht="33.75" outlineLevel="1">
      <c r="A120" s="170">
        <v>48</v>
      </c>
      <c r="B120" s="171" t="s">
        <v>280</v>
      </c>
      <c r="C120" s="187" t="s">
        <v>281</v>
      </c>
      <c r="D120" s="172" t="s">
        <v>282</v>
      </c>
      <c r="E120" s="173">
        <v>82</v>
      </c>
      <c r="F120" s="174"/>
      <c r="G120" s="175">
        <f>ROUND(E120*F120,2)</f>
        <v>0</v>
      </c>
      <c r="H120" s="174"/>
      <c r="I120" s="175">
        <f>ROUND(E120*H120,2)</f>
        <v>0</v>
      </c>
      <c r="J120" s="174"/>
      <c r="K120" s="175">
        <f>ROUND(E120*J120,2)</f>
        <v>0</v>
      </c>
      <c r="L120" s="175">
        <v>21</v>
      </c>
      <c r="M120" s="175">
        <f>G120*(1+L120/100)</f>
        <v>0</v>
      </c>
      <c r="N120" s="175">
        <v>0</v>
      </c>
      <c r="O120" s="175">
        <f>ROUND(E120*N120,2)</f>
        <v>0</v>
      </c>
      <c r="P120" s="175">
        <v>0</v>
      </c>
      <c r="Q120" s="175">
        <f>ROUND(E120*P120,2)</f>
        <v>0</v>
      </c>
      <c r="R120" s="175" t="s">
        <v>236</v>
      </c>
      <c r="S120" s="175" t="s">
        <v>117</v>
      </c>
      <c r="T120" s="176" t="s">
        <v>117</v>
      </c>
      <c r="U120" s="160">
        <v>6.2</v>
      </c>
      <c r="V120" s="160">
        <f>ROUND(E120*U120,2)</f>
        <v>508.4</v>
      </c>
      <c r="W120" s="160"/>
      <c r="X120" s="160" t="s">
        <v>118</v>
      </c>
      <c r="Y120" s="151"/>
      <c r="Z120" s="151"/>
      <c r="AA120" s="151"/>
      <c r="AB120" s="151"/>
      <c r="AC120" s="151"/>
      <c r="AD120" s="151"/>
      <c r="AE120" s="151"/>
      <c r="AF120" s="151"/>
      <c r="AG120" s="151" t="s">
        <v>277</v>
      </c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>
      <c r="A121" s="158"/>
      <c r="B121" s="159"/>
      <c r="C121" s="248" t="s">
        <v>278</v>
      </c>
      <c r="D121" s="249"/>
      <c r="E121" s="249"/>
      <c r="F121" s="249"/>
      <c r="G121" s="249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51"/>
      <c r="Z121" s="151"/>
      <c r="AA121" s="151"/>
      <c r="AB121" s="151"/>
      <c r="AC121" s="151"/>
      <c r="AD121" s="151"/>
      <c r="AE121" s="151"/>
      <c r="AF121" s="151"/>
      <c r="AG121" s="151" t="s">
        <v>137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>
      <c r="A122" s="158"/>
      <c r="B122" s="159"/>
      <c r="C122" s="188" t="s">
        <v>283</v>
      </c>
      <c r="D122" s="161"/>
      <c r="E122" s="162">
        <v>82</v>
      </c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51"/>
      <c r="Z122" s="151"/>
      <c r="AA122" s="151"/>
      <c r="AB122" s="151"/>
      <c r="AC122" s="151"/>
      <c r="AD122" s="151"/>
      <c r="AE122" s="151"/>
      <c r="AF122" s="151"/>
      <c r="AG122" s="151" t="s">
        <v>121</v>
      </c>
      <c r="AH122" s="151">
        <v>0</v>
      </c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>
      <c r="A123" s="170">
        <v>49</v>
      </c>
      <c r="B123" s="171" t="s">
        <v>284</v>
      </c>
      <c r="C123" s="187" t="s">
        <v>285</v>
      </c>
      <c r="D123" s="172" t="s">
        <v>272</v>
      </c>
      <c r="E123" s="173">
        <v>82</v>
      </c>
      <c r="F123" s="174"/>
      <c r="G123" s="175">
        <f>ROUND(E123*F123,2)</f>
        <v>0</v>
      </c>
      <c r="H123" s="174"/>
      <c r="I123" s="175">
        <f>ROUND(E123*H123,2)</f>
        <v>0</v>
      </c>
      <c r="J123" s="174"/>
      <c r="K123" s="175">
        <f>ROUND(E123*J123,2)</f>
        <v>0</v>
      </c>
      <c r="L123" s="175">
        <v>21</v>
      </c>
      <c r="M123" s="175">
        <f>G123*(1+L123/100)</f>
        <v>0</v>
      </c>
      <c r="N123" s="175">
        <v>0</v>
      </c>
      <c r="O123" s="175">
        <f>ROUND(E123*N123,2)</f>
        <v>0</v>
      </c>
      <c r="P123" s="175">
        <v>0</v>
      </c>
      <c r="Q123" s="175">
        <f>ROUND(E123*P123,2)</f>
        <v>0</v>
      </c>
      <c r="R123" s="175" t="s">
        <v>236</v>
      </c>
      <c r="S123" s="175" t="s">
        <v>117</v>
      </c>
      <c r="T123" s="176" t="s">
        <v>117</v>
      </c>
      <c r="U123" s="160">
        <v>0.65</v>
      </c>
      <c r="V123" s="160">
        <f>ROUND(E123*U123,2)</f>
        <v>53.3</v>
      </c>
      <c r="W123" s="160"/>
      <c r="X123" s="160" t="s">
        <v>118</v>
      </c>
      <c r="Y123" s="151"/>
      <c r="Z123" s="151"/>
      <c r="AA123" s="151"/>
      <c r="AB123" s="151"/>
      <c r="AC123" s="151"/>
      <c r="AD123" s="151"/>
      <c r="AE123" s="151"/>
      <c r="AF123" s="151"/>
      <c r="AG123" s="151" t="s">
        <v>119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1">
      <c r="A124" s="158"/>
      <c r="B124" s="159"/>
      <c r="C124" s="188" t="s">
        <v>283</v>
      </c>
      <c r="D124" s="161"/>
      <c r="E124" s="162">
        <v>82</v>
      </c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51"/>
      <c r="Z124" s="151"/>
      <c r="AA124" s="151"/>
      <c r="AB124" s="151"/>
      <c r="AC124" s="151"/>
      <c r="AD124" s="151"/>
      <c r="AE124" s="151"/>
      <c r="AF124" s="151"/>
      <c r="AG124" s="151" t="s">
        <v>121</v>
      </c>
      <c r="AH124" s="151">
        <v>0</v>
      </c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outlineLevel="1">
      <c r="A125" s="178">
        <v>50</v>
      </c>
      <c r="B125" s="179" t="s">
        <v>286</v>
      </c>
      <c r="C125" s="189" t="s">
        <v>287</v>
      </c>
      <c r="D125" s="180" t="s">
        <v>272</v>
      </c>
      <c r="E125" s="181">
        <v>82</v>
      </c>
      <c r="F125" s="182"/>
      <c r="G125" s="183">
        <f>ROUND(E125*F125,2)</f>
        <v>0</v>
      </c>
      <c r="H125" s="182"/>
      <c r="I125" s="183">
        <f>ROUND(E125*H125,2)</f>
        <v>0</v>
      </c>
      <c r="J125" s="182"/>
      <c r="K125" s="183">
        <f>ROUND(E125*J125,2)</f>
        <v>0</v>
      </c>
      <c r="L125" s="183">
        <v>21</v>
      </c>
      <c r="M125" s="183">
        <f>G125*(1+L125/100)</f>
        <v>0</v>
      </c>
      <c r="N125" s="183">
        <v>4.6800000000000001E-3</v>
      </c>
      <c r="O125" s="183">
        <f>ROUND(E125*N125,2)</f>
        <v>0.38</v>
      </c>
      <c r="P125" s="183">
        <v>0</v>
      </c>
      <c r="Q125" s="183">
        <f>ROUND(E125*P125,2)</f>
        <v>0</v>
      </c>
      <c r="R125" s="183" t="s">
        <v>236</v>
      </c>
      <c r="S125" s="183" t="s">
        <v>117</v>
      </c>
      <c r="T125" s="184" t="s">
        <v>117</v>
      </c>
      <c r="U125" s="160">
        <v>0.68</v>
      </c>
      <c r="V125" s="160">
        <f>ROUND(E125*U125,2)</f>
        <v>55.76</v>
      </c>
      <c r="W125" s="160"/>
      <c r="X125" s="160" t="s">
        <v>118</v>
      </c>
      <c r="Y125" s="151"/>
      <c r="Z125" s="151"/>
      <c r="AA125" s="151"/>
      <c r="AB125" s="151"/>
      <c r="AC125" s="151"/>
      <c r="AD125" s="151"/>
      <c r="AE125" s="151"/>
      <c r="AF125" s="151"/>
      <c r="AG125" s="151" t="s">
        <v>119</v>
      </c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outlineLevel="1">
      <c r="A126" s="178">
        <v>51</v>
      </c>
      <c r="B126" s="179" t="s">
        <v>288</v>
      </c>
      <c r="C126" s="189" t="s">
        <v>289</v>
      </c>
      <c r="D126" s="180" t="s">
        <v>149</v>
      </c>
      <c r="E126" s="181">
        <v>1023</v>
      </c>
      <c r="F126" s="182"/>
      <c r="G126" s="183">
        <f>ROUND(E126*F126,2)</f>
        <v>0</v>
      </c>
      <c r="H126" s="182"/>
      <c r="I126" s="183">
        <f>ROUND(E126*H126,2)</f>
        <v>0</v>
      </c>
      <c r="J126" s="182"/>
      <c r="K126" s="183">
        <f>ROUND(E126*J126,2)</f>
        <v>0</v>
      </c>
      <c r="L126" s="183">
        <v>21</v>
      </c>
      <c r="M126" s="183">
        <f>G126*(1+L126/100)</f>
        <v>0</v>
      </c>
      <c r="N126" s="183">
        <v>0</v>
      </c>
      <c r="O126" s="183">
        <f>ROUND(E126*N126,2)</f>
        <v>0</v>
      </c>
      <c r="P126" s="183">
        <v>0</v>
      </c>
      <c r="Q126" s="183">
        <f>ROUND(E126*P126,2)</f>
        <v>0</v>
      </c>
      <c r="R126" s="183" t="s">
        <v>236</v>
      </c>
      <c r="S126" s="183" t="s">
        <v>117</v>
      </c>
      <c r="T126" s="184" t="s">
        <v>117</v>
      </c>
      <c r="U126" s="160">
        <v>2.5999999999999999E-2</v>
      </c>
      <c r="V126" s="160">
        <f>ROUND(E126*U126,2)</f>
        <v>26.6</v>
      </c>
      <c r="W126" s="160"/>
      <c r="X126" s="160" t="s">
        <v>118</v>
      </c>
      <c r="Y126" s="151"/>
      <c r="Z126" s="151"/>
      <c r="AA126" s="151"/>
      <c r="AB126" s="151"/>
      <c r="AC126" s="151"/>
      <c r="AD126" s="151"/>
      <c r="AE126" s="151"/>
      <c r="AF126" s="151"/>
      <c r="AG126" s="151" t="s">
        <v>119</v>
      </c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outlineLevel="1">
      <c r="A127" s="170">
        <v>52</v>
      </c>
      <c r="B127" s="171" t="s">
        <v>290</v>
      </c>
      <c r="C127" s="187" t="s">
        <v>291</v>
      </c>
      <c r="D127" s="172" t="s">
        <v>149</v>
      </c>
      <c r="E127" s="173">
        <v>48</v>
      </c>
      <c r="F127" s="174"/>
      <c r="G127" s="175">
        <f>ROUND(E127*F127,2)</f>
        <v>0</v>
      </c>
      <c r="H127" s="174"/>
      <c r="I127" s="175">
        <f>ROUND(E127*H127,2)</f>
        <v>0</v>
      </c>
      <c r="J127" s="174"/>
      <c r="K127" s="175">
        <f>ROUND(E127*J127,2)</f>
        <v>0</v>
      </c>
      <c r="L127" s="175">
        <v>21</v>
      </c>
      <c r="M127" s="175">
        <f>G127*(1+L127/100)</f>
        <v>0</v>
      </c>
      <c r="N127" s="175">
        <v>8.0000000000000007E-5</v>
      </c>
      <c r="O127" s="175">
        <f>ROUND(E127*N127,2)</f>
        <v>0</v>
      </c>
      <c r="P127" s="175">
        <v>0</v>
      </c>
      <c r="Q127" s="175">
        <f>ROUND(E127*P127,2)</f>
        <v>0</v>
      </c>
      <c r="R127" s="175" t="s">
        <v>236</v>
      </c>
      <c r="S127" s="175" t="s">
        <v>117</v>
      </c>
      <c r="T127" s="176" t="s">
        <v>117</v>
      </c>
      <c r="U127" s="160">
        <v>3.4000000000000002E-2</v>
      </c>
      <c r="V127" s="160">
        <f>ROUND(E127*U127,2)</f>
        <v>1.63</v>
      </c>
      <c r="W127" s="160"/>
      <c r="X127" s="160" t="s">
        <v>118</v>
      </c>
      <c r="Y127" s="151"/>
      <c r="Z127" s="151"/>
      <c r="AA127" s="151"/>
      <c r="AB127" s="151"/>
      <c r="AC127" s="151"/>
      <c r="AD127" s="151"/>
      <c r="AE127" s="151"/>
      <c r="AF127" s="151"/>
      <c r="AG127" s="151" t="s">
        <v>119</v>
      </c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outlineLevel="1">
      <c r="A128" s="158"/>
      <c r="B128" s="159"/>
      <c r="C128" s="188" t="s">
        <v>292</v>
      </c>
      <c r="D128" s="161"/>
      <c r="E128" s="162">
        <v>48</v>
      </c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51"/>
      <c r="Z128" s="151"/>
      <c r="AA128" s="151"/>
      <c r="AB128" s="151"/>
      <c r="AC128" s="151"/>
      <c r="AD128" s="151"/>
      <c r="AE128" s="151"/>
      <c r="AF128" s="151"/>
      <c r="AG128" s="151" t="s">
        <v>121</v>
      </c>
      <c r="AH128" s="151">
        <v>0</v>
      </c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outlineLevel="1">
      <c r="A129" s="178">
        <v>53</v>
      </c>
      <c r="B129" s="179" t="s">
        <v>293</v>
      </c>
      <c r="C129" s="189" t="s">
        <v>294</v>
      </c>
      <c r="D129" s="180" t="s">
        <v>149</v>
      </c>
      <c r="E129" s="181">
        <v>40</v>
      </c>
      <c r="F129" s="182"/>
      <c r="G129" s="183">
        <f>ROUND(E129*F129,2)</f>
        <v>0</v>
      </c>
      <c r="H129" s="182"/>
      <c r="I129" s="183">
        <f>ROUND(E129*H129,2)</f>
        <v>0</v>
      </c>
      <c r="J129" s="182"/>
      <c r="K129" s="183">
        <f>ROUND(E129*J129,2)</f>
        <v>0</v>
      </c>
      <c r="L129" s="183">
        <v>21</v>
      </c>
      <c r="M129" s="183">
        <f>G129*(1+L129/100)</f>
        <v>0</v>
      </c>
      <c r="N129" s="183">
        <v>0</v>
      </c>
      <c r="O129" s="183">
        <f>ROUND(E129*N129,2)</f>
        <v>0</v>
      </c>
      <c r="P129" s="183">
        <v>0</v>
      </c>
      <c r="Q129" s="183">
        <f>ROUND(E129*P129,2)</f>
        <v>0</v>
      </c>
      <c r="R129" s="183"/>
      <c r="S129" s="183" t="s">
        <v>117</v>
      </c>
      <c r="T129" s="184" t="s">
        <v>117</v>
      </c>
      <c r="U129" s="160">
        <v>0</v>
      </c>
      <c r="V129" s="160">
        <f>ROUND(E129*U129,2)</f>
        <v>0</v>
      </c>
      <c r="W129" s="160"/>
      <c r="X129" s="160" t="s">
        <v>118</v>
      </c>
      <c r="Y129" s="151"/>
      <c r="Z129" s="151"/>
      <c r="AA129" s="151"/>
      <c r="AB129" s="151"/>
      <c r="AC129" s="151"/>
      <c r="AD129" s="151"/>
      <c r="AE129" s="151"/>
      <c r="AF129" s="151"/>
      <c r="AG129" s="151" t="s">
        <v>119</v>
      </c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outlineLevel="1">
      <c r="A130" s="178">
        <v>54</v>
      </c>
      <c r="B130" s="179" t="s">
        <v>295</v>
      </c>
      <c r="C130" s="189" t="s">
        <v>296</v>
      </c>
      <c r="D130" s="180" t="s">
        <v>297</v>
      </c>
      <c r="E130" s="181">
        <v>1</v>
      </c>
      <c r="F130" s="182"/>
      <c r="G130" s="183">
        <f>ROUND(E130*F130,2)</f>
        <v>0</v>
      </c>
      <c r="H130" s="182"/>
      <c r="I130" s="183">
        <f>ROUND(E130*H130,2)</f>
        <v>0</v>
      </c>
      <c r="J130" s="182"/>
      <c r="K130" s="183">
        <f>ROUND(E130*J130,2)</f>
        <v>0</v>
      </c>
      <c r="L130" s="183">
        <v>21</v>
      </c>
      <c r="M130" s="183">
        <f>G130*(1+L130/100)</f>
        <v>0</v>
      </c>
      <c r="N130" s="183">
        <v>0</v>
      </c>
      <c r="O130" s="183">
        <f>ROUND(E130*N130,2)</f>
        <v>0</v>
      </c>
      <c r="P130" s="183">
        <v>0</v>
      </c>
      <c r="Q130" s="183">
        <f>ROUND(E130*P130,2)</f>
        <v>0</v>
      </c>
      <c r="R130" s="183"/>
      <c r="S130" s="183" t="s">
        <v>298</v>
      </c>
      <c r="T130" s="184" t="s">
        <v>299</v>
      </c>
      <c r="U130" s="160">
        <v>0</v>
      </c>
      <c r="V130" s="160">
        <f>ROUND(E130*U130,2)</f>
        <v>0</v>
      </c>
      <c r="W130" s="160"/>
      <c r="X130" s="160" t="s">
        <v>118</v>
      </c>
      <c r="Y130" s="151"/>
      <c r="Z130" s="151"/>
      <c r="AA130" s="151"/>
      <c r="AB130" s="151"/>
      <c r="AC130" s="151"/>
      <c r="AD130" s="151"/>
      <c r="AE130" s="151"/>
      <c r="AF130" s="151"/>
      <c r="AG130" s="151" t="s">
        <v>119</v>
      </c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 ht="22.5" outlineLevel="1">
      <c r="A131" s="170">
        <v>55</v>
      </c>
      <c r="B131" s="171" t="s">
        <v>300</v>
      </c>
      <c r="C131" s="187" t="s">
        <v>301</v>
      </c>
      <c r="D131" s="172" t="s">
        <v>272</v>
      </c>
      <c r="E131" s="173">
        <v>215.16</v>
      </c>
      <c r="F131" s="174"/>
      <c r="G131" s="175">
        <f>ROUND(E131*F131,2)</f>
        <v>0</v>
      </c>
      <c r="H131" s="174"/>
      <c r="I131" s="175">
        <f>ROUND(E131*H131,2)</f>
        <v>0</v>
      </c>
      <c r="J131" s="174"/>
      <c r="K131" s="175">
        <f>ROUND(E131*J131,2)</f>
        <v>0</v>
      </c>
      <c r="L131" s="175">
        <v>21</v>
      </c>
      <c r="M131" s="175">
        <f>G131*(1+L131/100)</f>
        <v>0</v>
      </c>
      <c r="N131" s="175">
        <v>1.6049999999999998E-2</v>
      </c>
      <c r="O131" s="175">
        <f>ROUND(E131*N131,2)</f>
        <v>3.45</v>
      </c>
      <c r="P131" s="175">
        <v>0</v>
      </c>
      <c r="Q131" s="175">
        <f>ROUND(E131*P131,2)</f>
        <v>0</v>
      </c>
      <c r="R131" s="175" t="s">
        <v>223</v>
      </c>
      <c r="S131" s="175" t="s">
        <v>117</v>
      </c>
      <c r="T131" s="176" t="s">
        <v>117</v>
      </c>
      <c r="U131" s="160">
        <v>0</v>
      </c>
      <c r="V131" s="160">
        <f>ROUND(E131*U131,2)</f>
        <v>0</v>
      </c>
      <c r="W131" s="160"/>
      <c r="X131" s="160" t="s">
        <v>224</v>
      </c>
      <c r="Y131" s="151"/>
      <c r="Z131" s="151"/>
      <c r="AA131" s="151"/>
      <c r="AB131" s="151"/>
      <c r="AC131" s="151"/>
      <c r="AD131" s="151"/>
      <c r="AE131" s="151"/>
      <c r="AF131" s="151"/>
      <c r="AG131" s="151" t="s">
        <v>225</v>
      </c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</row>
    <row r="132" spans="1:60" outlineLevel="1">
      <c r="A132" s="158"/>
      <c r="B132" s="159"/>
      <c r="C132" s="188" t="s">
        <v>302</v>
      </c>
      <c r="D132" s="161"/>
      <c r="E132" s="162">
        <v>215.16</v>
      </c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  <c r="Y132" s="151"/>
      <c r="Z132" s="151"/>
      <c r="AA132" s="151"/>
      <c r="AB132" s="151"/>
      <c r="AC132" s="151"/>
      <c r="AD132" s="151"/>
      <c r="AE132" s="151"/>
      <c r="AF132" s="151"/>
      <c r="AG132" s="151" t="s">
        <v>121</v>
      </c>
      <c r="AH132" s="151">
        <v>0</v>
      </c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ht="22.5" outlineLevel="1">
      <c r="A133" s="170">
        <v>56</v>
      </c>
      <c r="B133" s="171" t="s">
        <v>303</v>
      </c>
      <c r="C133" s="187" t="s">
        <v>304</v>
      </c>
      <c r="D133" s="172" t="s">
        <v>272</v>
      </c>
      <c r="E133" s="173">
        <v>1.1000000000000001</v>
      </c>
      <c r="F133" s="174"/>
      <c r="G133" s="175">
        <f>ROUND(E133*F133,2)</f>
        <v>0</v>
      </c>
      <c r="H133" s="174"/>
      <c r="I133" s="175">
        <f>ROUND(E133*H133,2)</f>
        <v>0</v>
      </c>
      <c r="J133" s="174"/>
      <c r="K133" s="175">
        <f>ROUND(E133*J133,2)</f>
        <v>0</v>
      </c>
      <c r="L133" s="175">
        <v>21</v>
      </c>
      <c r="M133" s="175">
        <f>G133*(1+L133/100)</f>
        <v>0</v>
      </c>
      <c r="N133" s="175">
        <v>2.52E-2</v>
      </c>
      <c r="O133" s="175">
        <f>ROUND(E133*N133,2)</f>
        <v>0.03</v>
      </c>
      <c r="P133" s="175">
        <v>0</v>
      </c>
      <c r="Q133" s="175">
        <f>ROUND(E133*P133,2)</f>
        <v>0</v>
      </c>
      <c r="R133" s="175" t="s">
        <v>223</v>
      </c>
      <c r="S133" s="175" t="s">
        <v>117</v>
      </c>
      <c r="T133" s="176" t="s">
        <v>117</v>
      </c>
      <c r="U133" s="160">
        <v>0</v>
      </c>
      <c r="V133" s="160">
        <f>ROUND(E133*U133,2)</f>
        <v>0</v>
      </c>
      <c r="W133" s="160"/>
      <c r="X133" s="160" t="s">
        <v>224</v>
      </c>
      <c r="Y133" s="151"/>
      <c r="Z133" s="151"/>
      <c r="AA133" s="151"/>
      <c r="AB133" s="151"/>
      <c r="AC133" s="151"/>
      <c r="AD133" s="151"/>
      <c r="AE133" s="151"/>
      <c r="AF133" s="151"/>
      <c r="AG133" s="151" t="s">
        <v>225</v>
      </c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outlineLevel="1">
      <c r="A134" s="158"/>
      <c r="B134" s="159"/>
      <c r="C134" s="188" t="s">
        <v>305</v>
      </c>
      <c r="D134" s="161"/>
      <c r="E134" s="162">
        <v>1.1000000000000001</v>
      </c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  <c r="Y134" s="151"/>
      <c r="Z134" s="151"/>
      <c r="AA134" s="151"/>
      <c r="AB134" s="151"/>
      <c r="AC134" s="151"/>
      <c r="AD134" s="151"/>
      <c r="AE134" s="151"/>
      <c r="AF134" s="151"/>
      <c r="AG134" s="151" t="s">
        <v>121</v>
      </c>
      <c r="AH134" s="151">
        <v>0</v>
      </c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outlineLevel="1">
      <c r="A135" s="170">
        <v>57</v>
      </c>
      <c r="B135" s="171" t="s">
        <v>306</v>
      </c>
      <c r="C135" s="187" t="s">
        <v>307</v>
      </c>
      <c r="D135" s="172" t="s">
        <v>149</v>
      </c>
      <c r="E135" s="173">
        <v>44</v>
      </c>
      <c r="F135" s="174"/>
      <c r="G135" s="175">
        <f>ROUND(E135*F135,2)</f>
        <v>0</v>
      </c>
      <c r="H135" s="174"/>
      <c r="I135" s="175">
        <f>ROUND(E135*H135,2)</f>
        <v>0</v>
      </c>
      <c r="J135" s="174"/>
      <c r="K135" s="175">
        <f>ROUND(E135*J135,2)</f>
        <v>0</v>
      </c>
      <c r="L135" s="175">
        <v>21</v>
      </c>
      <c r="M135" s="175">
        <f>G135*(1+L135/100)</f>
        <v>0</v>
      </c>
      <c r="N135" s="175">
        <v>2.4000000000000001E-4</v>
      </c>
      <c r="O135" s="175">
        <f>ROUND(E135*N135,2)</f>
        <v>0.01</v>
      </c>
      <c r="P135" s="175">
        <v>0</v>
      </c>
      <c r="Q135" s="175">
        <f>ROUND(E135*P135,2)</f>
        <v>0</v>
      </c>
      <c r="R135" s="175" t="s">
        <v>223</v>
      </c>
      <c r="S135" s="175" t="s">
        <v>117</v>
      </c>
      <c r="T135" s="176" t="s">
        <v>117</v>
      </c>
      <c r="U135" s="160">
        <v>0</v>
      </c>
      <c r="V135" s="160">
        <f>ROUND(E135*U135,2)</f>
        <v>0</v>
      </c>
      <c r="W135" s="160"/>
      <c r="X135" s="160" t="s">
        <v>224</v>
      </c>
      <c r="Y135" s="151"/>
      <c r="Z135" s="151"/>
      <c r="AA135" s="151"/>
      <c r="AB135" s="151"/>
      <c r="AC135" s="151"/>
      <c r="AD135" s="151"/>
      <c r="AE135" s="151"/>
      <c r="AF135" s="151"/>
      <c r="AG135" s="151" t="s">
        <v>225</v>
      </c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outlineLevel="1">
      <c r="A136" s="158"/>
      <c r="B136" s="159"/>
      <c r="C136" s="188" t="s">
        <v>308</v>
      </c>
      <c r="D136" s="161"/>
      <c r="E136" s="162">
        <v>44</v>
      </c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  <c r="Y136" s="151"/>
      <c r="Z136" s="151"/>
      <c r="AA136" s="151"/>
      <c r="AB136" s="151"/>
      <c r="AC136" s="151"/>
      <c r="AD136" s="151"/>
      <c r="AE136" s="151"/>
      <c r="AF136" s="151"/>
      <c r="AG136" s="151" t="s">
        <v>121</v>
      </c>
      <c r="AH136" s="151">
        <v>0</v>
      </c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outlineLevel="1">
      <c r="A137" s="178">
        <v>58</v>
      </c>
      <c r="B137" s="179" t="s">
        <v>309</v>
      </c>
      <c r="C137" s="189" t="s">
        <v>310</v>
      </c>
      <c r="D137" s="180" t="s">
        <v>272</v>
      </c>
      <c r="E137" s="181">
        <v>83</v>
      </c>
      <c r="F137" s="182"/>
      <c r="G137" s="183">
        <f>ROUND(E137*F137,2)</f>
        <v>0</v>
      </c>
      <c r="H137" s="182"/>
      <c r="I137" s="183">
        <f>ROUND(E137*H137,2)</f>
        <v>0</v>
      </c>
      <c r="J137" s="182"/>
      <c r="K137" s="183">
        <f>ROUND(E137*J137,2)</f>
        <v>0</v>
      </c>
      <c r="L137" s="183">
        <v>21</v>
      </c>
      <c r="M137" s="183">
        <f>G137*(1+L137/100)</f>
        <v>0</v>
      </c>
      <c r="N137" s="183">
        <v>6.6E-4</v>
      </c>
      <c r="O137" s="183">
        <f>ROUND(E137*N137,2)</f>
        <v>0.05</v>
      </c>
      <c r="P137" s="183">
        <v>0</v>
      </c>
      <c r="Q137" s="183">
        <f>ROUND(E137*P137,2)</f>
        <v>0</v>
      </c>
      <c r="R137" s="183" t="s">
        <v>223</v>
      </c>
      <c r="S137" s="183" t="s">
        <v>117</v>
      </c>
      <c r="T137" s="184" t="s">
        <v>117</v>
      </c>
      <c r="U137" s="160">
        <v>0</v>
      </c>
      <c r="V137" s="160">
        <f>ROUND(E137*U137,2)</f>
        <v>0</v>
      </c>
      <c r="W137" s="160"/>
      <c r="X137" s="160" t="s">
        <v>224</v>
      </c>
      <c r="Y137" s="151"/>
      <c r="Z137" s="151"/>
      <c r="AA137" s="151"/>
      <c r="AB137" s="151"/>
      <c r="AC137" s="151"/>
      <c r="AD137" s="151"/>
      <c r="AE137" s="151"/>
      <c r="AF137" s="151"/>
      <c r="AG137" s="151" t="s">
        <v>225</v>
      </c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</row>
    <row r="138" spans="1:60" outlineLevel="1">
      <c r="A138" s="178">
        <v>59</v>
      </c>
      <c r="B138" s="179" t="s">
        <v>311</v>
      </c>
      <c r="C138" s="189" t="s">
        <v>312</v>
      </c>
      <c r="D138" s="180" t="s">
        <v>272</v>
      </c>
      <c r="E138" s="181">
        <v>83</v>
      </c>
      <c r="F138" s="182"/>
      <c r="G138" s="183">
        <f>ROUND(E138*F138,2)</f>
        <v>0</v>
      </c>
      <c r="H138" s="182"/>
      <c r="I138" s="183">
        <f>ROUND(E138*H138,2)</f>
        <v>0</v>
      </c>
      <c r="J138" s="182"/>
      <c r="K138" s="183">
        <f>ROUND(E138*J138,2)</f>
        <v>0</v>
      </c>
      <c r="L138" s="183">
        <v>21</v>
      </c>
      <c r="M138" s="183">
        <f>G138*(1+L138/100)</f>
        <v>0</v>
      </c>
      <c r="N138" s="183">
        <v>2.5000000000000001E-4</v>
      </c>
      <c r="O138" s="183">
        <f>ROUND(E138*N138,2)</f>
        <v>0.02</v>
      </c>
      <c r="P138" s="183">
        <v>0</v>
      </c>
      <c r="Q138" s="183">
        <f>ROUND(E138*P138,2)</f>
        <v>0</v>
      </c>
      <c r="R138" s="183" t="s">
        <v>223</v>
      </c>
      <c r="S138" s="183" t="s">
        <v>117</v>
      </c>
      <c r="T138" s="184" t="s">
        <v>117</v>
      </c>
      <c r="U138" s="160">
        <v>0</v>
      </c>
      <c r="V138" s="160">
        <f>ROUND(E138*U138,2)</f>
        <v>0</v>
      </c>
      <c r="W138" s="160"/>
      <c r="X138" s="160" t="s">
        <v>224</v>
      </c>
      <c r="Y138" s="151"/>
      <c r="Z138" s="151"/>
      <c r="AA138" s="151"/>
      <c r="AB138" s="151"/>
      <c r="AC138" s="151"/>
      <c r="AD138" s="151"/>
      <c r="AE138" s="151"/>
      <c r="AF138" s="151"/>
      <c r="AG138" s="151" t="s">
        <v>225</v>
      </c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</row>
    <row r="139" spans="1:60" ht="22.5" outlineLevel="1">
      <c r="A139" s="178">
        <v>60</v>
      </c>
      <c r="B139" s="179" t="s">
        <v>313</v>
      </c>
      <c r="C139" s="189" t="s">
        <v>314</v>
      </c>
      <c r="D139" s="180" t="s">
        <v>272</v>
      </c>
      <c r="E139" s="181">
        <v>81</v>
      </c>
      <c r="F139" s="182"/>
      <c r="G139" s="183">
        <f>ROUND(E139*F139,2)</f>
        <v>0</v>
      </c>
      <c r="H139" s="182"/>
      <c r="I139" s="183">
        <f>ROUND(E139*H139,2)</f>
        <v>0</v>
      </c>
      <c r="J139" s="182"/>
      <c r="K139" s="183">
        <f>ROUND(E139*J139,2)</f>
        <v>0</v>
      </c>
      <c r="L139" s="183">
        <v>21</v>
      </c>
      <c r="M139" s="183">
        <f>G139*(1+L139/100)</f>
        <v>0</v>
      </c>
      <c r="N139" s="183">
        <v>7.1999999999999995E-2</v>
      </c>
      <c r="O139" s="183">
        <f>ROUND(E139*N139,2)</f>
        <v>5.83</v>
      </c>
      <c r="P139" s="183">
        <v>0</v>
      </c>
      <c r="Q139" s="183">
        <f>ROUND(E139*P139,2)</f>
        <v>0</v>
      </c>
      <c r="R139" s="183" t="s">
        <v>223</v>
      </c>
      <c r="S139" s="183" t="s">
        <v>117</v>
      </c>
      <c r="T139" s="184" t="s">
        <v>117</v>
      </c>
      <c r="U139" s="160">
        <v>0</v>
      </c>
      <c r="V139" s="160">
        <f>ROUND(E139*U139,2)</f>
        <v>0</v>
      </c>
      <c r="W139" s="160"/>
      <c r="X139" s="160" t="s">
        <v>224</v>
      </c>
      <c r="Y139" s="151"/>
      <c r="Z139" s="151"/>
      <c r="AA139" s="151"/>
      <c r="AB139" s="151"/>
      <c r="AC139" s="151"/>
      <c r="AD139" s="151"/>
      <c r="AE139" s="151"/>
      <c r="AF139" s="151"/>
      <c r="AG139" s="151" t="s">
        <v>225</v>
      </c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</row>
    <row r="140" spans="1:60" ht="22.5" outlineLevel="1">
      <c r="A140" s="178">
        <v>61</v>
      </c>
      <c r="B140" s="179" t="s">
        <v>315</v>
      </c>
      <c r="C140" s="189" t="s">
        <v>316</v>
      </c>
      <c r="D140" s="180" t="s">
        <v>272</v>
      </c>
      <c r="E140" s="181">
        <v>1</v>
      </c>
      <c r="F140" s="182"/>
      <c r="G140" s="183">
        <f>ROUND(E140*F140,2)</f>
        <v>0</v>
      </c>
      <c r="H140" s="182"/>
      <c r="I140" s="183">
        <f>ROUND(E140*H140,2)</f>
        <v>0</v>
      </c>
      <c r="J140" s="182"/>
      <c r="K140" s="183">
        <f>ROUND(E140*J140,2)</f>
        <v>0</v>
      </c>
      <c r="L140" s="183">
        <v>21</v>
      </c>
      <c r="M140" s="183">
        <f>G140*(1+L140/100)</f>
        <v>0</v>
      </c>
      <c r="N140" s="183">
        <v>0.08</v>
      </c>
      <c r="O140" s="183">
        <f>ROUND(E140*N140,2)</f>
        <v>0.08</v>
      </c>
      <c r="P140" s="183">
        <v>0</v>
      </c>
      <c r="Q140" s="183">
        <f>ROUND(E140*P140,2)</f>
        <v>0</v>
      </c>
      <c r="R140" s="183" t="s">
        <v>223</v>
      </c>
      <c r="S140" s="183" t="s">
        <v>117</v>
      </c>
      <c r="T140" s="184" t="s">
        <v>117</v>
      </c>
      <c r="U140" s="160">
        <v>0</v>
      </c>
      <c r="V140" s="160">
        <f>ROUND(E140*U140,2)</f>
        <v>0</v>
      </c>
      <c r="W140" s="160"/>
      <c r="X140" s="160" t="s">
        <v>224</v>
      </c>
      <c r="Y140" s="151"/>
      <c r="Z140" s="151"/>
      <c r="AA140" s="151"/>
      <c r="AB140" s="151"/>
      <c r="AC140" s="151"/>
      <c r="AD140" s="151"/>
      <c r="AE140" s="151"/>
      <c r="AF140" s="151"/>
      <c r="AG140" s="151" t="s">
        <v>225</v>
      </c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</row>
    <row r="141" spans="1:60">
      <c r="A141" s="164" t="s">
        <v>111</v>
      </c>
      <c r="B141" s="165" t="s">
        <v>75</v>
      </c>
      <c r="C141" s="186" t="s">
        <v>76</v>
      </c>
      <c r="D141" s="166"/>
      <c r="E141" s="167"/>
      <c r="F141" s="168"/>
      <c r="G141" s="168">
        <f>SUMIF(AG142:AG147,"&lt;&gt;NOR",G142:G147)</f>
        <v>0</v>
      </c>
      <c r="H141" s="168"/>
      <c r="I141" s="168">
        <f>SUM(I142:I147)</f>
        <v>0</v>
      </c>
      <c r="J141" s="168"/>
      <c r="K141" s="168">
        <f>SUM(K142:K147)</f>
        <v>0</v>
      </c>
      <c r="L141" s="168"/>
      <c r="M141" s="168">
        <f>SUM(M142:M147)</f>
        <v>0</v>
      </c>
      <c r="N141" s="168"/>
      <c r="O141" s="168">
        <f>SUM(O142:O147)</f>
        <v>0.94</v>
      </c>
      <c r="P141" s="168"/>
      <c r="Q141" s="168">
        <f>SUM(Q142:Q147)</f>
        <v>0</v>
      </c>
      <c r="R141" s="168"/>
      <c r="S141" s="168"/>
      <c r="T141" s="169"/>
      <c r="U141" s="163"/>
      <c r="V141" s="163">
        <f>SUM(V142:V147)</f>
        <v>113.78999999999999</v>
      </c>
      <c r="W141" s="163"/>
      <c r="X141" s="163"/>
      <c r="AG141" t="s">
        <v>112</v>
      </c>
    </row>
    <row r="142" spans="1:60" outlineLevel="1">
      <c r="A142" s="170">
        <v>62</v>
      </c>
      <c r="B142" s="171" t="s">
        <v>317</v>
      </c>
      <c r="C142" s="187" t="s">
        <v>318</v>
      </c>
      <c r="D142" s="172" t="s">
        <v>149</v>
      </c>
      <c r="E142" s="173">
        <v>218</v>
      </c>
      <c r="F142" s="174"/>
      <c r="G142" s="175">
        <f>ROUND(E142*F142,2)</f>
        <v>0</v>
      </c>
      <c r="H142" s="174"/>
      <c r="I142" s="175">
        <f>ROUND(E142*H142,2)</f>
        <v>0</v>
      </c>
      <c r="J142" s="174"/>
      <c r="K142" s="175">
        <f>ROUND(E142*J142,2)</f>
        <v>0</v>
      </c>
      <c r="L142" s="175">
        <v>21</v>
      </c>
      <c r="M142" s="175">
        <f>G142*(1+L142/100)</f>
        <v>0</v>
      </c>
      <c r="N142" s="175">
        <v>4.3E-3</v>
      </c>
      <c r="O142" s="175">
        <f>ROUND(E142*N142,2)</f>
        <v>0.94</v>
      </c>
      <c r="P142" s="175">
        <v>0</v>
      </c>
      <c r="Q142" s="175">
        <f>ROUND(E142*P142,2)</f>
        <v>0</v>
      </c>
      <c r="R142" s="175" t="s">
        <v>116</v>
      </c>
      <c r="S142" s="175" t="s">
        <v>117</v>
      </c>
      <c r="T142" s="176" t="s">
        <v>117</v>
      </c>
      <c r="U142" s="160">
        <v>0.20799999999999999</v>
      </c>
      <c r="V142" s="160">
        <f>ROUND(E142*U142,2)</f>
        <v>45.34</v>
      </c>
      <c r="W142" s="160"/>
      <c r="X142" s="160" t="s">
        <v>118</v>
      </c>
      <c r="Y142" s="151"/>
      <c r="Z142" s="151"/>
      <c r="AA142" s="151"/>
      <c r="AB142" s="151"/>
      <c r="AC142" s="151"/>
      <c r="AD142" s="151"/>
      <c r="AE142" s="151"/>
      <c r="AF142" s="151"/>
      <c r="AG142" s="151" t="s">
        <v>119</v>
      </c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</row>
    <row r="143" spans="1:60" outlineLevel="1">
      <c r="A143" s="158"/>
      <c r="B143" s="159"/>
      <c r="C143" s="248" t="s">
        <v>319</v>
      </c>
      <c r="D143" s="249"/>
      <c r="E143" s="249"/>
      <c r="F143" s="249"/>
      <c r="G143" s="249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  <c r="Y143" s="151"/>
      <c r="Z143" s="151"/>
      <c r="AA143" s="151"/>
      <c r="AB143" s="151"/>
      <c r="AC143" s="151"/>
      <c r="AD143" s="151"/>
      <c r="AE143" s="151"/>
      <c r="AF143" s="151"/>
      <c r="AG143" s="151" t="s">
        <v>137</v>
      </c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</row>
    <row r="144" spans="1:60" outlineLevel="1">
      <c r="A144" s="170">
        <v>63</v>
      </c>
      <c r="B144" s="171" t="s">
        <v>320</v>
      </c>
      <c r="C144" s="187" t="s">
        <v>321</v>
      </c>
      <c r="D144" s="172" t="s">
        <v>149</v>
      </c>
      <c r="E144" s="173">
        <v>436</v>
      </c>
      <c r="F144" s="174"/>
      <c r="G144" s="175">
        <f>ROUND(E144*F144,2)</f>
        <v>0</v>
      </c>
      <c r="H144" s="174"/>
      <c r="I144" s="175">
        <f>ROUND(E144*H144,2)</f>
        <v>0</v>
      </c>
      <c r="J144" s="174"/>
      <c r="K144" s="175">
        <f>ROUND(E144*J144,2)</f>
        <v>0</v>
      </c>
      <c r="L144" s="175">
        <v>21</v>
      </c>
      <c r="M144" s="175">
        <f>G144*(1+L144/100)</f>
        <v>0</v>
      </c>
      <c r="N144" s="175">
        <v>0</v>
      </c>
      <c r="O144" s="175">
        <f>ROUND(E144*N144,2)</f>
        <v>0</v>
      </c>
      <c r="P144" s="175">
        <v>0</v>
      </c>
      <c r="Q144" s="175">
        <f>ROUND(E144*P144,2)</f>
        <v>0</v>
      </c>
      <c r="R144" s="175" t="s">
        <v>116</v>
      </c>
      <c r="S144" s="175" t="s">
        <v>117</v>
      </c>
      <c r="T144" s="176" t="s">
        <v>117</v>
      </c>
      <c r="U144" s="160">
        <v>0.12</v>
      </c>
      <c r="V144" s="160">
        <f>ROUND(E144*U144,2)</f>
        <v>52.32</v>
      </c>
      <c r="W144" s="160"/>
      <c r="X144" s="160" t="s">
        <v>118</v>
      </c>
      <c r="Y144" s="151"/>
      <c r="Z144" s="151"/>
      <c r="AA144" s="151"/>
      <c r="AB144" s="151"/>
      <c r="AC144" s="151"/>
      <c r="AD144" s="151"/>
      <c r="AE144" s="151"/>
      <c r="AF144" s="151"/>
      <c r="AG144" s="151" t="s">
        <v>119</v>
      </c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</row>
    <row r="145" spans="1:60" outlineLevel="1">
      <c r="A145" s="158"/>
      <c r="B145" s="159"/>
      <c r="C145" s="248" t="s">
        <v>322</v>
      </c>
      <c r="D145" s="249"/>
      <c r="E145" s="249"/>
      <c r="F145" s="249"/>
      <c r="G145" s="249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  <c r="Y145" s="151"/>
      <c r="Z145" s="151"/>
      <c r="AA145" s="151"/>
      <c r="AB145" s="151"/>
      <c r="AC145" s="151"/>
      <c r="AD145" s="151"/>
      <c r="AE145" s="151"/>
      <c r="AF145" s="151"/>
      <c r="AG145" s="151" t="s">
        <v>137</v>
      </c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1"/>
      <c r="BH145" s="151"/>
    </row>
    <row r="146" spans="1:60" outlineLevel="1">
      <c r="A146" s="170">
        <v>64</v>
      </c>
      <c r="B146" s="171" t="s">
        <v>323</v>
      </c>
      <c r="C146" s="187" t="s">
        <v>324</v>
      </c>
      <c r="D146" s="172" t="s">
        <v>149</v>
      </c>
      <c r="E146" s="173">
        <v>436</v>
      </c>
      <c r="F146" s="174"/>
      <c r="G146" s="175">
        <f>ROUND(E146*F146,2)</f>
        <v>0</v>
      </c>
      <c r="H146" s="174"/>
      <c r="I146" s="175">
        <f>ROUND(E146*H146,2)</f>
        <v>0</v>
      </c>
      <c r="J146" s="174"/>
      <c r="K146" s="175">
        <f>ROUND(E146*J146,2)</f>
        <v>0</v>
      </c>
      <c r="L146" s="175">
        <v>21</v>
      </c>
      <c r="M146" s="175">
        <f>G146*(1+L146/100)</f>
        <v>0</v>
      </c>
      <c r="N146" s="175">
        <v>0</v>
      </c>
      <c r="O146" s="175">
        <f>ROUND(E146*N146,2)</f>
        <v>0</v>
      </c>
      <c r="P146" s="175">
        <v>0</v>
      </c>
      <c r="Q146" s="175">
        <f>ROUND(E146*P146,2)</f>
        <v>0</v>
      </c>
      <c r="R146" s="175" t="s">
        <v>116</v>
      </c>
      <c r="S146" s="175" t="s">
        <v>117</v>
      </c>
      <c r="T146" s="176" t="s">
        <v>117</v>
      </c>
      <c r="U146" s="160">
        <v>3.6999999999999998E-2</v>
      </c>
      <c r="V146" s="160">
        <f>ROUND(E146*U146,2)</f>
        <v>16.13</v>
      </c>
      <c r="W146" s="160"/>
      <c r="X146" s="160" t="s">
        <v>118</v>
      </c>
      <c r="Y146" s="151"/>
      <c r="Z146" s="151"/>
      <c r="AA146" s="151"/>
      <c r="AB146" s="151"/>
      <c r="AC146" s="151"/>
      <c r="AD146" s="151"/>
      <c r="AE146" s="151"/>
      <c r="AF146" s="151"/>
      <c r="AG146" s="151" t="s">
        <v>119</v>
      </c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1"/>
      <c r="BB146" s="151"/>
      <c r="BC146" s="151"/>
      <c r="BD146" s="151"/>
      <c r="BE146" s="151"/>
      <c r="BF146" s="151"/>
      <c r="BG146" s="151"/>
      <c r="BH146" s="151"/>
    </row>
    <row r="147" spans="1:60" outlineLevel="1">
      <c r="A147" s="158"/>
      <c r="B147" s="159"/>
      <c r="C147" s="248" t="s">
        <v>325</v>
      </c>
      <c r="D147" s="249"/>
      <c r="E147" s="249"/>
      <c r="F147" s="249"/>
      <c r="G147" s="249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  <c r="Y147" s="151"/>
      <c r="Z147" s="151"/>
      <c r="AA147" s="151"/>
      <c r="AB147" s="151"/>
      <c r="AC147" s="151"/>
      <c r="AD147" s="151"/>
      <c r="AE147" s="151"/>
      <c r="AF147" s="151"/>
      <c r="AG147" s="151" t="s">
        <v>137</v>
      </c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  <c r="AV147" s="151"/>
      <c r="AW147" s="151"/>
      <c r="AX147" s="151"/>
      <c r="AY147" s="151"/>
      <c r="AZ147" s="151"/>
      <c r="BA147" s="151"/>
      <c r="BB147" s="151"/>
      <c r="BC147" s="151"/>
      <c r="BD147" s="151"/>
      <c r="BE147" s="151"/>
      <c r="BF147" s="151"/>
      <c r="BG147" s="151"/>
      <c r="BH147" s="151"/>
    </row>
    <row r="148" spans="1:60">
      <c r="A148" s="164" t="s">
        <v>111</v>
      </c>
      <c r="B148" s="165" t="s">
        <v>77</v>
      </c>
      <c r="C148" s="186" t="s">
        <v>78</v>
      </c>
      <c r="D148" s="166"/>
      <c r="E148" s="167"/>
      <c r="F148" s="168"/>
      <c r="G148" s="168">
        <f>SUMIF(AG149:AG150,"&lt;&gt;NOR",G149:G150)</f>
        <v>0</v>
      </c>
      <c r="H148" s="168"/>
      <c r="I148" s="168">
        <f>SUM(I149:I150)</f>
        <v>0</v>
      </c>
      <c r="J148" s="168"/>
      <c r="K148" s="168">
        <f>SUM(K149:K150)</f>
        <v>0</v>
      </c>
      <c r="L148" s="168"/>
      <c r="M148" s="168">
        <f>SUM(M149:M150)</f>
        <v>0</v>
      </c>
      <c r="N148" s="168"/>
      <c r="O148" s="168">
        <f>SUM(O149:O150)</f>
        <v>0</v>
      </c>
      <c r="P148" s="168"/>
      <c r="Q148" s="168">
        <f>SUM(Q149:Q150)</f>
        <v>0</v>
      </c>
      <c r="R148" s="168"/>
      <c r="S148" s="168"/>
      <c r="T148" s="169"/>
      <c r="U148" s="163"/>
      <c r="V148" s="163">
        <f>SUM(V149:V150)</f>
        <v>747.9</v>
      </c>
      <c r="W148" s="163"/>
      <c r="X148" s="163"/>
      <c r="AG148" t="s">
        <v>112</v>
      </c>
    </row>
    <row r="149" spans="1:60" ht="22.5" outlineLevel="1">
      <c r="A149" s="170">
        <v>65</v>
      </c>
      <c r="B149" s="171" t="s">
        <v>326</v>
      </c>
      <c r="C149" s="187" t="s">
        <v>327</v>
      </c>
      <c r="D149" s="172" t="s">
        <v>229</v>
      </c>
      <c r="E149" s="173">
        <v>3536.1619000000001</v>
      </c>
      <c r="F149" s="174"/>
      <c r="G149" s="175">
        <f>ROUND(E149*F149,2)</f>
        <v>0</v>
      </c>
      <c r="H149" s="174"/>
      <c r="I149" s="175">
        <f>ROUND(E149*H149,2)</f>
        <v>0</v>
      </c>
      <c r="J149" s="174"/>
      <c r="K149" s="175">
        <f>ROUND(E149*J149,2)</f>
        <v>0</v>
      </c>
      <c r="L149" s="175">
        <v>21</v>
      </c>
      <c r="M149" s="175">
        <f>G149*(1+L149/100)</f>
        <v>0</v>
      </c>
      <c r="N149" s="175">
        <v>0</v>
      </c>
      <c r="O149" s="175">
        <f>ROUND(E149*N149,2)</f>
        <v>0</v>
      </c>
      <c r="P149" s="175">
        <v>0</v>
      </c>
      <c r="Q149" s="175">
        <f>ROUND(E149*P149,2)</f>
        <v>0</v>
      </c>
      <c r="R149" s="175" t="s">
        <v>236</v>
      </c>
      <c r="S149" s="175" t="s">
        <v>117</v>
      </c>
      <c r="T149" s="176" t="s">
        <v>117</v>
      </c>
      <c r="U149" s="160">
        <v>0.21149999999999999</v>
      </c>
      <c r="V149" s="160">
        <f>ROUND(E149*U149,2)</f>
        <v>747.9</v>
      </c>
      <c r="W149" s="160"/>
      <c r="X149" s="160" t="s">
        <v>328</v>
      </c>
      <c r="Y149" s="151"/>
      <c r="Z149" s="151"/>
      <c r="AA149" s="151"/>
      <c r="AB149" s="151"/>
      <c r="AC149" s="151"/>
      <c r="AD149" s="151"/>
      <c r="AE149" s="151"/>
      <c r="AF149" s="151"/>
      <c r="AG149" s="151" t="s">
        <v>329</v>
      </c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  <c r="AV149" s="151"/>
      <c r="AW149" s="151"/>
      <c r="AX149" s="151"/>
      <c r="AY149" s="151"/>
      <c r="AZ149" s="151"/>
      <c r="BA149" s="151"/>
      <c r="BB149" s="151"/>
      <c r="BC149" s="151"/>
      <c r="BD149" s="151"/>
      <c r="BE149" s="151"/>
      <c r="BF149" s="151"/>
      <c r="BG149" s="151"/>
      <c r="BH149" s="151"/>
    </row>
    <row r="150" spans="1:60" outlineLevel="1">
      <c r="A150" s="158"/>
      <c r="B150" s="159"/>
      <c r="C150" s="248" t="s">
        <v>330</v>
      </c>
      <c r="D150" s="249"/>
      <c r="E150" s="249"/>
      <c r="F150" s="249"/>
      <c r="G150" s="249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51"/>
      <c r="Z150" s="151"/>
      <c r="AA150" s="151"/>
      <c r="AB150" s="151"/>
      <c r="AC150" s="151"/>
      <c r="AD150" s="151"/>
      <c r="AE150" s="151"/>
      <c r="AF150" s="151"/>
      <c r="AG150" s="151" t="s">
        <v>137</v>
      </c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151"/>
      <c r="AV150" s="151"/>
      <c r="AW150" s="151"/>
      <c r="AX150" s="151"/>
      <c r="AY150" s="151"/>
      <c r="AZ150" s="151"/>
      <c r="BA150" s="151"/>
      <c r="BB150" s="151"/>
      <c r="BC150" s="151"/>
      <c r="BD150" s="151"/>
      <c r="BE150" s="151"/>
      <c r="BF150" s="151"/>
      <c r="BG150" s="151"/>
      <c r="BH150" s="151"/>
    </row>
    <row r="151" spans="1:60">
      <c r="A151" s="164" t="s">
        <v>111</v>
      </c>
      <c r="B151" s="165" t="s">
        <v>79</v>
      </c>
      <c r="C151" s="186" t="s">
        <v>80</v>
      </c>
      <c r="D151" s="166"/>
      <c r="E151" s="167"/>
      <c r="F151" s="168"/>
      <c r="G151" s="168">
        <f>SUMIF(AG152:AG165,"&lt;&gt;NOR",G152:G165)</f>
        <v>0</v>
      </c>
      <c r="H151" s="168"/>
      <c r="I151" s="168">
        <f>SUM(I152:I165)</f>
        <v>0</v>
      </c>
      <c r="J151" s="168"/>
      <c r="K151" s="168">
        <f>SUM(K152:K165)</f>
        <v>0</v>
      </c>
      <c r="L151" s="168"/>
      <c r="M151" s="168">
        <f>SUM(M152:M165)</f>
        <v>0</v>
      </c>
      <c r="N151" s="168"/>
      <c r="O151" s="168">
        <f>SUM(O152:O165)</f>
        <v>0</v>
      </c>
      <c r="P151" s="168"/>
      <c r="Q151" s="168">
        <f>SUM(Q152:Q165)</f>
        <v>0</v>
      </c>
      <c r="R151" s="168"/>
      <c r="S151" s="168"/>
      <c r="T151" s="169"/>
      <c r="U151" s="163"/>
      <c r="V151" s="163">
        <f>SUM(V152:V165)</f>
        <v>110</v>
      </c>
      <c r="W151" s="163"/>
      <c r="X151" s="163"/>
      <c r="AG151" t="s">
        <v>112</v>
      </c>
    </row>
    <row r="152" spans="1:60" outlineLevel="1">
      <c r="A152" s="170">
        <v>66</v>
      </c>
      <c r="B152" s="171" t="s">
        <v>331</v>
      </c>
      <c r="C152" s="187" t="s">
        <v>332</v>
      </c>
      <c r="D152" s="172" t="s">
        <v>229</v>
      </c>
      <c r="E152" s="173">
        <v>441.82278000000002</v>
      </c>
      <c r="F152" s="174"/>
      <c r="G152" s="175">
        <f>ROUND(E152*F152,2)</f>
        <v>0</v>
      </c>
      <c r="H152" s="174"/>
      <c r="I152" s="175">
        <f>ROUND(E152*H152,2)</f>
        <v>0</v>
      </c>
      <c r="J152" s="174"/>
      <c r="K152" s="175">
        <f>ROUND(E152*J152,2)</f>
        <v>0</v>
      </c>
      <c r="L152" s="175">
        <v>21</v>
      </c>
      <c r="M152" s="175">
        <f>G152*(1+L152/100)</f>
        <v>0</v>
      </c>
      <c r="N152" s="175">
        <v>0</v>
      </c>
      <c r="O152" s="175">
        <f>ROUND(E152*N152,2)</f>
        <v>0</v>
      </c>
      <c r="P152" s="175">
        <v>0</v>
      </c>
      <c r="Q152" s="175">
        <f>ROUND(E152*P152,2)</f>
        <v>0</v>
      </c>
      <c r="R152" s="175" t="s">
        <v>333</v>
      </c>
      <c r="S152" s="175" t="s">
        <v>117</v>
      </c>
      <c r="T152" s="176" t="s">
        <v>117</v>
      </c>
      <c r="U152" s="160">
        <v>0</v>
      </c>
      <c r="V152" s="160">
        <f>ROUND(E152*U152,2)</f>
        <v>0</v>
      </c>
      <c r="W152" s="160"/>
      <c r="X152" s="160" t="s">
        <v>118</v>
      </c>
      <c r="Y152" s="151"/>
      <c r="Z152" s="151"/>
      <c r="AA152" s="151"/>
      <c r="AB152" s="151"/>
      <c r="AC152" s="151"/>
      <c r="AD152" s="151"/>
      <c r="AE152" s="151"/>
      <c r="AF152" s="151"/>
      <c r="AG152" s="151" t="s">
        <v>119</v>
      </c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  <c r="AX152" s="151"/>
      <c r="AY152" s="151"/>
      <c r="AZ152" s="151"/>
      <c r="BA152" s="151"/>
      <c r="BB152" s="151"/>
      <c r="BC152" s="151"/>
      <c r="BD152" s="151"/>
      <c r="BE152" s="151"/>
      <c r="BF152" s="151"/>
      <c r="BG152" s="151"/>
      <c r="BH152" s="151"/>
    </row>
    <row r="153" spans="1:60" outlineLevel="1">
      <c r="A153" s="158"/>
      <c r="B153" s="159"/>
      <c r="C153" s="188" t="s">
        <v>334</v>
      </c>
      <c r="D153" s="161"/>
      <c r="E153" s="162">
        <v>441.82278000000002</v>
      </c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  <c r="Y153" s="151"/>
      <c r="Z153" s="151"/>
      <c r="AA153" s="151"/>
      <c r="AB153" s="151"/>
      <c r="AC153" s="151"/>
      <c r="AD153" s="151"/>
      <c r="AE153" s="151"/>
      <c r="AF153" s="151"/>
      <c r="AG153" s="151" t="s">
        <v>121</v>
      </c>
      <c r="AH153" s="151">
        <v>0</v>
      </c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  <c r="AV153" s="151"/>
      <c r="AW153" s="151"/>
      <c r="AX153" s="151"/>
      <c r="AY153" s="151"/>
      <c r="AZ153" s="151"/>
      <c r="BA153" s="151"/>
      <c r="BB153" s="151"/>
      <c r="BC153" s="151"/>
      <c r="BD153" s="151"/>
      <c r="BE153" s="151"/>
      <c r="BF153" s="151"/>
      <c r="BG153" s="151"/>
      <c r="BH153" s="151"/>
    </row>
    <row r="154" spans="1:60" outlineLevel="1">
      <c r="A154" s="170">
        <v>67</v>
      </c>
      <c r="B154" s="171" t="s">
        <v>335</v>
      </c>
      <c r="C154" s="187" t="s">
        <v>336</v>
      </c>
      <c r="D154" s="172" t="s">
        <v>229</v>
      </c>
      <c r="E154" s="173">
        <v>205.2688</v>
      </c>
      <c r="F154" s="174"/>
      <c r="G154" s="175">
        <f>ROUND(E154*F154,2)</f>
        <v>0</v>
      </c>
      <c r="H154" s="174"/>
      <c r="I154" s="175">
        <f>ROUND(E154*H154,2)</f>
        <v>0</v>
      </c>
      <c r="J154" s="174"/>
      <c r="K154" s="175">
        <f>ROUND(E154*J154,2)</f>
        <v>0</v>
      </c>
      <c r="L154" s="175">
        <v>21</v>
      </c>
      <c r="M154" s="175">
        <f>G154*(1+L154/100)</f>
        <v>0</v>
      </c>
      <c r="N154" s="175">
        <v>0</v>
      </c>
      <c r="O154" s="175">
        <f>ROUND(E154*N154,2)</f>
        <v>0</v>
      </c>
      <c r="P154" s="175">
        <v>0</v>
      </c>
      <c r="Q154" s="175">
        <f>ROUND(E154*P154,2)</f>
        <v>0</v>
      </c>
      <c r="R154" s="175" t="s">
        <v>333</v>
      </c>
      <c r="S154" s="175" t="s">
        <v>117</v>
      </c>
      <c r="T154" s="176" t="s">
        <v>117</v>
      </c>
      <c r="U154" s="160">
        <v>0</v>
      </c>
      <c r="V154" s="160">
        <f>ROUND(E154*U154,2)</f>
        <v>0</v>
      </c>
      <c r="W154" s="160"/>
      <c r="X154" s="160" t="s">
        <v>118</v>
      </c>
      <c r="Y154" s="151"/>
      <c r="Z154" s="151"/>
      <c r="AA154" s="151"/>
      <c r="AB154" s="151"/>
      <c r="AC154" s="151"/>
      <c r="AD154" s="151"/>
      <c r="AE154" s="151"/>
      <c r="AF154" s="151"/>
      <c r="AG154" s="151" t="s">
        <v>119</v>
      </c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151"/>
      <c r="AV154" s="151"/>
      <c r="AW154" s="151"/>
      <c r="AX154" s="151"/>
      <c r="AY154" s="151"/>
      <c r="AZ154" s="151"/>
      <c r="BA154" s="151"/>
      <c r="BB154" s="151"/>
      <c r="BC154" s="151"/>
      <c r="BD154" s="151"/>
      <c r="BE154" s="151"/>
      <c r="BF154" s="151"/>
      <c r="BG154" s="151"/>
      <c r="BH154" s="151"/>
    </row>
    <row r="155" spans="1:60" outlineLevel="1">
      <c r="A155" s="158"/>
      <c r="B155" s="159"/>
      <c r="C155" s="188" t="s">
        <v>337</v>
      </c>
      <c r="D155" s="161"/>
      <c r="E155" s="162">
        <v>55.154000000000003</v>
      </c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  <c r="Y155" s="151"/>
      <c r="Z155" s="151"/>
      <c r="AA155" s="151"/>
      <c r="AB155" s="151"/>
      <c r="AC155" s="151"/>
      <c r="AD155" s="151"/>
      <c r="AE155" s="151"/>
      <c r="AF155" s="151"/>
      <c r="AG155" s="151" t="s">
        <v>121</v>
      </c>
      <c r="AH155" s="151">
        <v>0</v>
      </c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151"/>
      <c r="AV155" s="151"/>
      <c r="AW155" s="151"/>
      <c r="AX155" s="151"/>
      <c r="AY155" s="151"/>
      <c r="AZ155" s="151"/>
      <c r="BA155" s="151"/>
      <c r="BB155" s="151"/>
      <c r="BC155" s="151"/>
      <c r="BD155" s="151"/>
      <c r="BE155" s="151"/>
      <c r="BF155" s="151"/>
      <c r="BG155" s="151"/>
      <c r="BH155" s="151"/>
    </row>
    <row r="156" spans="1:60" outlineLevel="1">
      <c r="A156" s="158"/>
      <c r="B156" s="159"/>
      <c r="C156" s="188" t="s">
        <v>338</v>
      </c>
      <c r="D156" s="161"/>
      <c r="E156" s="162">
        <v>77.215599999999995</v>
      </c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  <c r="Y156" s="151"/>
      <c r="Z156" s="151"/>
      <c r="AA156" s="151"/>
      <c r="AB156" s="151"/>
      <c r="AC156" s="151"/>
      <c r="AD156" s="151"/>
      <c r="AE156" s="151"/>
      <c r="AF156" s="151"/>
      <c r="AG156" s="151" t="s">
        <v>121</v>
      </c>
      <c r="AH156" s="151">
        <v>0</v>
      </c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  <c r="AV156" s="151"/>
      <c r="AW156" s="151"/>
      <c r="AX156" s="151"/>
      <c r="AY156" s="151"/>
      <c r="AZ156" s="151"/>
      <c r="BA156" s="151"/>
      <c r="BB156" s="151"/>
      <c r="BC156" s="151"/>
      <c r="BD156" s="151"/>
      <c r="BE156" s="151"/>
      <c r="BF156" s="151"/>
      <c r="BG156" s="151"/>
      <c r="BH156" s="151"/>
    </row>
    <row r="157" spans="1:60" outlineLevel="1">
      <c r="A157" s="158"/>
      <c r="B157" s="159"/>
      <c r="C157" s="188" t="s">
        <v>339</v>
      </c>
      <c r="D157" s="161"/>
      <c r="E157" s="162">
        <v>72.899199999999993</v>
      </c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  <c r="Y157" s="151"/>
      <c r="Z157" s="151"/>
      <c r="AA157" s="151"/>
      <c r="AB157" s="151"/>
      <c r="AC157" s="151"/>
      <c r="AD157" s="151"/>
      <c r="AE157" s="151"/>
      <c r="AF157" s="151"/>
      <c r="AG157" s="151" t="s">
        <v>121</v>
      </c>
      <c r="AH157" s="151">
        <v>0</v>
      </c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151"/>
      <c r="AV157" s="151"/>
      <c r="AW157" s="151"/>
      <c r="AX157" s="151"/>
      <c r="AY157" s="151"/>
      <c r="AZ157" s="151"/>
      <c r="BA157" s="151"/>
      <c r="BB157" s="151"/>
      <c r="BC157" s="151"/>
      <c r="BD157" s="151"/>
      <c r="BE157" s="151"/>
      <c r="BF157" s="151"/>
      <c r="BG157" s="151"/>
      <c r="BH157" s="151"/>
    </row>
    <row r="158" spans="1:60" ht="33.75" outlineLevel="1">
      <c r="A158" s="170">
        <v>68</v>
      </c>
      <c r="B158" s="171" t="s">
        <v>340</v>
      </c>
      <c r="C158" s="187" t="s">
        <v>341</v>
      </c>
      <c r="D158" s="172" t="s">
        <v>229</v>
      </c>
      <c r="E158" s="173">
        <v>647.09158000000002</v>
      </c>
      <c r="F158" s="174"/>
      <c r="G158" s="175">
        <f>ROUND(E158*F158,2)</f>
        <v>0</v>
      </c>
      <c r="H158" s="174"/>
      <c r="I158" s="175">
        <f>ROUND(E158*H158,2)</f>
        <v>0</v>
      </c>
      <c r="J158" s="174"/>
      <c r="K158" s="175">
        <f>ROUND(E158*J158,2)</f>
        <v>0</v>
      </c>
      <c r="L158" s="175">
        <v>21</v>
      </c>
      <c r="M158" s="175">
        <f>G158*(1+L158/100)</f>
        <v>0</v>
      </c>
      <c r="N158" s="175">
        <v>0</v>
      </c>
      <c r="O158" s="175">
        <f>ROUND(E158*N158,2)</f>
        <v>0</v>
      </c>
      <c r="P158" s="175">
        <v>0</v>
      </c>
      <c r="Q158" s="175">
        <f>ROUND(E158*P158,2)</f>
        <v>0</v>
      </c>
      <c r="R158" s="175" t="s">
        <v>342</v>
      </c>
      <c r="S158" s="175" t="s">
        <v>117</v>
      </c>
      <c r="T158" s="176" t="s">
        <v>117</v>
      </c>
      <c r="U158" s="160">
        <v>0</v>
      </c>
      <c r="V158" s="160">
        <f>ROUND(E158*U158,2)</f>
        <v>0</v>
      </c>
      <c r="W158" s="160"/>
      <c r="X158" s="160" t="s">
        <v>343</v>
      </c>
      <c r="Y158" s="151"/>
      <c r="Z158" s="151"/>
      <c r="AA158" s="151"/>
      <c r="AB158" s="151"/>
      <c r="AC158" s="151"/>
      <c r="AD158" s="151"/>
      <c r="AE158" s="151"/>
      <c r="AF158" s="151"/>
      <c r="AG158" s="151" t="s">
        <v>344</v>
      </c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151"/>
      <c r="AV158" s="151"/>
      <c r="AW158" s="151"/>
      <c r="AX158" s="151"/>
      <c r="AY158" s="151"/>
      <c r="AZ158" s="151"/>
      <c r="BA158" s="151"/>
      <c r="BB158" s="151"/>
      <c r="BC158" s="151"/>
      <c r="BD158" s="151"/>
      <c r="BE158" s="151"/>
      <c r="BF158" s="151"/>
      <c r="BG158" s="151"/>
      <c r="BH158" s="151"/>
    </row>
    <row r="159" spans="1:60" outlineLevel="1">
      <c r="A159" s="158"/>
      <c r="B159" s="159"/>
      <c r="C159" s="248" t="s">
        <v>345</v>
      </c>
      <c r="D159" s="249"/>
      <c r="E159" s="249"/>
      <c r="F159" s="249"/>
      <c r="G159" s="249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  <c r="Y159" s="151"/>
      <c r="Z159" s="151"/>
      <c r="AA159" s="151"/>
      <c r="AB159" s="151"/>
      <c r="AC159" s="151"/>
      <c r="AD159" s="151"/>
      <c r="AE159" s="151"/>
      <c r="AF159" s="151"/>
      <c r="AG159" s="151" t="s">
        <v>137</v>
      </c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151"/>
      <c r="AV159" s="151"/>
      <c r="AW159" s="151"/>
      <c r="AX159" s="151"/>
      <c r="AY159" s="151"/>
      <c r="AZ159" s="151"/>
      <c r="BA159" s="151"/>
      <c r="BB159" s="151"/>
      <c r="BC159" s="151"/>
      <c r="BD159" s="151"/>
      <c r="BE159" s="151"/>
      <c r="BF159" s="151"/>
      <c r="BG159" s="151"/>
      <c r="BH159" s="151"/>
    </row>
    <row r="160" spans="1:60" ht="33.75" outlineLevel="1">
      <c r="A160" s="170">
        <v>69</v>
      </c>
      <c r="B160" s="171" t="s">
        <v>346</v>
      </c>
      <c r="C160" s="187" t="s">
        <v>347</v>
      </c>
      <c r="D160" s="172" t="s">
        <v>229</v>
      </c>
      <c r="E160" s="173">
        <v>29119.1211</v>
      </c>
      <c r="F160" s="174"/>
      <c r="G160" s="175">
        <f>ROUND(E160*F160,2)</f>
        <v>0</v>
      </c>
      <c r="H160" s="174"/>
      <c r="I160" s="175">
        <f>ROUND(E160*H160,2)</f>
        <v>0</v>
      </c>
      <c r="J160" s="174"/>
      <c r="K160" s="175">
        <f>ROUND(E160*J160,2)</f>
        <v>0</v>
      </c>
      <c r="L160" s="175">
        <v>21</v>
      </c>
      <c r="M160" s="175">
        <f>G160*(1+L160/100)</f>
        <v>0</v>
      </c>
      <c r="N160" s="175">
        <v>0</v>
      </c>
      <c r="O160" s="175">
        <f>ROUND(E160*N160,2)</f>
        <v>0</v>
      </c>
      <c r="P160" s="175">
        <v>0</v>
      </c>
      <c r="Q160" s="175">
        <f>ROUND(E160*P160,2)</f>
        <v>0</v>
      </c>
      <c r="R160" s="175" t="s">
        <v>342</v>
      </c>
      <c r="S160" s="175" t="s">
        <v>117</v>
      </c>
      <c r="T160" s="176" t="s">
        <v>117</v>
      </c>
      <c r="U160" s="160">
        <v>0</v>
      </c>
      <c r="V160" s="160">
        <f>ROUND(E160*U160,2)</f>
        <v>0</v>
      </c>
      <c r="W160" s="160"/>
      <c r="X160" s="160" t="s">
        <v>343</v>
      </c>
      <c r="Y160" s="151"/>
      <c r="Z160" s="151"/>
      <c r="AA160" s="151"/>
      <c r="AB160" s="151"/>
      <c r="AC160" s="151"/>
      <c r="AD160" s="151"/>
      <c r="AE160" s="151"/>
      <c r="AF160" s="151"/>
      <c r="AG160" s="151" t="s">
        <v>344</v>
      </c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151"/>
      <c r="AV160" s="151"/>
      <c r="AW160" s="151"/>
      <c r="AX160" s="151"/>
      <c r="AY160" s="151"/>
      <c r="AZ160" s="151"/>
      <c r="BA160" s="151"/>
      <c r="BB160" s="151"/>
      <c r="BC160" s="151"/>
      <c r="BD160" s="151"/>
      <c r="BE160" s="151"/>
      <c r="BF160" s="151"/>
      <c r="BG160" s="151"/>
      <c r="BH160" s="151"/>
    </row>
    <row r="161" spans="1:60" outlineLevel="1">
      <c r="A161" s="158"/>
      <c r="B161" s="159"/>
      <c r="C161" s="248" t="s">
        <v>345</v>
      </c>
      <c r="D161" s="249"/>
      <c r="E161" s="249"/>
      <c r="F161" s="249"/>
      <c r="G161" s="249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  <c r="Y161" s="151"/>
      <c r="Z161" s="151"/>
      <c r="AA161" s="151"/>
      <c r="AB161" s="151"/>
      <c r="AC161" s="151"/>
      <c r="AD161" s="151"/>
      <c r="AE161" s="151"/>
      <c r="AF161" s="151"/>
      <c r="AG161" s="151" t="s">
        <v>137</v>
      </c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151"/>
      <c r="AV161" s="151"/>
      <c r="AW161" s="151"/>
      <c r="AX161" s="151"/>
      <c r="AY161" s="151"/>
      <c r="AZ161" s="151"/>
      <c r="BA161" s="151"/>
      <c r="BB161" s="151"/>
      <c r="BC161" s="151"/>
      <c r="BD161" s="151"/>
      <c r="BE161" s="151"/>
      <c r="BF161" s="151"/>
      <c r="BG161" s="151"/>
      <c r="BH161" s="151"/>
    </row>
    <row r="162" spans="1:60" outlineLevel="1">
      <c r="A162" s="170">
        <v>70</v>
      </c>
      <c r="B162" s="171" t="s">
        <v>348</v>
      </c>
      <c r="C162" s="187" t="s">
        <v>349</v>
      </c>
      <c r="D162" s="172" t="s">
        <v>229</v>
      </c>
      <c r="E162" s="173">
        <v>647.09158000000002</v>
      </c>
      <c r="F162" s="174"/>
      <c r="G162" s="175">
        <f>ROUND(E162*F162,2)</f>
        <v>0</v>
      </c>
      <c r="H162" s="174"/>
      <c r="I162" s="175">
        <f>ROUND(E162*H162,2)</f>
        <v>0</v>
      </c>
      <c r="J162" s="174"/>
      <c r="K162" s="175">
        <f>ROUND(E162*J162,2)</f>
        <v>0</v>
      </c>
      <c r="L162" s="175">
        <v>21</v>
      </c>
      <c r="M162" s="175">
        <f>G162*(1+L162/100)</f>
        <v>0</v>
      </c>
      <c r="N162" s="175">
        <v>0</v>
      </c>
      <c r="O162" s="175">
        <f>ROUND(E162*N162,2)</f>
        <v>0</v>
      </c>
      <c r="P162" s="175">
        <v>0</v>
      </c>
      <c r="Q162" s="175">
        <f>ROUND(E162*P162,2)</f>
        <v>0</v>
      </c>
      <c r="R162" s="175" t="s">
        <v>350</v>
      </c>
      <c r="S162" s="175" t="s">
        <v>117</v>
      </c>
      <c r="T162" s="176" t="s">
        <v>117</v>
      </c>
      <c r="U162" s="160">
        <v>0.16400000000000001</v>
      </c>
      <c r="V162" s="160">
        <f>ROUND(E162*U162,2)</f>
        <v>106.12</v>
      </c>
      <c r="W162" s="160"/>
      <c r="X162" s="160" t="s">
        <v>343</v>
      </c>
      <c r="Y162" s="151"/>
      <c r="Z162" s="151"/>
      <c r="AA162" s="151"/>
      <c r="AB162" s="151"/>
      <c r="AC162" s="151"/>
      <c r="AD162" s="151"/>
      <c r="AE162" s="151"/>
      <c r="AF162" s="151"/>
      <c r="AG162" s="151" t="s">
        <v>344</v>
      </c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151"/>
      <c r="AV162" s="151"/>
      <c r="AW162" s="151"/>
      <c r="AX162" s="151"/>
      <c r="AY162" s="151"/>
      <c r="AZ162" s="151"/>
      <c r="BA162" s="151"/>
      <c r="BB162" s="151"/>
      <c r="BC162" s="151"/>
      <c r="BD162" s="151"/>
      <c r="BE162" s="151"/>
      <c r="BF162" s="151"/>
      <c r="BG162" s="151"/>
      <c r="BH162" s="151"/>
    </row>
    <row r="163" spans="1:60" ht="22.5" outlineLevel="1">
      <c r="A163" s="158"/>
      <c r="B163" s="159"/>
      <c r="C163" s="248" t="s">
        <v>351</v>
      </c>
      <c r="D163" s="249"/>
      <c r="E163" s="249"/>
      <c r="F163" s="249"/>
      <c r="G163" s="249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  <c r="Y163" s="151"/>
      <c r="Z163" s="151"/>
      <c r="AA163" s="151"/>
      <c r="AB163" s="151"/>
      <c r="AC163" s="151"/>
      <c r="AD163" s="151"/>
      <c r="AE163" s="151"/>
      <c r="AF163" s="151"/>
      <c r="AG163" s="151" t="s">
        <v>137</v>
      </c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151"/>
      <c r="AV163" s="151"/>
      <c r="AW163" s="151"/>
      <c r="AX163" s="151"/>
      <c r="AY163" s="151"/>
      <c r="AZ163" s="151"/>
      <c r="BA163" s="177" t="str">
        <f>C163</f>
        <v>se složením a hrubým urovnáním nebo s přeložením na jiný dopravní prostředek kromě lodi, vč. příplatku za každých dalších i započatých 1000 m přes 1000 m,</v>
      </c>
      <c r="BB163" s="151"/>
      <c r="BC163" s="151"/>
      <c r="BD163" s="151"/>
      <c r="BE163" s="151"/>
      <c r="BF163" s="151"/>
      <c r="BG163" s="151"/>
      <c r="BH163" s="151"/>
    </row>
    <row r="164" spans="1:60" outlineLevel="1">
      <c r="A164" s="170">
        <v>71</v>
      </c>
      <c r="B164" s="171" t="s">
        <v>352</v>
      </c>
      <c r="C164" s="187" t="s">
        <v>353</v>
      </c>
      <c r="D164" s="172" t="s">
        <v>229</v>
      </c>
      <c r="E164" s="173">
        <v>647.09158000000002</v>
      </c>
      <c r="F164" s="174"/>
      <c r="G164" s="175">
        <f>ROUND(E164*F164,2)</f>
        <v>0</v>
      </c>
      <c r="H164" s="174"/>
      <c r="I164" s="175">
        <f>ROUND(E164*H164,2)</f>
        <v>0</v>
      </c>
      <c r="J164" s="174"/>
      <c r="K164" s="175">
        <f>ROUND(E164*J164,2)</f>
        <v>0</v>
      </c>
      <c r="L164" s="175">
        <v>21</v>
      </c>
      <c r="M164" s="175">
        <f>G164*(1+L164/100)</f>
        <v>0</v>
      </c>
      <c r="N164" s="175">
        <v>0</v>
      </c>
      <c r="O164" s="175">
        <f>ROUND(E164*N164,2)</f>
        <v>0</v>
      </c>
      <c r="P164" s="175">
        <v>0</v>
      </c>
      <c r="Q164" s="175">
        <f>ROUND(E164*P164,2)</f>
        <v>0</v>
      </c>
      <c r="R164" s="175" t="s">
        <v>354</v>
      </c>
      <c r="S164" s="175" t="s">
        <v>117</v>
      </c>
      <c r="T164" s="176" t="s">
        <v>117</v>
      </c>
      <c r="U164" s="160">
        <v>6.0000000000000001E-3</v>
      </c>
      <c r="V164" s="160">
        <f>ROUND(E164*U164,2)</f>
        <v>3.88</v>
      </c>
      <c r="W164" s="160"/>
      <c r="X164" s="160" t="s">
        <v>343</v>
      </c>
      <c r="Y164" s="151"/>
      <c r="Z164" s="151"/>
      <c r="AA164" s="151"/>
      <c r="AB164" s="151"/>
      <c r="AC164" s="151"/>
      <c r="AD164" s="151"/>
      <c r="AE164" s="151"/>
      <c r="AF164" s="151"/>
      <c r="AG164" s="151" t="s">
        <v>344</v>
      </c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151"/>
      <c r="AV164" s="151"/>
      <c r="AW164" s="151"/>
      <c r="AX164" s="151"/>
      <c r="AY164" s="151"/>
      <c r="AZ164" s="151"/>
      <c r="BA164" s="151"/>
      <c r="BB164" s="151"/>
      <c r="BC164" s="151"/>
      <c r="BD164" s="151"/>
      <c r="BE164" s="151"/>
      <c r="BF164" s="151"/>
      <c r="BG164" s="151"/>
      <c r="BH164" s="151"/>
    </row>
    <row r="165" spans="1:60" outlineLevel="1">
      <c r="A165" s="158"/>
      <c r="B165" s="159"/>
      <c r="C165" s="248" t="s">
        <v>355</v>
      </c>
      <c r="D165" s="249"/>
      <c r="E165" s="249"/>
      <c r="F165" s="249"/>
      <c r="G165" s="249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  <c r="Y165" s="151"/>
      <c r="Z165" s="151"/>
      <c r="AA165" s="151"/>
      <c r="AB165" s="151"/>
      <c r="AC165" s="151"/>
      <c r="AD165" s="151"/>
      <c r="AE165" s="151"/>
      <c r="AF165" s="151"/>
      <c r="AG165" s="151" t="s">
        <v>137</v>
      </c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151"/>
      <c r="AV165" s="151"/>
      <c r="AW165" s="151"/>
      <c r="AX165" s="151"/>
      <c r="AY165" s="151"/>
      <c r="AZ165" s="151"/>
      <c r="BA165" s="151"/>
      <c r="BB165" s="151"/>
      <c r="BC165" s="151"/>
      <c r="BD165" s="151"/>
      <c r="BE165" s="151"/>
      <c r="BF165" s="151"/>
      <c r="BG165" s="151"/>
      <c r="BH165" s="151"/>
    </row>
    <row r="166" spans="1:60">
      <c r="A166" s="3"/>
      <c r="B166" s="4"/>
      <c r="C166" s="190"/>
      <c r="D166" s="6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AE166">
        <v>15</v>
      </c>
      <c r="AF166">
        <v>21</v>
      </c>
      <c r="AG166" t="s">
        <v>98</v>
      </c>
    </row>
    <row r="167" spans="1:60">
      <c r="A167" s="154"/>
      <c r="B167" s="155" t="s">
        <v>29</v>
      </c>
      <c r="C167" s="191"/>
      <c r="D167" s="156"/>
      <c r="E167" s="157"/>
      <c r="F167" s="157"/>
      <c r="G167" s="185">
        <f>G8+G87+G90+G94+G106+G141+G148+G151</f>
        <v>0</v>
      </c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AE167">
        <f>SUMIF(L7:L165,AE166,G7:G165)</f>
        <v>0</v>
      </c>
      <c r="AF167">
        <f>SUMIF(L7:L165,AF166,G7:G165)</f>
        <v>0</v>
      </c>
      <c r="AG167" t="s">
        <v>356</v>
      </c>
    </row>
    <row r="168" spans="1:60">
      <c r="C168" s="192"/>
      <c r="D168" s="10"/>
      <c r="AG168" t="s">
        <v>357</v>
      </c>
    </row>
    <row r="169" spans="1:60">
      <c r="D169" s="10"/>
    </row>
    <row r="170" spans="1:60">
      <c r="D170" s="10"/>
    </row>
    <row r="171" spans="1:60">
      <c r="D171" s="10"/>
    </row>
    <row r="172" spans="1:60">
      <c r="D172" s="10"/>
    </row>
    <row r="173" spans="1:60">
      <c r="D173" s="10"/>
    </row>
    <row r="174" spans="1:60">
      <c r="D174" s="10"/>
    </row>
    <row r="175" spans="1:60">
      <c r="D175" s="10"/>
    </row>
    <row r="176" spans="1:60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C71F" sheet="1"/>
  <mergeCells count="43">
    <mergeCell ref="C39:G39"/>
    <mergeCell ref="A1:G1"/>
    <mergeCell ref="C2:G2"/>
    <mergeCell ref="C3:G3"/>
    <mergeCell ref="C4:G4"/>
    <mergeCell ref="C20:G20"/>
    <mergeCell ref="C23:G23"/>
    <mergeCell ref="C25:G25"/>
    <mergeCell ref="C27:G27"/>
    <mergeCell ref="C30:G30"/>
    <mergeCell ref="C33:G33"/>
    <mergeCell ref="C36:G36"/>
    <mergeCell ref="C78:G78"/>
    <mergeCell ref="C42:G42"/>
    <mergeCell ref="C45:G45"/>
    <mergeCell ref="C48:G48"/>
    <mergeCell ref="C51:G51"/>
    <mergeCell ref="C54:G54"/>
    <mergeCell ref="C56:G56"/>
    <mergeCell ref="C59:G59"/>
    <mergeCell ref="C112:G112"/>
    <mergeCell ref="C114:G114"/>
    <mergeCell ref="C116:G116"/>
    <mergeCell ref="C61:G61"/>
    <mergeCell ref="C67:G67"/>
    <mergeCell ref="C71:G71"/>
    <mergeCell ref="C76:G76"/>
    <mergeCell ref="C89:G89"/>
    <mergeCell ref="C92:G92"/>
    <mergeCell ref="C99:G99"/>
    <mergeCell ref="C101:G101"/>
    <mergeCell ref="C108:G108"/>
    <mergeCell ref="C110:G110"/>
    <mergeCell ref="C118:G118"/>
    <mergeCell ref="C121:G121"/>
    <mergeCell ref="C165:G165"/>
    <mergeCell ref="C145:G145"/>
    <mergeCell ref="C147:G147"/>
    <mergeCell ref="C150:G150"/>
    <mergeCell ref="C159:G159"/>
    <mergeCell ref="C161:G161"/>
    <mergeCell ref="C163:G163"/>
    <mergeCell ref="C143:G143"/>
  </mergeCells>
  <phoneticPr fontId="0" type="noConversion"/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250" t="s">
        <v>84</v>
      </c>
      <c r="B1" s="250"/>
      <c r="C1" s="250"/>
      <c r="D1" s="250"/>
      <c r="E1" s="250"/>
      <c r="F1" s="250"/>
      <c r="G1" s="250"/>
      <c r="AG1" t="s">
        <v>85</v>
      </c>
    </row>
    <row r="2" spans="1:60" ht="24.95" customHeight="1">
      <c r="A2" s="143" t="s">
        <v>7</v>
      </c>
      <c r="B2" s="48" t="s">
        <v>43</v>
      </c>
      <c r="C2" s="251" t="s">
        <v>44</v>
      </c>
      <c r="D2" s="252"/>
      <c r="E2" s="252"/>
      <c r="F2" s="252"/>
      <c r="G2" s="253"/>
      <c r="AG2" t="s">
        <v>86</v>
      </c>
    </row>
    <row r="3" spans="1:60" ht="24.95" customHeight="1">
      <c r="A3" s="143" t="s">
        <v>8</v>
      </c>
      <c r="B3" s="48" t="s">
        <v>59</v>
      </c>
      <c r="C3" s="251" t="s">
        <v>60</v>
      </c>
      <c r="D3" s="252"/>
      <c r="E3" s="252"/>
      <c r="F3" s="252"/>
      <c r="G3" s="253"/>
      <c r="AC3" s="125" t="s">
        <v>87</v>
      </c>
      <c r="AG3" t="s">
        <v>88</v>
      </c>
    </row>
    <row r="4" spans="1:60" ht="24.95" customHeight="1">
      <c r="A4" s="144" t="s">
        <v>9</v>
      </c>
      <c r="B4" s="145" t="s">
        <v>61</v>
      </c>
      <c r="C4" s="254" t="s">
        <v>62</v>
      </c>
      <c r="D4" s="255"/>
      <c r="E4" s="255"/>
      <c r="F4" s="255"/>
      <c r="G4" s="256"/>
      <c r="AG4" t="s">
        <v>89</v>
      </c>
    </row>
    <row r="5" spans="1:60">
      <c r="D5" s="10"/>
    </row>
    <row r="6" spans="1:60" ht="38.25">
      <c r="A6" s="147" t="s">
        <v>90</v>
      </c>
      <c r="B6" s="149" t="s">
        <v>91</v>
      </c>
      <c r="C6" s="149" t="s">
        <v>92</v>
      </c>
      <c r="D6" s="148" t="s">
        <v>93</v>
      </c>
      <c r="E6" s="147" t="s">
        <v>94</v>
      </c>
      <c r="F6" s="146" t="s">
        <v>95</v>
      </c>
      <c r="G6" s="147" t="s">
        <v>29</v>
      </c>
      <c r="H6" s="150" t="s">
        <v>30</v>
      </c>
      <c r="I6" s="150" t="s">
        <v>96</v>
      </c>
      <c r="J6" s="150" t="s">
        <v>31</v>
      </c>
      <c r="K6" s="150" t="s">
        <v>97</v>
      </c>
      <c r="L6" s="150" t="s">
        <v>98</v>
      </c>
      <c r="M6" s="150" t="s">
        <v>99</v>
      </c>
      <c r="N6" s="150" t="s">
        <v>100</v>
      </c>
      <c r="O6" s="150" t="s">
        <v>101</v>
      </c>
      <c r="P6" s="150" t="s">
        <v>102</v>
      </c>
      <c r="Q6" s="150" t="s">
        <v>103</v>
      </c>
      <c r="R6" s="150" t="s">
        <v>104</v>
      </c>
      <c r="S6" s="150" t="s">
        <v>105</v>
      </c>
      <c r="T6" s="150" t="s">
        <v>106</v>
      </c>
      <c r="U6" s="150" t="s">
        <v>107</v>
      </c>
      <c r="V6" s="150" t="s">
        <v>108</v>
      </c>
      <c r="W6" s="150" t="s">
        <v>109</v>
      </c>
      <c r="X6" s="150" t="s">
        <v>110</v>
      </c>
    </row>
    <row r="7" spans="1:60" hidden="1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</row>
    <row r="8" spans="1:60">
      <c r="A8" s="164" t="s">
        <v>111</v>
      </c>
      <c r="B8" s="165" t="s">
        <v>82</v>
      </c>
      <c r="C8" s="186" t="s">
        <v>27</v>
      </c>
      <c r="D8" s="166"/>
      <c r="E8" s="167"/>
      <c r="F8" s="168"/>
      <c r="G8" s="168">
        <f>SUMIF(AG9:AG18,"&lt;&gt;NOR",G9:G18)</f>
        <v>0</v>
      </c>
      <c r="H8" s="168"/>
      <c r="I8" s="168">
        <f>SUM(I9:I18)</f>
        <v>0</v>
      </c>
      <c r="J8" s="168"/>
      <c r="K8" s="168">
        <f>SUM(K9:K18)</f>
        <v>0</v>
      </c>
      <c r="L8" s="168"/>
      <c r="M8" s="168">
        <f>SUM(M9:M18)</f>
        <v>0</v>
      </c>
      <c r="N8" s="168"/>
      <c r="O8" s="168">
        <f>SUM(O9:O18)</f>
        <v>0</v>
      </c>
      <c r="P8" s="168"/>
      <c r="Q8" s="168">
        <f>SUM(Q9:Q18)</f>
        <v>0</v>
      </c>
      <c r="R8" s="168"/>
      <c r="S8" s="168"/>
      <c r="T8" s="169"/>
      <c r="U8" s="163"/>
      <c r="V8" s="163">
        <f>SUM(V9:V18)</f>
        <v>0</v>
      </c>
      <c r="W8" s="163"/>
      <c r="X8" s="163"/>
      <c r="AG8" t="s">
        <v>112</v>
      </c>
    </row>
    <row r="9" spans="1:60" outlineLevel="1">
      <c r="A9" s="170">
        <v>1</v>
      </c>
      <c r="B9" s="171" t="s">
        <v>358</v>
      </c>
      <c r="C9" s="187" t="s">
        <v>359</v>
      </c>
      <c r="D9" s="172" t="s">
        <v>360</v>
      </c>
      <c r="E9" s="173">
        <v>1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5">
        <v>0</v>
      </c>
      <c r="O9" s="175">
        <f>ROUND(E9*N9,2)</f>
        <v>0</v>
      </c>
      <c r="P9" s="175">
        <v>0</v>
      </c>
      <c r="Q9" s="175">
        <f>ROUND(E9*P9,2)</f>
        <v>0</v>
      </c>
      <c r="R9" s="175"/>
      <c r="S9" s="175" t="s">
        <v>117</v>
      </c>
      <c r="T9" s="176" t="s">
        <v>299</v>
      </c>
      <c r="U9" s="160">
        <v>0</v>
      </c>
      <c r="V9" s="160">
        <f>ROUND(E9*U9,2)</f>
        <v>0</v>
      </c>
      <c r="W9" s="160"/>
      <c r="X9" s="160" t="s">
        <v>361</v>
      </c>
      <c r="Y9" s="151"/>
      <c r="Z9" s="151"/>
      <c r="AA9" s="151"/>
      <c r="AB9" s="151"/>
      <c r="AC9" s="151"/>
      <c r="AD9" s="151"/>
      <c r="AE9" s="151"/>
      <c r="AF9" s="151"/>
      <c r="AG9" s="151" t="s">
        <v>362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>
      <c r="A10" s="158"/>
      <c r="B10" s="159"/>
      <c r="C10" s="188" t="s">
        <v>59</v>
      </c>
      <c r="D10" s="161"/>
      <c r="E10" s="162">
        <v>1</v>
      </c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51"/>
      <c r="Z10" s="151"/>
      <c r="AA10" s="151"/>
      <c r="AB10" s="151"/>
      <c r="AC10" s="151"/>
      <c r="AD10" s="151"/>
      <c r="AE10" s="151"/>
      <c r="AF10" s="151"/>
      <c r="AG10" s="151" t="s">
        <v>121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>
      <c r="A11" s="170">
        <v>2</v>
      </c>
      <c r="B11" s="171" t="s">
        <v>363</v>
      </c>
      <c r="C11" s="187" t="s">
        <v>364</v>
      </c>
      <c r="D11" s="172" t="s">
        <v>360</v>
      </c>
      <c r="E11" s="173">
        <v>1</v>
      </c>
      <c r="F11" s="174"/>
      <c r="G11" s="175">
        <f>ROUND(E11*F11,2)</f>
        <v>0</v>
      </c>
      <c r="H11" s="174"/>
      <c r="I11" s="175">
        <f>ROUND(E11*H11,2)</f>
        <v>0</v>
      </c>
      <c r="J11" s="174"/>
      <c r="K11" s="175">
        <f>ROUND(E11*J11,2)</f>
        <v>0</v>
      </c>
      <c r="L11" s="175">
        <v>21</v>
      </c>
      <c r="M11" s="175">
        <f>G11*(1+L11/100)</f>
        <v>0</v>
      </c>
      <c r="N11" s="175">
        <v>0</v>
      </c>
      <c r="O11" s="175">
        <f>ROUND(E11*N11,2)</f>
        <v>0</v>
      </c>
      <c r="P11" s="175">
        <v>0</v>
      </c>
      <c r="Q11" s="175">
        <f>ROUND(E11*P11,2)</f>
        <v>0</v>
      </c>
      <c r="R11" s="175"/>
      <c r="S11" s="175" t="s">
        <v>117</v>
      </c>
      <c r="T11" s="176" t="s">
        <v>299</v>
      </c>
      <c r="U11" s="160">
        <v>0</v>
      </c>
      <c r="V11" s="160">
        <f>ROUND(E11*U11,2)</f>
        <v>0</v>
      </c>
      <c r="W11" s="160"/>
      <c r="X11" s="160" t="s">
        <v>361</v>
      </c>
      <c r="Y11" s="151"/>
      <c r="Z11" s="151"/>
      <c r="AA11" s="151"/>
      <c r="AB11" s="151"/>
      <c r="AC11" s="151"/>
      <c r="AD11" s="151"/>
      <c r="AE11" s="151"/>
      <c r="AF11" s="151"/>
      <c r="AG11" s="151" t="s">
        <v>362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>
      <c r="A12" s="158"/>
      <c r="B12" s="159"/>
      <c r="C12" s="188" t="s">
        <v>59</v>
      </c>
      <c r="D12" s="161"/>
      <c r="E12" s="162">
        <v>1</v>
      </c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51"/>
      <c r="Z12" s="151"/>
      <c r="AA12" s="151"/>
      <c r="AB12" s="151"/>
      <c r="AC12" s="151"/>
      <c r="AD12" s="151"/>
      <c r="AE12" s="151"/>
      <c r="AF12" s="151"/>
      <c r="AG12" s="151" t="s">
        <v>121</v>
      </c>
      <c r="AH12" s="151">
        <v>0</v>
      </c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>
      <c r="A13" s="170">
        <v>3</v>
      </c>
      <c r="B13" s="171" t="s">
        <v>365</v>
      </c>
      <c r="C13" s="187" t="s">
        <v>366</v>
      </c>
      <c r="D13" s="172" t="s">
        <v>360</v>
      </c>
      <c r="E13" s="173">
        <v>1</v>
      </c>
      <c r="F13" s="174"/>
      <c r="G13" s="175">
        <f>ROUND(E13*F13,2)</f>
        <v>0</v>
      </c>
      <c r="H13" s="174"/>
      <c r="I13" s="175">
        <f>ROUND(E13*H13,2)</f>
        <v>0</v>
      </c>
      <c r="J13" s="174"/>
      <c r="K13" s="175">
        <f>ROUND(E13*J13,2)</f>
        <v>0</v>
      </c>
      <c r="L13" s="175">
        <v>21</v>
      </c>
      <c r="M13" s="175">
        <f>G13*(1+L13/100)</f>
        <v>0</v>
      </c>
      <c r="N13" s="175">
        <v>0</v>
      </c>
      <c r="O13" s="175">
        <f>ROUND(E13*N13,2)</f>
        <v>0</v>
      </c>
      <c r="P13" s="175">
        <v>0</v>
      </c>
      <c r="Q13" s="175">
        <f>ROUND(E13*P13,2)</f>
        <v>0</v>
      </c>
      <c r="R13" s="175"/>
      <c r="S13" s="175" t="s">
        <v>117</v>
      </c>
      <c r="T13" s="176" t="s">
        <v>299</v>
      </c>
      <c r="U13" s="160">
        <v>0</v>
      </c>
      <c r="V13" s="160">
        <f>ROUND(E13*U13,2)</f>
        <v>0</v>
      </c>
      <c r="W13" s="160"/>
      <c r="X13" s="160" t="s">
        <v>361</v>
      </c>
      <c r="Y13" s="151"/>
      <c r="Z13" s="151"/>
      <c r="AA13" s="151"/>
      <c r="AB13" s="151"/>
      <c r="AC13" s="151"/>
      <c r="AD13" s="151"/>
      <c r="AE13" s="151"/>
      <c r="AF13" s="151"/>
      <c r="AG13" s="151" t="s">
        <v>362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>
      <c r="A14" s="158"/>
      <c r="B14" s="159"/>
      <c r="C14" s="188" t="s">
        <v>59</v>
      </c>
      <c r="D14" s="161"/>
      <c r="E14" s="162">
        <v>1</v>
      </c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51"/>
      <c r="Z14" s="151"/>
      <c r="AA14" s="151"/>
      <c r="AB14" s="151"/>
      <c r="AC14" s="151"/>
      <c r="AD14" s="151"/>
      <c r="AE14" s="151"/>
      <c r="AF14" s="151"/>
      <c r="AG14" s="151" t="s">
        <v>121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>
      <c r="A15" s="170">
        <v>4</v>
      </c>
      <c r="B15" s="171" t="s">
        <v>367</v>
      </c>
      <c r="C15" s="187" t="s">
        <v>368</v>
      </c>
      <c r="D15" s="172" t="s">
        <v>360</v>
      </c>
      <c r="E15" s="173">
        <v>1</v>
      </c>
      <c r="F15" s="174"/>
      <c r="G15" s="175">
        <f>ROUND(E15*F15,2)</f>
        <v>0</v>
      </c>
      <c r="H15" s="174"/>
      <c r="I15" s="175">
        <f>ROUND(E15*H15,2)</f>
        <v>0</v>
      </c>
      <c r="J15" s="174"/>
      <c r="K15" s="175">
        <f>ROUND(E15*J15,2)</f>
        <v>0</v>
      </c>
      <c r="L15" s="175">
        <v>21</v>
      </c>
      <c r="M15" s="175">
        <f>G15*(1+L15/100)</f>
        <v>0</v>
      </c>
      <c r="N15" s="175">
        <v>0</v>
      </c>
      <c r="O15" s="175">
        <f>ROUND(E15*N15,2)</f>
        <v>0</v>
      </c>
      <c r="P15" s="175">
        <v>0</v>
      </c>
      <c r="Q15" s="175">
        <f>ROUND(E15*P15,2)</f>
        <v>0</v>
      </c>
      <c r="R15" s="175"/>
      <c r="S15" s="175" t="s">
        <v>117</v>
      </c>
      <c r="T15" s="176" t="s">
        <v>299</v>
      </c>
      <c r="U15" s="160">
        <v>0</v>
      </c>
      <c r="V15" s="160">
        <f>ROUND(E15*U15,2)</f>
        <v>0</v>
      </c>
      <c r="W15" s="160"/>
      <c r="X15" s="160" t="s">
        <v>361</v>
      </c>
      <c r="Y15" s="151"/>
      <c r="Z15" s="151"/>
      <c r="AA15" s="151"/>
      <c r="AB15" s="151"/>
      <c r="AC15" s="151"/>
      <c r="AD15" s="151"/>
      <c r="AE15" s="151"/>
      <c r="AF15" s="151"/>
      <c r="AG15" s="151" t="s">
        <v>362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>
      <c r="A16" s="158"/>
      <c r="B16" s="159"/>
      <c r="C16" s="188" t="s">
        <v>59</v>
      </c>
      <c r="D16" s="161"/>
      <c r="E16" s="162">
        <v>1</v>
      </c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51"/>
      <c r="Z16" s="151"/>
      <c r="AA16" s="151"/>
      <c r="AB16" s="151"/>
      <c r="AC16" s="151"/>
      <c r="AD16" s="151"/>
      <c r="AE16" s="151"/>
      <c r="AF16" s="151"/>
      <c r="AG16" s="151" t="s">
        <v>121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>
      <c r="A17" s="170">
        <v>5</v>
      </c>
      <c r="B17" s="171" t="s">
        <v>369</v>
      </c>
      <c r="C17" s="187" t="s">
        <v>370</v>
      </c>
      <c r="D17" s="172" t="s">
        <v>360</v>
      </c>
      <c r="E17" s="173">
        <v>1</v>
      </c>
      <c r="F17" s="174"/>
      <c r="G17" s="175">
        <f>ROUND(E17*F17,2)</f>
        <v>0</v>
      </c>
      <c r="H17" s="174"/>
      <c r="I17" s="175">
        <f>ROUND(E17*H17,2)</f>
        <v>0</v>
      </c>
      <c r="J17" s="174"/>
      <c r="K17" s="175">
        <f>ROUND(E17*J17,2)</f>
        <v>0</v>
      </c>
      <c r="L17" s="175">
        <v>21</v>
      </c>
      <c r="M17" s="175">
        <f>G17*(1+L17/100)</f>
        <v>0</v>
      </c>
      <c r="N17" s="175">
        <v>0</v>
      </c>
      <c r="O17" s="175">
        <f>ROUND(E17*N17,2)</f>
        <v>0</v>
      </c>
      <c r="P17" s="175">
        <v>0</v>
      </c>
      <c r="Q17" s="175">
        <f>ROUND(E17*P17,2)</f>
        <v>0</v>
      </c>
      <c r="R17" s="175"/>
      <c r="S17" s="175" t="s">
        <v>117</v>
      </c>
      <c r="T17" s="176" t="s">
        <v>299</v>
      </c>
      <c r="U17" s="160">
        <v>0</v>
      </c>
      <c r="V17" s="160">
        <f>ROUND(E17*U17,2)</f>
        <v>0</v>
      </c>
      <c r="W17" s="160"/>
      <c r="X17" s="160" t="s">
        <v>361</v>
      </c>
      <c r="Y17" s="151"/>
      <c r="Z17" s="151"/>
      <c r="AA17" s="151"/>
      <c r="AB17" s="151"/>
      <c r="AC17" s="151"/>
      <c r="AD17" s="151"/>
      <c r="AE17" s="151"/>
      <c r="AF17" s="151"/>
      <c r="AG17" s="151" t="s">
        <v>362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>
      <c r="A18" s="158"/>
      <c r="B18" s="159"/>
      <c r="C18" s="188" t="s">
        <v>59</v>
      </c>
      <c r="D18" s="161"/>
      <c r="E18" s="162">
        <v>1</v>
      </c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51"/>
      <c r="Z18" s="151"/>
      <c r="AA18" s="151"/>
      <c r="AB18" s="151"/>
      <c r="AC18" s="151"/>
      <c r="AD18" s="151"/>
      <c r="AE18" s="151"/>
      <c r="AF18" s="151"/>
      <c r="AG18" s="151" t="s">
        <v>121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>
      <c r="A19" s="164" t="s">
        <v>111</v>
      </c>
      <c r="B19" s="165" t="s">
        <v>83</v>
      </c>
      <c r="C19" s="186" t="s">
        <v>28</v>
      </c>
      <c r="D19" s="166"/>
      <c r="E19" s="167"/>
      <c r="F19" s="168"/>
      <c r="G19" s="168">
        <f>SUMIF(AG20:AG37,"&lt;&gt;NOR",G20:G37)</f>
        <v>0</v>
      </c>
      <c r="H19" s="168"/>
      <c r="I19" s="168">
        <f>SUM(I20:I37)</f>
        <v>0</v>
      </c>
      <c r="J19" s="168"/>
      <c r="K19" s="168">
        <f>SUM(K20:K37)</f>
        <v>0</v>
      </c>
      <c r="L19" s="168"/>
      <c r="M19" s="168">
        <f>SUM(M20:M37)</f>
        <v>0</v>
      </c>
      <c r="N19" s="168"/>
      <c r="O19" s="168">
        <f>SUM(O20:O37)</f>
        <v>0</v>
      </c>
      <c r="P19" s="168"/>
      <c r="Q19" s="168">
        <f>SUM(Q20:Q37)</f>
        <v>0</v>
      </c>
      <c r="R19" s="168"/>
      <c r="S19" s="168"/>
      <c r="T19" s="169"/>
      <c r="U19" s="163"/>
      <c r="V19" s="163">
        <f>SUM(V20:V37)</f>
        <v>0</v>
      </c>
      <c r="W19" s="163"/>
      <c r="X19" s="163"/>
      <c r="AG19" t="s">
        <v>112</v>
      </c>
    </row>
    <row r="20" spans="1:60" outlineLevel="1">
      <c r="A20" s="170">
        <v>6</v>
      </c>
      <c r="B20" s="171" t="s">
        <v>371</v>
      </c>
      <c r="C20" s="187" t="s">
        <v>372</v>
      </c>
      <c r="D20" s="172" t="s">
        <v>360</v>
      </c>
      <c r="E20" s="173">
        <v>1</v>
      </c>
      <c r="F20" s="174"/>
      <c r="G20" s="175">
        <f>ROUND(E20*F20,2)</f>
        <v>0</v>
      </c>
      <c r="H20" s="174"/>
      <c r="I20" s="175">
        <f>ROUND(E20*H20,2)</f>
        <v>0</v>
      </c>
      <c r="J20" s="174"/>
      <c r="K20" s="175">
        <f>ROUND(E20*J20,2)</f>
        <v>0</v>
      </c>
      <c r="L20" s="175">
        <v>21</v>
      </c>
      <c r="M20" s="175">
        <f>G20*(1+L20/100)</f>
        <v>0</v>
      </c>
      <c r="N20" s="175">
        <v>0</v>
      </c>
      <c r="O20" s="175">
        <f>ROUND(E20*N20,2)</f>
        <v>0</v>
      </c>
      <c r="P20" s="175">
        <v>0</v>
      </c>
      <c r="Q20" s="175">
        <f>ROUND(E20*P20,2)</f>
        <v>0</v>
      </c>
      <c r="R20" s="175"/>
      <c r="S20" s="175" t="s">
        <v>117</v>
      </c>
      <c r="T20" s="176" t="s">
        <v>299</v>
      </c>
      <c r="U20" s="160">
        <v>0</v>
      </c>
      <c r="V20" s="160">
        <f>ROUND(E20*U20,2)</f>
        <v>0</v>
      </c>
      <c r="W20" s="160"/>
      <c r="X20" s="160" t="s">
        <v>361</v>
      </c>
      <c r="Y20" s="151"/>
      <c r="Z20" s="151"/>
      <c r="AA20" s="151"/>
      <c r="AB20" s="151"/>
      <c r="AC20" s="151"/>
      <c r="AD20" s="151"/>
      <c r="AE20" s="151"/>
      <c r="AF20" s="151"/>
      <c r="AG20" s="151" t="s">
        <v>362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>
      <c r="A21" s="158"/>
      <c r="B21" s="159"/>
      <c r="C21" s="188" t="s">
        <v>59</v>
      </c>
      <c r="D21" s="161"/>
      <c r="E21" s="162">
        <v>1</v>
      </c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51"/>
      <c r="Z21" s="151"/>
      <c r="AA21" s="151"/>
      <c r="AB21" s="151"/>
      <c r="AC21" s="151"/>
      <c r="AD21" s="151"/>
      <c r="AE21" s="151"/>
      <c r="AF21" s="151"/>
      <c r="AG21" s="151" t="s">
        <v>121</v>
      </c>
      <c r="AH21" s="151">
        <v>0</v>
      </c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>
      <c r="A22" s="170">
        <v>7</v>
      </c>
      <c r="B22" s="171" t="s">
        <v>373</v>
      </c>
      <c r="C22" s="187" t="s">
        <v>374</v>
      </c>
      <c r="D22" s="172" t="s">
        <v>360</v>
      </c>
      <c r="E22" s="173">
        <v>1</v>
      </c>
      <c r="F22" s="174"/>
      <c r="G22" s="175">
        <f>ROUND(E22*F22,2)</f>
        <v>0</v>
      </c>
      <c r="H22" s="174"/>
      <c r="I22" s="175">
        <f>ROUND(E22*H22,2)</f>
        <v>0</v>
      </c>
      <c r="J22" s="174"/>
      <c r="K22" s="175">
        <f>ROUND(E22*J22,2)</f>
        <v>0</v>
      </c>
      <c r="L22" s="175">
        <v>21</v>
      </c>
      <c r="M22" s="175">
        <f>G22*(1+L22/100)</f>
        <v>0</v>
      </c>
      <c r="N22" s="175">
        <v>0</v>
      </c>
      <c r="O22" s="175">
        <f>ROUND(E22*N22,2)</f>
        <v>0</v>
      </c>
      <c r="P22" s="175">
        <v>0</v>
      </c>
      <c r="Q22" s="175">
        <f>ROUND(E22*P22,2)</f>
        <v>0</v>
      </c>
      <c r="R22" s="175"/>
      <c r="S22" s="175" t="s">
        <v>117</v>
      </c>
      <c r="T22" s="176" t="s">
        <v>299</v>
      </c>
      <c r="U22" s="160">
        <v>0</v>
      </c>
      <c r="V22" s="160">
        <f>ROUND(E22*U22,2)</f>
        <v>0</v>
      </c>
      <c r="W22" s="160"/>
      <c r="X22" s="160" t="s">
        <v>361</v>
      </c>
      <c r="Y22" s="151"/>
      <c r="Z22" s="151"/>
      <c r="AA22" s="151"/>
      <c r="AB22" s="151"/>
      <c r="AC22" s="151"/>
      <c r="AD22" s="151"/>
      <c r="AE22" s="151"/>
      <c r="AF22" s="151"/>
      <c r="AG22" s="151" t="s">
        <v>362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>
      <c r="A23" s="158"/>
      <c r="B23" s="159"/>
      <c r="C23" s="188" t="s">
        <v>59</v>
      </c>
      <c r="D23" s="161"/>
      <c r="E23" s="162">
        <v>1</v>
      </c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51"/>
      <c r="Z23" s="151"/>
      <c r="AA23" s="151"/>
      <c r="AB23" s="151"/>
      <c r="AC23" s="151"/>
      <c r="AD23" s="151"/>
      <c r="AE23" s="151"/>
      <c r="AF23" s="151"/>
      <c r="AG23" s="151" t="s">
        <v>121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>
      <c r="A24" s="170">
        <v>8</v>
      </c>
      <c r="B24" s="171" t="s">
        <v>375</v>
      </c>
      <c r="C24" s="187" t="s">
        <v>376</v>
      </c>
      <c r="D24" s="172" t="s">
        <v>360</v>
      </c>
      <c r="E24" s="173">
        <v>1</v>
      </c>
      <c r="F24" s="174"/>
      <c r="G24" s="175">
        <f>ROUND(E24*F24,2)</f>
        <v>0</v>
      </c>
      <c r="H24" s="174"/>
      <c r="I24" s="175">
        <f>ROUND(E24*H24,2)</f>
        <v>0</v>
      </c>
      <c r="J24" s="174"/>
      <c r="K24" s="175">
        <f>ROUND(E24*J24,2)</f>
        <v>0</v>
      </c>
      <c r="L24" s="175">
        <v>21</v>
      </c>
      <c r="M24" s="175">
        <f>G24*(1+L24/100)</f>
        <v>0</v>
      </c>
      <c r="N24" s="175">
        <v>0</v>
      </c>
      <c r="O24" s="175">
        <f>ROUND(E24*N24,2)</f>
        <v>0</v>
      </c>
      <c r="P24" s="175">
        <v>0</v>
      </c>
      <c r="Q24" s="175">
        <f>ROUND(E24*P24,2)</f>
        <v>0</v>
      </c>
      <c r="R24" s="175"/>
      <c r="S24" s="175" t="s">
        <v>117</v>
      </c>
      <c r="T24" s="176" t="s">
        <v>299</v>
      </c>
      <c r="U24" s="160">
        <v>0</v>
      </c>
      <c r="V24" s="160">
        <f>ROUND(E24*U24,2)</f>
        <v>0</v>
      </c>
      <c r="W24" s="160"/>
      <c r="X24" s="160" t="s">
        <v>361</v>
      </c>
      <c r="Y24" s="151"/>
      <c r="Z24" s="151"/>
      <c r="AA24" s="151"/>
      <c r="AB24" s="151"/>
      <c r="AC24" s="151"/>
      <c r="AD24" s="151"/>
      <c r="AE24" s="151"/>
      <c r="AF24" s="151"/>
      <c r="AG24" s="151" t="s">
        <v>362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>
      <c r="A25" s="158"/>
      <c r="B25" s="159"/>
      <c r="C25" s="188" t="s">
        <v>59</v>
      </c>
      <c r="D25" s="161"/>
      <c r="E25" s="162">
        <v>1</v>
      </c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51"/>
      <c r="Z25" s="151"/>
      <c r="AA25" s="151"/>
      <c r="AB25" s="151"/>
      <c r="AC25" s="151"/>
      <c r="AD25" s="151"/>
      <c r="AE25" s="151"/>
      <c r="AF25" s="151"/>
      <c r="AG25" s="151" t="s">
        <v>121</v>
      </c>
      <c r="AH25" s="151">
        <v>0</v>
      </c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>
      <c r="A26" s="170">
        <v>9</v>
      </c>
      <c r="B26" s="171" t="s">
        <v>377</v>
      </c>
      <c r="C26" s="187" t="s">
        <v>378</v>
      </c>
      <c r="D26" s="172" t="s">
        <v>360</v>
      </c>
      <c r="E26" s="173">
        <v>1</v>
      </c>
      <c r="F26" s="174"/>
      <c r="G26" s="175">
        <f>ROUND(E26*F26,2)</f>
        <v>0</v>
      </c>
      <c r="H26" s="174"/>
      <c r="I26" s="175">
        <f>ROUND(E26*H26,2)</f>
        <v>0</v>
      </c>
      <c r="J26" s="174"/>
      <c r="K26" s="175">
        <f>ROUND(E26*J26,2)</f>
        <v>0</v>
      </c>
      <c r="L26" s="175">
        <v>21</v>
      </c>
      <c r="M26" s="175">
        <f>G26*(1+L26/100)</f>
        <v>0</v>
      </c>
      <c r="N26" s="175">
        <v>0</v>
      </c>
      <c r="O26" s="175">
        <f>ROUND(E26*N26,2)</f>
        <v>0</v>
      </c>
      <c r="P26" s="175">
        <v>0</v>
      </c>
      <c r="Q26" s="175">
        <f>ROUND(E26*P26,2)</f>
        <v>0</v>
      </c>
      <c r="R26" s="175"/>
      <c r="S26" s="175" t="s">
        <v>117</v>
      </c>
      <c r="T26" s="176" t="s">
        <v>299</v>
      </c>
      <c r="U26" s="160">
        <v>0</v>
      </c>
      <c r="V26" s="160">
        <f>ROUND(E26*U26,2)</f>
        <v>0</v>
      </c>
      <c r="W26" s="160"/>
      <c r="X26" s="160" t="s">
        <v>361</v>
      </c>
      <c r="Y26" s="151"/>
      <c r="Z26" s="151"/>
      <c r="AA26" s="151"/>
      <c r="AB26" s="151"/>
      <c r="AC26" s="151"/>
      <c r="AD26" s="151"/>
      <c r="AE26" s="151"/>
      <c r="AF26" s="151"/>
      <c r="AG26" s="151" t="s">
        <v>362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>
      <c r="A27" s="158"/>
      <c r="B27" s="159"/>
      <c r="C27" s="188" t="s">
        <v>59</v>
      </c>
      <c r="D27" s="161"/>
      <c r="E27" s="162">
        <v>1</v>
      </c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51"/>
      <c r="Z27" s="151"/>
      <c r="AA27" s="151"/>
      <c r="AB27" s="151"/>
      <c r="AC27" s="151"/>
      <c r="AD27" s="151"/>
      <c r="AE27" s="151"/>
      <c r="AF27" s="151"/>
      <c r="AG27" s="151" t="s">
        <v>121</v>
      </c>
      <c r="AH27" s="151">
        <v>0</v>
      </c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>
      <c r="A28" s="170">
        <v>10</v>
      </c>
      <c r="B28" s="171" t="s">
        <v>379</v>
      </c>
      <c r="C28" s="187" t="s">
        <v>380</v>
      </c>
      <c r="D28" s="172" t="s">
        <v>360</v>
      </c>
      <c r="E28" s="173">
        <v>1</v>
      </c>
      <c r="F28" s="174"/>
      <c r="G28" s="175">
        <f>ROUND(E28*F28,2)</f>
        <v>0</v>
      </c>
      <c r="H28" s="174"/>
      <c r="I28" s="175">
        <f>ROUND(E28*H28,2)</f>
        <v>0</v>
      </c>
      <c r="J28" s="174"/>
      <c r="K28" s="175">
        <f>ROUND(E28*J28,2)</f>
        <v>0</v>
      </c>
      <c r="L28" s="175">
        <v>21</v>
      </c>
      <c r="M28" s="175">
        <f>G28*(1+L28/100)</f>
        <v>0</v>
      </c>
      <c r="N28" s="175">
        <v>0</v>
      </c>
      <c r="O28" s="175">
        <f>ROUND(E28*N28,2)</f>
        <v>0</v>
      </c>
      <c r="P28" s="175">
        <v>0</v>
      </c>
      <c r="Q28" s="175">
        <f>ROUND(E28*P28,2)</f>
        <v>0</v>
      </c>
      <c r="R28" s="175"/>
      <c r="S28" s="175" t="s">
        <v>117</v>
      </c>
      <c r="T28" s="176" t="s">
        <v>299</v>
      </c>
      <c r="U28" s="160">
        <v>0</v>
      </c>
      <c r="V28" s="160">
        <f>ROUND(E28*U28,2)</f>
        <v>0</v>
      </c>
      <c r="W28" s="160"/>
      <c r="X28" s="160" t="s">
        <v>361</v>
      </c>
      <c r="Y28" s="151"/>
      <c r="Z28" s="151"/>
      <c r="AA28" s="151"/>
      <c r="AB28" s="151"/>
      <c r="AC28" s="151"/>
      <c r="AD28" s="151"/>
      <c r="AE28" s="151"/>
      <c r="AF28" s="151"/>
      <c r="AG28" s="151" t="s">
        <v>362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>
      <c r="A29" s="158"/>
      <c r="B29" s="159"/>
      <c r="C29" s="188" t="s">
        <v>59</v>
      </c>
      <c r="D29" s="161"/>
      <c r="E29" s="162">
        <v>1</v>
      </c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  <c r="Y29" s="151"/>
      <c r="Z29" s="151"/>
      <c r="AA29" s="151"/>
      <c r="AB29" s="151"/>
      <c r="AC29" s="151"/>
      <c r="AD29" s="151"/>
      <c r="AE29" s="151"/>
      <c r="AF29" s="151"/>
      <c r="AG29" s="151" t="s">
        <v>121</v>
      </c>
      <c r="AH29" s="151">
        <v>0</v>
      </c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>
      <c r="A30" s="170">
        <v>11</v>
      </c>
      <c r="B30" s="171" t="s">
        <v>381</v>
      </c>
      <c r="C30" s="187" t="s">
        <v>382</v>
      </c>
      <c r="D30" s="172" t="s">
        <v>360</v>
      </c>
      <c r="E30" s="173">
        <v>1</v>
      </c>
      <c r="F30" s="174"/>
      <c r="G30" s="175">
        <f>ROUND(E30*F30,2)</f>
        <v>0</v>
      </c>
      <c r="H30" s="174"/>
      <c r="I30" s="175">
        <f>ROUND(E30*H30,2)</f>
        <v>0</v>
      </c>
      <c r="J30" s="174"/>
      <c r="K30" s="175">
        <f>ROUND(E30*J30,2)</f>
        <v>0</v>
      </c>
      <c r="L30" s="175">
        <v>21</v>
      </c>
      <c r="M30" s="175">
        <f>G30*(1+L30/100)</f>
        <v>0</v>
      </c>
      <c r="N30" s="175">
        <v>0</v>
      </c>
      <c r="O30" s="175">
        <f>ROUND(E30*N30,2)</f>
        <v>0</v>
      </c>
      <c r="P30" s="175">
        <v>0</v>
      </c>
      <c r="Q30" s="175">
        <f>ROUND(E30*P30,2)</f>
        <v>0</v>
      </c>
      <c r="R30" s="175"/>
      <c r="S30" s="175" t="s">
        <v>117</v>
      </c>
      <c r="T30" s="176" t="s">
        <v>299</v>
      </c>
      <c r="U30" s="160">
        <v>0</v>
      </c>
      <c r="V30" s="160">
        <f>ROUND(E30*U30,2)</f>
        <v>0</v>
      </c>
      <c r="W30" s="160"/>
      <c r="X30" s="160" t="s">
        <v>361</v>
      </c>
      <c r="Y30" s="151"/>
      <c r="Z30" s="151"/>
      <c r="AA30" s="151"/>
      <c r="AB30" s="151"/>
      <c r="AC30" s="151"/>
      <c r="AD30" s="151"/>
      <c r="AE30" s="151"/>
      <c r="AF30" s="151"/>
      <c r="AG30" s="151" t="s">
        <v>362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>
      <c r="A31" s="158"/>
      <c r="B31" s="159"/>
      <c r="C31" s="188" t="s">
        <v>59</v>
      </c>
      <c r="D31" s="161"/>
      <c r="E31" s="162">
        <v>1</v>
      </c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51"/>
      <c r="Z31" s="151"/>
      <c r="AA31" s="151"/>
      <c r="AB31" s="151"/>
      <c r="AC31" s="151"/>
      <c r="AD31" s="151"/>
      <c r="AE31" s="151"/>
      <c r="AF31" s="151"/>
      <c r="AG31" s="151" t="s">
        <v>121</v>
      </c>
      <c r="AH31" s="151">
        <v>0</v>
      </c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>
      <c r="A32" s="170">
        <v>12</v>
      </c>
      <c r="B32" s="171" t="s">
        <v>383</v>
      </c>
      <c r="C32" s="187" t="s">
        <v>384</v>
      </c>
      <c r="D32" s="172" t="s">
        <v>360</v>
      </c>
      <c r="E32" s="173">
        <v>1</v>
      </c>
      <c r="F32" s="174"/>
      <c r="G32" s="175">
        <f>ROUND(E32*F32,2)</f>
        <v>0</v>
      </c>
      <c r="H32" s="174"/>
      <c r="I32" s="175">
        <f>ROUND(E32*H32,2)</f>
        <v>0</v>
      </c>
      <c r="J32" s="174"/>
      <c r="K32" s="175">
        <f>ROUND(E32*J32,2)</f>
        <v>0</v>
      </c>
      <c r="L32" s="175">
        <v>21</v>
      </c>
      <c r="M32" s="175">
        <f>G32*(1+L32/100)</f>
        <v>0</v>
      </c>
      <c r="N32" s="175">
        <v>0</v>
      </c>
      <c r="O32" s="175">
        <f>ROUND(E32*N32,2)</f>
        <v>0</v>
      </c>
      <c r="P32" s="175">
        <v>0</v>
      </c>
      <c r="Q32" s="175">
        <f>ROUND(E32*P32,2)</f>
        <v>0</v>
      </c>
      <c r="R32" s="175"/>
      <c r="S32" s="175" t="s">
        <v>117</v>
      </c>
      <c r="T32" s="176" t="s">
        <v>299</v>
      </c>
      <c r="U32" s="160">
        <v>0</v>
      </c>
      <c r="V32" s="160">
        <f>ROUND(E32*U32,2)</f>
        <v>0</v>
      </c>
      <c r="W32" s="160"/>
      <c r="X32" s="160" t="s">
        <v>361</v>
      </c>
      <c r="Y32" s="151"/>
      <c r="Z32" s="151"/>
      <c r="AA32" s="151"/>
      <c r="AB32" s="151"/>
      <c r="AC32" s="151"/>
      <c r="AD32" s="151"/>
      <c r="AE32" s="151"/>
      <c r="AF32" s="151"/>
      <c r="AG32" s="151" t="s">
        <v>362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>
      <c r="A33" s="158"/>
      <c r="B33" s="159"/>
      <c r="C33" s="257" t="s">
        <v>385</v>
      </c>
      <c r="D33" s="258"/>
      <c r="E33" s="258"/>
      <c r="F33" s="258"/>
      <c r="G33" s="258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51"/>
      <c r="Z33" s="151"/>
      <c r="AA33" s="151"/>
      <c r="AB33" s="151"/>
      <c r="AC33" s="151"/>
      <c r="AD33" s="151"/>
      <c r="AE33" s="151"/>
      <c r="AF33" s="151"/>
      <c r="AG33" s="151" t="s">
        <v>386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>
      <c r="A34" s="158"/>
      <c r="B34" s="159"/>
      <c r="C34" s="188" t="s">
        <v>59</v>
      </c>
      <c r="D34" s="161"/>
      <c r="E34" s="162">
        <v>1</v>
      </c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51"/>
      <c r="Z34" s="151"/>
      <c r="AA34" s="151"/>
      <c r="AB34" s="151"/>
      <c r="AC34" s="151"/>
      <c r="AD34" s="151"/>
      <c r="AE34" s="151"/>
      <c r="AF34" s="151"/>
      <c r="AG34" s="151" t="s">
        <v>121</v>
      </c>
      <c r="AH34" s="151">
        <v>0</v>
      </c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>
      <c r="A35" s="170">
        <v>13</v>
      </c>
      <c r="B35" s="171" t="s">
        <v>387</v>
      </c>
      <c r="C35" s="187" t="s">
        <v>388</v>
      </c>
      <c r="D35" s="172" t="s">
        <v>360</v>
      </c>
      <c r="E35" s="173">
        <v>1</v>
      </c>
      <c r="F35" s="174"/>
      <c r="G35" s="175">
        <f>ROUND(E35*F35,2)</f>
        <v>0</v>
      </c>
      <c r="H35" s="174"/>
      <c r="I35" s="175">
        <f>ROUND(E35*H35,2)</f>
        <v>0</v>
      </c>
      <c r="J35" s="174"/>
      <c r="K35" s="175">
        <f>ROUND(E35*J35,2)</f>
        <v>0</v>
      </c>
      <c r="L35" s="175">
        <v>21</v>
      </c>
      <c r="M35" s="175">
        <f>G35*(1+L35/100)</f>
        <v>0</v>
      </c>
      <c r="N35" s="175">
        <v>0</v>
      </c>
      <c r="O35" s="175">
        <f>ROUND(E35*N35,2)</f>
        <v>0</v>
      </c>
      <c r="P35" s="175">
        <v>0</v>
      </c>
      <c r="Q35" s="175">
        <f>ROUND(E35*P35,2)</f>
        <v>0</v>
      </c>
      <c r="R35" s="175"/>
      <c r="S35" s="175" t="s">
        <v>117</v>
      </c>
      <c r="T35" s="176" t="s">
        <v>299</v>
      </c>
      <c r="U35" s="160">
        <v>0</v>
      </c>
      <c r="V35" s="160">
        <f>ROUND(E35*U35,2)</f>
        <v>0</v>
      </c>
      <c r="W35" s="160"/>
      <c r="X35" s="160" t="s">
        <v>361</v>
      </c>
      <c r="Y35" s="151"/>
      <c r="Z35" s="151"/>
      <c r="AA35" s="151"/>
      <c r="AB35" s="151"/>
      <c r="AC35" s="151"/>
      <c r="AD35" s="151"/>
      <c r="AE35" s="151"/>
      <c r="AF35" s="151"/>
      <c r="AG35" s="151" t="s">
        <v>362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ht="22.5" outlineLevel="1">
      <c r="A36" s="158"/>
      <c r="B36" s="159"/>
      <c r="C36" s="257" t="s">
        <v>389</v>
      </c>
      <c r="D36" s="258"/>
      <c r="E36" s="258"/>
      <c r="F36" s="258"/>
      <c r="G36" s="258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51"/>
      <c r="Z36" s="151"/>
      <c r="AA36" s="151"/>
      <c r="AB36" s="151"/>
      <c r="AC36" s="151"/>
      <c r="AD36" s="151"/>
      <c r="AE36" s="151"/>
      <c r="AF36" s="151"/>
      <c r="AG36" s="151" t="s">
        <v>386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77" t="str">
        <f>C36</f>
        <v>Náklady spojené s povinnou publicitou, pokud ji objednatel požaduje. Zahrnuje zejména náklady na propagační a informační billboardy, tabule, internetovou propagaci, tiskoviny apod.</v>
      </c>
      <c r="BB36" s="151"/>
      <c r="BC36" s="151"/>
      <c r="BD36" s="151"/>
      <c r="BE36" s="151"/>
      <c r="BF36" s="151"/>
      <c r="BG36" s="151"/>
      <c r="BH36" s="151"/>
    </row>
    <row r="37" spans="1:60" outlineLevel="1">
      <c r="A37" s="158"/>
      <c r="B37" s="159"/>
      <c r="C37" s="188" t="s">
        <v>59</v>
      </c>
      <c r="D37" s="161"/>
      <c r="E37" s="162">
        <v>1</v>
      </c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51"/>
      <c r="Z37" s="151"/>
      <c r="AA37" s="151"/>
      <c r="AB37" s="151"/>
      <c r="AC37" s="151"/>
      <c r="AD37" s="151"/>
      <c r="AE37" s="151"/>
      <c r="AF37" s="151"/>
      <c r="AG37" s="151" t="s">
        <v>121</v>
      </c>
      <c r="AH37" s="151">
        <v>0</v>
      </c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>
      <c r="A38" s="3"/>
      <c r="B38" s="4"/>
      <c r="C38" s="190"/>
      <c r="D38" s="6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AE38">
        <v>15</v>
      </c>
      <c r="AF38">
        <v>21</v>
      </c>
      <c r="AG38" t="s">
        <v>98</v>
      </c>
    </row>
    <row r="39" spans="1:60">
      <c r="A39" s="154"/>
      <c r="B39" s="155" t="s">
        <v>29</v>
      </c>
      <c r="C39" s="191"/>
      <c r="D39" s="156"/>
      <c r="E39" s="157"/>
      <c r="F39" s="157"/>
      <c r="G39" s="185">
        <f>G8+G19</f>
        <v>0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AE39">
        <f>SUMIF(L7:L37,AE38,G7:G37)</f>
        <v>0</v>
      </c>
      <c r="AF39">
        <f>SUMIF(L7:L37,AF38,G7:G37)</f>
        <v>0</v>
      </c>
      <c r="AG39" t="s">
        <v>356</v>
      </c>
    </row>
    <row r="40" spans="1:60">
      <c r="C40" s="192"/>
      <c r="D40" s="10"/>
      <c r="AG40" t="s">
        <v>357</v>
      </c>
    </row>
    <row r="41" spans="1:60">
      <c r="D41" s="10"/>
    </row>
    <row r="42" spans="1:60">
      <c r="D42" s="10"/>
    </row>
    <row r="43" spans="1:60">
      <c r="D43" s="10"/>
    </row>
    <row r="44" spans="1:60">
      <c r="D44" s="10"/>
    </row>
    <row r="45" spans="1:60">
      <c r="D45" s="10"/>
    </row>
    <row r="46" spans="1:60">
      <c r="D46" s="10"/>
    </row>
    <row r="47" spans="1:60">
      <c r="D47" s="10"/>
    </row>
    <row r="48" spans="1:60">
      <c r="D48" s="10"/>
    </row>
    <row r="49" spans="4:4">
      <c r="D49" s="10"/>
    </row>
    <row r="50" spans="4:4">
      <c r="D50" s="10"/>
    </row>
    <row r="51" spans="4:4">
      <c r="D51" s="10"/>
    </row>
    <row r="52" spans="4:4">
      <c r="D52" s="10"/>
    </row>
    <row r="53" spans="4:4">
      <c r="D53" s="10"/>
    </row>
    <row r="54" spans="4:4">
      <c r="D54" s="10"/>
    </row>
    <row r="55" spans="4:4">
      <c r="D55" s="10"/>
    </row>
    <row r="56" spans="4:4">
      <c r="D56" s="10"/>
    </row>
    <row r="57" spans="4:4">
      <c r="D57" s="10"/>
    </row>
    <row r="58" spans="4:4">
      <c r="D58" s="10"/>
    </row>
    <row r="59" spans="4:4">
      <c r="D59" s="10"/>
    </row>
    <row r="60" spans="4:4">
      <c r="D60" s="10"/>
    </row>
    <row r="61" spans="4:4">
      <c r="D61" s="10"/>
    </row>
    <row r="62" spans="4:4">
      <c r="D62" s="10"/>
    </row>
    <row r="63" spans="4:4">
      <c r="D63" s="10"/>
    </row>
    <row r="64" spans="4:4">
      <c r="D64" s="10"/>
    </row>
    <row r="65" spans="4:4">
      <c r="D65" s="10"/>
    </row>
    <row r="66" spans="4:4">
      <c r="D66" s="10"/>
    </row>
    <row r="67" spans="4:4">
      <c r="D67" s="10"/>
    </row>
    <row r="68" spans="4:4">
      <c r="D68" s="10"/>
    </row>
    <row r="69" spans="4:4">
      <c r="D69" s="10"/>
    </row>
    <row r="70" spans="4:4">
      <c r="D70" s="10"/>
    </row>
    <row r="71" spans="4:4">
      <c r="D71" s="10"/>
    </row>
    <row r="72" spans="4:4">
      <c r="D72" s="10"/>
    </row>
    <row r="73" spans="4:4">
      <c r="D73" s="10"/>
    </row>
    <row r="74" spans="4:4">
      <c r="D74" s="10"/>
    </row>
    <row r="75" spans="4:4">
      <c r="D75" s="10"/>
    </row>
    <row r="76" spans="4:4">
      <c r="D76" s="10"/>
    </row>
    <row r="77" spans="4:4">
      <c r="D77" s="10"/>
    </row>
    <row r="78" spans="4:4">
      <c r="D78" s="10"/>
    </row>
    <row r="79" spans="4:4">
      <c r="D79" s="10"/>
    </row>
    <row r="80" spans="4:4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C71F" sheet="1"/>
  <mergeCells count="6">
    <mergeCell ref="C36:G36"/>
    <mergeCell ref="A1:G1"/>
    <mergeCell ref="C2:G2"/>
    <mergeCell ref="C3:G3"/>
    <mergeCell ref="C4:G4"/>
    <mergeCell ref="C33:G33"/>
  </mergeCells>
  <phoneticPr fontId="0" type="noConversion"/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50</vt:i4>
      </vt:variant>
    </vt:vector>
  </HeadingPairs>
  <TitlesOfParts>
    <vt:vector size="55" baseType="lpstr">
      <vt:lpstr>Pokyny pro vyplnění</vt:lpstr>
      <vt:lpstr>Stavba</vt:lpstr>
      <vt:lpstr>VzorPolozky</vt:lpstr>
      <vt:lpstr>1 1 Pol</vt:lpstr>
      <vt:lpstr>1 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'1 1 Pol'!Print_Area</vt:lpstr>
      <vt:lpstr>'1 2 Pol'!Print_Area</vt:lpstr>
      <vt:lpstr>Stavba!Print_Area</vt:lpstr>
      <vt:lpstr>'1 1 Pol'!Print_Titles</vt:lpstr>
      <vt:lpstr>'1 2 Pol'!Print_Titles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hory405</cp:lastModifiedBy>
  <cp:lastPrinted>2019-03-19T12:27:02Z</cp:lastPrinted>
  <dcterms:created xsi:type="dcterms:W3CDTF">2009-04-08T07:15:50Z</dcterms:created>
  <dcterms:modified xsi:type="dcterms:W3CDTF">2021-12-10T10:57:18Z</dcterms:modified>
</cp:coreProperties>
</file>