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R:\BSK\Dokumenty\Prace\Procurio\Zakazky\PRIPRAVA_PROC_2021_1341_nova_paka\03_zahajeni\01_EZAK\nova_paka_pristavba_zs_stp_p03_pd_vv\vykaz_vymer\"/>
    </mc:Choice>
  </mc:AlternateContent>
  <xr:revisionPtr revIDLastSave="0" documentId="13_ncr:1_{37D990E1-8825-4030-A348-F15BE4A86B0D}" xr6:coauthVersionLast="47" xr6:coauthVersionMax="47" xr10:uidLastSave="{00000000-0000-0000-0000-000000000000}"/>
  <bookViews>
    <workbookView xWindow="1575" yWindow="3705" windowWidth="25980" windowHeight="15885" xr2:uid="{00000000-000D-0000-FFFF-FFFF00000000}"/>
  </bookViews>
  <sheets>
    <sheet name="Rekapitulace stavby" sheetId="1" r:id="rId1"/>
    <sheet name="11 - Zázemí sportovního k..." sheetId="2" r:id="rId2"/>
    <sheet name="12 - Vedlejší náklady" sheetId="3" r:id="rId3"/>
  </sheets>
  <definedNames>
    <definedName name="_xlnm._FilterDatabase" localSheetId="1" hidden="1">'11 - Zázemí sportovního k...'!$C$146:$K$370</definedName>
    <definedName name="_xlnm._FilterDatabase" localSheetId="2" hidden="1">'12 - Vedlejší náklady'!$C$125:$K$145</definedName>
    <definedName name="_xlnm.Print_Titles" localSheetId="1">'11 - Zázemí sportovního k...'!$146:$146</definedName>
    <definedName name="_xlnm.Print_Titles" localSheetId="2">'12 - Vedlejší náklady'!$125:$125</definedName>
    <definedName name="_xlnm.Print_Titles" localSheetId="0">'Rekapitulace stavby'!$92:$92</definedName>
    <definedName name="_xlnm.Print_Area" localSheetId="1">'11 - Zázemí sportovního k...'!$C$4:$J$76,'11 - Zázemí sportovního k...'!$C$82:$J$128,'11 - Zázemí sportovního k...'!$C$134:$K$370</definedName>
    <definedName name="_xlnm.Print_Area" localSheetId="2">'12 - Vedlejší náklady'!$C$4:$J$76,'12 - Vedlejší náklady'!$C$82:$J$107,'12 - Vedlejší náklady'!$C$113:$K$145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5" i="3"/>
  <c r="BH145" i="3"/>
  <c r="BG145" i="3"/>
  <c r="BF145" i="3"/>
  <c r="T145" i="3"/>
  <c r="T144" i="3" s="1"/>
  <c r="R145" i="3"/>
  <c r="R144" i="3" s="1"/>
  <c r="P145" i="3"/>
  <c r="P144" i="3"/>
  <c r="BK145" i="3"/>
  <c r="BK144" i="3" s="1"/>
  <c r="J144" i="3" s="1"/>
  <c r="J106" i="3" s="1"/>
  <c r="J145" i="3"/>
  <c r="BE145" i="3"/>
  <c r="BI143" i="3"/>
  <c r="BH143" i="3"/>
  <c r="BG143" i="3"/>
  <c r="BF143" i="3"/>
  <c r="T143" i="3"/>
  <c r="T142" i="3" s="1"/>
  <c r="R143" i="3"/>
  <c r="R142" i="3"/>
  <c r="P143" i="3"/>
  <c r="P142" i="3"/>
  <c r="BK143" i="3"/>
  <c r="BK142" i="3" s="1"/>
  <c r="J142" i="3" s="1"/>
  <c r="J143" i="3"/>
  <c r="BE143" i="3"/>
  <c r="J105" i="3"/>
  <c r="BI141" i="3"/>
  <c r="BH141" i="3"/>
  <c r="BG141" i="3"/>
  <c r="BF141" i="3"/>
  <c r="T141" i="3"/>
  <c r="T140" i="3" s="1"/>
  <c r="R141" i="3"/>
  <c r="R140" i="3" s="1"/>
  <c r="P141" i="3"/>
  <c r="P140" i="3"/>
  <c r="BK141" i="3"/>
  <c r="BK140" i="3" s="1"/>
  <c r="J140" i="3" s="1"/>
  <c r="J104" i="3" s="1"/>
  <c r="J141" i="3"/>
  <c r="BE141" i="3"/>
  <c r="BI139" i="3"/>
  <c r="BH139" i="3"/>
  <c r="BG139" i="3"/>
  <c r="BF139" i="3"/>
  <c r="T139" i="3"/>
  <c r="T138" i="3" s="1"/>
  <c r="R139" i="3"/>
  <c r="R138" i="3"/>
  <c r="P139" i="3"/>
  <c r="P138" i="3"/>
  <c r="BK139" i="3"/>
  <c r="BK138" i="3" s="1"/>
  <c r="J138" i="3" s="1"/>
  <c r="J139" i="3"/>
  <c r="BE139" i="3"/>
  <c r="J103" i="3"/>
  <c r="BI137" i="3"/>
  <c r="BH137" i="3"/>
  <c r="BG137" i="3"/>
  <c r="BF137" i="3"/>
  <c r="T137" i="3"/>
  <c r="T136" i="3" s="1"/>
  <c r="R137" i="3"/>
  <c r="R136" i="3" s="1"/>
  <c r="P137" i="3"/>
  <c r="P136" i="3" s="1"/>
  <c r="BK137" i="3"/>
  <c r="BK136" i="3" s="1"/>
  <c r="J136" i="3" s="1"/>
  <c r="J137" i="3"/>
  <c r="BE137" i="3"/>
  <c r="J102" i="3"/>
  <c r="BI135" i="3"/>
  <c r="BH135" i="3"/>
  <c r="BG135" i="3"/>
  <c r="BF135" i="3"/>
  <c r="T135" i="3"/>
  <c r="T134" i="3" s="1"/>
  <c r="R135" i="3"/>
  <c r="R134" i="3"/>
  <c r="P135" i="3"/>
  <c r="P134" i="3" s="1"/>
  <c r="BK135" i="3"/>
  <c r="BK134" i="3" s="1"/>
  <c r="J134" i="3" s="1"/>
  <c r="J101" i="3" s="1"/>
  <c r="J135" i="3"/>
  <c r="BE135" i="3" s="1"/>
  <c r="BI133" i="3"/>
  <c r="BH133" i="3"/>
  <c r="BG133" i="3"/>
  <c r="BF133" i="3"/>
  <c r="T133" i="3"/>
  <c r="T132" i="3" s="1"/>
  <c r="R133" i="3"/>
  <c r="R132" i="3" s="1"/>
  <c r="P133" i="3"/>
  <c r="P132" i="3" s="1"/>
  <c r="BK133" i="3"/>
  <c r="BK132" i="3" s="1"/>
  <c r="J132" i="3" s="1"/>
  <c r="J133" i="3"/>
  <c r="BE133" i="3"/>
  <c r="J100" i="3"/>
  <c r="BI131" i="3"/>
  <c r="BH131" i="3"/>
  <c r="BG131" i="3"/>
  <c r="BF131" i="3"/>
  <c r="T131" i="3"/>
  <c r="T130" i="3" s="1"/>
  <c r="R131" i="3"/>
  <c r="R130" i="3" s="1"/>
  <c r="P131" i="3"/>
  <c r="P130" i="3" s="1"/>
  <c r="BK131" i="3"/>
  <c r="BK130" i="3" s="1"/>
  <c r="J130" i="3" s="1"/>
  <c r="J131" i="3"/>
  <c r="BE131" i="3"/>
  <c r="J99" i="3"/>
  <c r="BI129" i="3"/>
  <c r="F37" i="3"/>
  <c r="BD96" i="1" s="1"/>
  <c r="BH129" i="3"/>
  <c r="F36" i="3" s="1"/>
  <c r="BC96" i="1" s="1"/>
  <c r="BG129" i="3"/>
  <c r="BF129" i="3"/>
  <c r="T129" i="3"/>
  <c r="T128" i="3"/>
  <c r="R129" i="3"/>
  <c r="R128" i="3" s="1"/>
  <c r="P129" i="3"/>
  <c r="P128" i="3"/>
  <c r="BK129" i="3"/>
  <c r="BK128" i="3" s="1"/>
  <c r="J128" i="3" s="1"/>
  <c r="J98" i="3" s="1"/>
  <c r="J129" i="3"/>
  <c r="BE129" i="3" s="1"/>
  <c r="F33" i="3" s="1"/>
  <c r="AZ96" i="1" s="1"/>
  <c r="J123" i="3"/>
  <c r="J122" i="3"/>
  <c r="F122" i="3"/>
  <c r="F120" i="3"/>
  <c r="E118" i="3"/>
  <c r="J92" i="3"/>
  <c r="J91" i="3"/>
  <c r="F91" i="3"/>
  <c r="F89" i="3"/>
  <c r="E87" i="3"/>
  <c r="J18" i="3"/>
  <c r="E18" i="3"/>
  <c r="J17" i="3"/>
  <c r="J12" i="3"/>
  <c r="J120" i="3" s="1"/>
  <c r="E7" i="3"/>
  <c r="E85" i="3" s="1"/>
  <c r="E116" i="3"/>
  <c r="J37" i="2"/>
  <c r="J36" i="2"/>
  <c r="AY95" i="1" s="1"/>
  <c r="J35" i="2"/>
  <c r="AX95" i="1"/>
  <c r="BI370" i="2"/>
  <c r="BH370" i="2"/>
  <c r="BG370" i="2"/>
  <c r="BF370" i="2"/>
  <c r="T370" i="2"/>
  <c r="T369" i="2" s="1"/>
  <c r="T368" i="2"/>
  <c r="R370" i="2"/>
  <c r="R369" i="2" s="1"/>
  <c r="R368" i="2"/>
  <c r="P370" i="2"/>
  <c r="P369" i="2" s="1"/>
  <c r="P368" i="2" s="1"/>
  <c r="BK370" i="2"/>
  <c r="BK369" i="2" s="1"/>
  <c r="J370" i="2"/>
  <c r="BE370" i="2" s="1"/>
  <c r="BI367" i="2"/>
  <c r="BH367" i="2"/>
  <c r="BG367" i="2"/>
  <c r="BF367" i="2"/>
  <c r="T367" i="2"/>
  <c r="T366" i="2" s="1"/>
  <c r="R367" i="2"/>
  <c r="R366" i="2" s="1"/>
  <c r="P367" i="2"/>
  <c r="P366" i="2" s="1"/>
  <c r="BK367" i="2"/>
  <c r="BK366" i="2" s="1"/>
  <c r="J366" i="2" s="1"/>
  <c r="J125" i="2" s="1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4" i="2"/>
  <c r="BH364" i="2"/>
  <c r="BG364" i="2"/>
  <c r="BF364" i="2"/>
  <c r="T364" i="2"/>
  <c r="R364" i="2"/>
  <c r="P364" i="2"/>
  <c r="BK364" i="2"/>
  <c r="J364" i="2"/>
  <c r="BE364" i="2"/>
  <c r="BI363" i="2"/>
  <c r="BH363" i="2"/>
  <c r="BG363" i="2"/>
  <c r="BF363" i="2"/>
  <c r="T363" i="2"/>
  <c r="T362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9" i="2"/>
  <c r="BH359" i="2"/>
  <c r="BG359" i="2"/>
  <c r="BF359" i="2"/>
  <c r="T359" i="2"/>
  <c r="T357" i="2" s="1"/>
  <c r="R359" i="2"/>
  <c r="P359" i="2"/>
  <c r="BK359" i="2"/>
  <c r="J359" i="2"/>
  <c r="BE359" i="2" s="1"/>
  <c r="BI358" i="2"/>
  <c r="BH358" i="2"/>
  <c r="BG358" i="2"/>
  <c r="BF358" i="2"/>
  <c r="T358" i="2"/>
  <c r="R358" i="2"/>
  <c r="P358" i="2"/>
  <c r="BK358" i="2"/>
  <c r="J358" i="2"/>
  <c r="BE358" i="2" s="1"/>
  <c r="BI356" i="2"/>
  <c r="BH356" i="2"/>
  <c r="BG356" i="2"/>
  <c r="BF356" i="2"/>
  <c r="T356" i="2"/>
  <c r="T355" i="2" s="1"/>
  <c r="R356" i="2"/>
  <c r="R355" i="2" s="1"/>
  <c r="P356" i="2"/>
  <c r="P355" i="2" s="1"/>
  <c r="BK356" i="2"/>
  <c r="BK355" i="2" s="1"/>
  <c r="J355" i="2" s="1"/>
  <c r="J121" i="2" s="1"/>
  <c r="J356" i="2"/>
  <c r="BE356" i="2" s="1"/>
  <c r="BI354" i="2"/>
  <c r="BH354" i="2"/>
  <c r="BG354" i="2"/>
  <c r="BF354" i="2"/>
  <c r="T354" i="2"/>
  <c r="R354" i="2"/>
  <c r="P354" i="2"/>
  <c r="BK354" i="2"/>
  <c r="J354" i="2"/>
  <c r="BE354" i="2" s="1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P348" i="2" s="1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/>
  <c r="BI346" i="2"/>
  <c r="BH346" i="2"/>
  <c r="BG346" i="2"/>
  <c r="BF346" i="2"/>
  <c r="T346" i="2"/>
  <c r="R346" i="2"/>
  <c r="R345" i="2" s="1"/>
  <c r="P346" i="2"/>
  <c r="P345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5" i="2"/>
  <c r="BH335" i="2"/>
  <c r="BG335" i="2"/>
  <c r="BF335" i="2"/>
  <c r="T335" i="2"/>
  <c r="R335" i="2"/>
  <c r="P335" i="2"/>
  <c r="BK335" i="2"/>
  <c r="J335" i="2"/>
  <c r="BE335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 s="1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T326" i="2"/>
  <c r="R326" i="2"/>
  <c r="P326" i="2"/>
  <c r="BK326" i="2"/>
  <c r="J326" i="2"/>
  <c r="BE326" i="2" s="1"/>
  <c r="BI325" i="2"/>
  <c r="BH325" i="2"/>
  <c r="BG325" i="2"/>
  <c r="BF325" i="2"/>
  <c r="T325" i="2"/>
  <c r="R325" i="2"/>
  <c r="P325" i="2"/>
  <c r="BK325" i="2"/>
  <c r="J325" i="2"/>
  <c r="BE325" i="2" s="1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T322" i="2" s="1"/>
  <c r="R323" i="2"/>
  <c r="P323" i="2"/>
  <c r="BK323" i="2"/>
  <c r="J323" i="2"/>
  <c r="BE323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T314" i="2"/>
  <c r="R314" i="2"/>
  <c r="P314" i="2"/>
  <c r="BK314" i="2"/>
  <c r="J314" i="2"/>
  <c r="BE314" i="2" s="1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5" i="2"/>
  <c r="BH305" i="2"/>
  <c r="BG305" i="2"/>
  <c r="BF305" i="2"/>
  <c r="T305" i="2"/>
  <c r="R305" i="2"/>
  <c r="P305" i="2"/>
  <c r="BK305" i="2"/>
  <c r="J305" i="2"/>
  <c r="BE305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T287" i="2"/>
  <c r="T286" i="2" s="1"/>
  <c r="R287" i="2"/>
  <c r="P287" i="2"/>
  <c r="BK287" i="2"/>
  <c r="J287" i="2"/>
  <c r="BE287" i="2" s="1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R281" i="2"/>
  <c r="P281" i="2"/>
  <c r="BK281" i="2"/>
  <c r="J281" i="2"/>
  <c r="BE281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T278" i="2" s="1"/>
  <c r="R279" i="2"/>
  <c r="P279" i="2"/>
  <c r="BK279" i="2"/>
  <c r="J279" i="2"/>
  <c r="BE279" i="2" s="1"/>
  <c r="BI277" i="2"/>
  <c r="BH277" i="2"/>
  <c r="BG277" i="2"/>
  <c r="BF277" i="2"/>
  <c r="T277" i="2"/>
  <c r="T276" i="2" s="1"/>
  <c r="R277" i="2"/>
  <c r="R276" i="2" s="1"/>
  <c r="P277" i="2"/>
  <c r="P276" i="2" s="1"/>
  <c r="BK277" i="2"/>
  <c r="BK276" i="2" s="1"/>
  <c r="J276" i="2" s="1"/>
  <c r="J112" i="2" s="1"/>
  <c r="J277" i="2"/>
  <c r="BE277" i="2" s="1"/>
  <c r="BI275" i="2"/>
  <c r="BH275" i="2"/>
  <c r="BG275" i="2"/>
  <c r="BF275" i="2"/>
  <c r="T275" i="2"/>
  <c r="T274" i="2" s="1"/>
  <c r="R275" i="2"/>
  <c r="R274" i="2"/>
  <c r="P275" i="2"/>
  <c r="P274" i="2" s="1"/>
  <c r="BK275" i="2"/>
  <c r="BK274" i="2" s="1"/>
  <c r="J274" i="2" s="1"/>
  <c r="J111" i="2" s="1"/>
  <c r="J275" i="2"/>
  <c r="BE275" i="2" s="1"/>
  <c r="BI273" i="2"/>
  <c r="BH273" i="2"/>
  <c r="BG273" i="2"/>
  <c r="BF273" i="2"/>
  <c r="T273" i="2"/>
  <c r="T272" i="2" s="1"/>
  <c r="R273" i="2"/>
  <c r="R272" i="2"/>
  <c r="P273" i="2"/>
  <c r="P272" i="2"/>
  <c r="BK273" i="2"/>
  <c r="BK272" i="2" s="1"/>
  <c r="J272" i="2" s="1"/>
  <c r="J110" i="2" s="1"/>
  <c r="J273" i="2"/>
  <c r="BE273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T243" i="2" s="1"/>
  <c r="R244" i="2"/>
  <c r="P244" i="2"/>
  <c r="BK244" i="2"/>
  <c r="J244" i="2"/>
  <c r="BE244" i="2" s="1"/>
  <c r="BI241" i="2"/>
  <c r="BH241" i="2"/>
  <c r="BG241" i="2"/>
  <c r="BF241" i="2"/>
  <c r="T241" i="2"/>
  <c r="T240" i="2"/>
  <c r="R241" i="2"/>
  <c r="R240" i="2" s="1"/>
  <c r="P241" i="2"/>
  <c r="P240" i="2" s="1"/>
  <c r="BK241" i="2"/>
  <c r="BK240" i="2" s="1"/>
  <c r="J240" i="2" s="1"/>
  <c r="J105" i="2" s="1"/>
  <c r="J241" i="2"/>
  <c r="BE241" i="2" s="1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P232" i="2" s="1"/>
  <c r="BK233" i="2"/>
  <c r="J233" i="2"/>
  <c r="BE233" i="2" s="1"/>
  <c r="BI231" i="2"/>
  <c r="BH231" i="2"/>
  <c r="BG231" i="2"/>
  <c r="BF231" i="2"/>
  <c r="T231" i="2"/>
  <c r="T230" i="2" s="1"/>
  <c r="R231" i="2"/>
  <c r="R230" i="2" s="1"/>
  <c r="P231" i="2"/>
  <c r="P230" i="2"/>
  <c r="BK231" i="2"/>
  <c r="BK230" i="2" s="1"/>
  <c r="J230" i="2" s="1"/>
  <c r="J103" i="2" s="1"/>
  <c r="J231" i="2"/>
  <c r="BE231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T209" i="2" s="1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R174" i="2" s="1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R158" i="2" s="1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J144" i="2"/>
  <c r="J143" i="2"/>
  <c r="F143" i="2"/>
  <c r="F141" i="2"/>
  <c r="E139" i="2"/>
  <c r="J92" i="2"/>
  <c r="J91" i="2"/>
  <c r="F91" i="2"/>
  <c r="F89" i="2"/>
  <c r="E87" i="2"/>
  <c r="J18" i="2"/>
  <c r="E18" i="2"/>
  <c r="F92" i="2" s="1"/>
  <c r="F144" i="2"/>
  <c r="J17" i="2"/>
  <c r="J12" i="2"/>
  <c r="J141" i="2" s="1"/>
  <c r="J89" i="2"/>
  <c r="E7" i="2"/>
  <c r="E137" i="2" s="1"/>
  <c r="E85" i="2"/>
  <c r="AS94" i="1"/>
  <c r="L90" i="1"/>
  <c r="AM90" i="1"/>
  <c r="AM89" i="1"/>
  <c r="L89" i="1"/>
  <c r="AM87" i="1"/>
  <c r="L87" i="1"/>
  <c r="L85" i="1"/>
  <c r="L84" i="1"/>
  <c r="P209" i="2" l="1"/>
  <c r="T291" i="2"/>
  <c r="R322" i="2"/>
  <c r="T348" i="2"/>
  <c r="P149" i="2"/>
  <c r="R286" i="2"/>
  <c r="J89" i="3"/>
  <c r="T345" i="2"/>
  <c r="F35" i="3"/>
  <c r="BB96" i="1" s="1"/>
  <c r="P243" i="2"/>
  <c r="R149" i="2"/>
  <c r="R148" i="2" s="1"/>
  <c r="T232" i="2"/>
  <c r="P252" i="2"/>
  <c r="P194" i="2"/>
  <c r="T252" i="2"/>
  <c r="R334" i="2"/>
  <c r="T334" i="2"/>
  <c r="R362" i="2"/>
  <c r="R361" i="2" s="1"/>
  <c r="P127" i="3"/>
  <c r="P126" i="3" s="1"/>
  <c r="AU96" i="1" s="1"/>
  <c r="J33" i="3"/>
  <c r="AV96" i="1" s="1"/>
  <c r="T174" i="2"/>
  <c r="T149" i="2"/>
  <c r="R260" i="2"/>
  <c r="P278" i="2"/>
  <c r="T361" i="2"/>
  <c r="P158" i="2"/>
  <c r="T260" i="2"/>
  <c r="P322" i="2"/>
  <c r="T328" i="2"/>
  <c r="R328" i="2"/>
  <c r="F34" i="2"/>
  <c r="BA95" i="1" s="1"/>
  <c r="BK149" i="2"/>
  <c r="F35" i="2"/>
  <c r="BB95" i="1" s="1"/>
  <c r="BB94" i="1" s="1"/>
  <c r="W31" i="1" s="1"/>
  <c r="BK368" i="2"/>
  <c r="J368" i="2" s="1"/>
  <c r="J126" i="2" s="1"/>
  <c r="J369" i="2"/>
  <c r="J127" i="2" s="1"/>
  <c r="F33" i="2"/>
  <c r="AZ95" i="1" s="1"/>
  <c r="AZ94" i="1" s="1"/>
  <c r="AV94" i="1" s="1"/>
  <c r="F36" i="2"/>
  <c r="BC95" i="1" s="1"/>
  <c r="BC94" i="1" s="1"/>
  <c r="AY94" i="1" s="1"/>
  <c r="BK252" i="2"/>
  <c r="J252" i="2" s="1"/>
  <c r="J108" i="2" s="1"/>
  <c r="BK158" i="2"/>
  <c r="J158" i="2" s="1"/>
  <c r="J99" i="2" s="1"/>
  <c r="BK174" i="2"/>
  <c r="J174" i="2" s="1"/>
  <c r="J100" i="2" s="1"/>
  <c r="BK194" i="2"/>
  <c r="J194" i="2" s="1"/>
  <c r="J101" i="2" s="1"/>
  <c r="BK291" i="2"/>
  <c r="J291" i="2" s="1"/>
  <c r="J115" i="2" s="1"/>
  <c r="J34" i="2"/>
  <c r="AW95" i="1" s="1"/>
  <c r="F37" i="2"/>
  <c r="BD95" i="1" s="1"/>
  <c r="BD94" i="1" s="1"/>
  <c r="W33" i="1" s="1"/>
  <c r="BK278" i="2"/>
  <c r="J278" i="2" s="1"/>
  <c r="J113" i="2" s="1"/>
  <c r="BK322" i="2"/>
  <c r="J322" i="2" s="1"/>
  <c r="J116" i="2" s="1"/>
  <c r="BK345" i="2"/>
  <c r="J345" i="2" s="1"/>
  <c r="J119" i="2" s="1"/>
  <c r="BK348" i="2"/>
  <c r="J348" i="2" s="1"/>
  <c r="J120" i="2" s="1"/>
  <c r="BK362" i="2"/>
  <c r="J362" i="2" s="1"/>
  <c r="J124" i="2" s="1"/>
  <c r="BK328" i="2"/>
  <c r="J328" i="2" s="1"/>
  <c r="J117" i="2" s="1"/>
  <c r="BK209" i="2"/>
  <c r="J209" i="2" s="1"/>
  <c r="J102" i="2" s="1"/>
  <c r="BK286" i="2"/>
  <c r="J286" i="2" s="1"/>
  <c r="J114" i="2" s="1"/>
  <c r="BK357" i="2"/>
  <c r="J357" i="2" s="1"/>
  <c r="J122" i="2" s="1"/>
  <c r="BK232" i="2"/>
  <c r="J232" i="2" s="1"/>
  <c r="J104" i="2" s="1"/>
  <c r="J149" i="2"/>
  <c r="J98" i="2" s="1"/>
  <c r="J33" i="2"/>
  <c r="AV95" i="1" s="1"/>
  <c r="T242" i="2"/>
  <c r="R291" i="2"/>
  <c r="BK334" i="2"/>
  <c r="J334" i="2" s="1"/>
  <c r="J118" i="2" s="1"/>
  <c r="R232" i="2"/>
  <c r="R278" i="2"/>
  <c r="P291" i="2"/>
  <c r="P328" i="2"/>
  <c r="R357" i="2"/>
  <c r="F92" i="3"/>
  <c r="F123" i="3"/>
  <c r="R127" i="3"/>
  <c r="R126" i="3" s="1"/>
  <c r="R252" i="2"/>
  <c r="T158" i="2"/>
  <c r="BK243" i="2"/>
  <c r="P357" i="2"/>
  <c r="P362" i="2"/>
  <c r="P361" i="2" s="1"/>
  <c r="P260" i="2"/>
  <c r="T127" i="3"/>
  <c r="T126" i="3" s="1"/>
  <c r="P286" i="2"/>
  <c r="R348" i="2"/>
  <c r="BK127" i="3"/>
  <c r="P174" i="2"/>
  <c r="P148" i="2" s="1"/>
  <c r="T194" i="2"/>
  <c r="P334" i="2"/>
  <c r="F34" i="3"/>
  <c r="BA96" i="1" s="1"/>
  <c r="J34" i="3"/>
  <c r="AW96" i="1" s="1"/>
  <c r="AT96" i="1" s="1"/>
  <c r="R194" i="2"/>
  <c r="R209" i="2"/>
  <c r="R243" i="2"/>
  <c r="BK260" i="2"/>
  <c r="J260" i="2" s="1"/>
  <c r="J109" i="2" s="1"/>
  <c r="T148" i="2" l="1"/>
  <c r="T147" i="2" s="1"/>
  <c r="BA94" i="1"/>
  <c r="P242" i="2"/>
  <c r="AT95" i="1"/>
  <c r="W29" i="1"/>
  <c r="AX94" i="1"/>
  <c r="W32" i="1"/>
  <c r="BK361" i="2"/>
  <c r="J361" i="2" s="1"/>
  <c r="J123" i="2" s="1"/>
  <c r="BK148" i="2"/>
  <c r="J148" i="2" s="1"/>
  <c r="J97" i="2" s="1"/>
  <c r="P147" i="2"/>
  <c r="AU95" i="1" s="1"/>
  <c r="AU94" i="1" s="1"/>
  <c r="J243" i="2"/>
  <c r="J107" i="2" s="1"/>
  <c r="BK242" i="2"/>
  <c r="J242" i="2" s="1"/>
  <c r="J106" i="2" s="1"/>
  <c r="W30" i="1"/>
  <c r="AW94" i="1"/>
  <c r="AK30" i="1" s="1"/>
  <c r="R242" i="2"/>
  <c r="R147" i="2" s="1"/>
  <c r="BK126" i="3"/>
  <c r="J126" i="3" s="1"/>
  <c r="J127" i="3"/>
  <c r="J97" i="3" s="1"/>
  <c r="AK29" i="1"/>
  <c r="J30" i="3" l="1"/>
  <c r="J96" i="3"/>
  <c r="AT94" i="1"/>
  <c r="BK147" i="2"/>
  <c r="J147" i="2" s="1"/>
  <c r="J96" i="2" l="1"/>
  <c r="J30" i="2"/>
  <c r="AG96" i="1"/>
  <c r="AN96" i="1" s="1"/>
  <c r="J39" i="3"/>
  <c r="J39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<sst xmlns="http://schemas.openxmlformats.org/spreadsheetml/2006/main" count="3504" uniqueCount="1007">
  <si>
    <t>Export Komplet</t>
  </si>
  <si>
    <t/>
  </si>
  <si>
    <t>2.0</t>
  </si>
  <si>
    <t>False</t>
  </si>
  <si>
    <t>{5c1bb213-431a-4670-bc96-5d02da59d208}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</si>
  <si>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</si>
  <si>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</si>
  <si>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</si>
  <si>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</si>
  <si>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</si>
  <si>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</si>
  <si>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</si>
  <si>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</si>
  <si>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</si>
  <si>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ADIP11</t>
  </si>
  <si>
    <t>0</t>
  </si>
  <si>
    <t>Stavba:</t>
  </si>
  <si>
    <t>Zimní stadion Nová Paka, Zázemí sportovního klubu-přístavba ZS</t>
  </si>
  <si>
    <t>KSO:</t>
  </si>
  <si>
    <t>CC-CZ:</t>
  </si>
  <si>
    <t>Místo:</t>
  </si>
  <si>
    <t>Nová Paka</t>
  </si>
  <si>
    <t>Datum:</t>
  </si>
  <si>
    <t>27. 7. 2019</t>
  </si>
  <si>
    <t>10</t>
  </si>
  <si>
    <t>100</t>
  </si>
  <si>
    <t>Zadavatel:</t>
  </si>
  <si>
    <t>IČ:</t>
  </si>
  <si>
    <t>MÚ Nová Paka</t>
  </si>
  <si>
    <t>DIČ:</t>
  </si>
  <si>
    <t>Zhotovitel:</t>
  </si>
  <si>
    <t xml:space="preserve"> </t>
  </si>
  <si>
    <t>True</t>
  </si>
  <si>
    <t>Projektant:</t>
  </si>
  <si>
    <t>Atelier ADIP, Střelecká 437, Hradec Králové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</si>
  <si>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</si>
  <si>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</si>
  <si>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</si>
  <si>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</si>
  <si>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</si>
  <si>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</si>
  <si>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</si>
  <si>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</si>
  <si>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</si>
  <si>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</si>
  <si>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</si>
  <si>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</si>
  <si>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</si>
  <si>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</si>
  <si>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</si>
  <si>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</si>
  <si>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</si>
  <si>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</si>
  <si>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</si>
  <si>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</si>
  <si>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</si>
  <si>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</si>
  <si>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</si>
  <si>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</si>
  <si>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</si>
  <si>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</si>
  <si>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</si>
  <si>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</si>
  <si>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</si>
  <si>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</si>
  <si>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</si>
  <si>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</si>
  <si>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</si>
  <si>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</si>
  <si>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</si>
  <si>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</si>
  <si>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</si>
  <si>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</si>
  <si>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</si>
  <si>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</si>
  <si>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</si>
  <si>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</si>
  <si>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</si>
  <si>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</si>
  <si>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</si>
  <si>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</si>
  <si>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</si>
  <si>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11</t>
  </si>
  <si>
    <t>Zázemí sportovního klubu - přístavba ZS</t>
  </si>
  <si>
    <t>STA</t>
  </si>
  <si>
    <t>{5bc589c0-5a35-434f-aa47-8d8bf5d18d73}</t>
  </si>
  <si>
    <t>801 7</t>
  </si>
  <si>
    <t>2</t>
  </si>
  <si>
    <t>12</t>
  </si>
  <si>
    <t>Vedlejší náklady</t>
  </si>
  <si>
    <t>{2e95b9a2-b650-4b0f-ab9a-ee6540355858}</t>
  </si>
  <si>
    <t>KRYCÍ LIST SOUPISU PRACÍ</t>
  </si>
  <si>
    <t>Objekt:</t>
  </si>
  <si>
    <t>11 - Zázemí sportovního klubu - přístavba ZS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</si>
  <si>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</si>
  <si>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</si>
  <si>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</si>
  <si>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</si>
  <si>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</si>
  <si>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</si>
  <si>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</si>
  <si>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</si>
  <si>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</si>
  <si>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</si>
  <si>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povrchu, podlahy, osazení</t>
  </si>
  <si>
    <t xml:space="preserve">    8 - Trubní vedení</t>
  </si>
  <si>
    <t xml:space="preserve">    9 - Ostatní konstrukce a práce-bourání</t>
  </si>
  <si>
    <t xml:space="preserve">    99 -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</si>
  <si>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</si>
  <si>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</si>
  <si>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</si>
  <si>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</si>
  <si>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72 - Zdravotechnika </t>
  </si>
  <si>
    <t xml:space="preserve">    73 - Ústřední vytápění</t>
  </si>
  <si>
    <t xml:space="preserve">    762 - Konstrukce tesařské</t>
  </si>
  <si>
    <t xml:space="preserve">    763 - Montované konstrukce – dřevostavby, sádrokartony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</si>
  <si>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</si>
  <si>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</si>
  <si>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</si>
  <si>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</si>
  <si>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</si>
  <si>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</si>
  <si>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</si>
  <si>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</si>
  <si>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</si>
  <si>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M - Práce a dodávky M</t>
  </si>
  <si>
    <t xml:space="preserve">    21-M - Elektromontáže</t>
  </si>
  <si>
    <t xml:space="preserve">    24-M - Montáže vzduchotechnických zařízení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</si>
  <si>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</si>
  <si>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</si>
  <si>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</si>
  <si>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</si>
  <si>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</si>
  <si>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</si>
  <si>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</si>
  <si>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</si>
  <si>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</si>
  <si>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</si>
  <si>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</si>
  <si>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</si>
  <si>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</si>
  <si>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</si>
  <si>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</si>
  <si>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</si>
  <si>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</si>
  <si>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</si>
  <si>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</si>
  <si>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</si>
  <si>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131201102</t>
  </si>
  <si>
    <t>Hloubení jam nezapažených v hornině tř. 3 objemu do 1000 m3</t>
  </si>
  <si>
    <t>m3</t>
  </si>
  <si>
    <t>4</t>
  </si>
  <si>
    <t>180026581</t>
  </si>
  <si>
    <t>132201201</t>
  </si>
  <si>
    <t>Hloubení rýh š do 2000 mm v hornině tř. 3 objemu do 100 m3</t>
  </si>
  <si>
    <t>-1932327612</t>
  </si>
  <si>
    <t>3</t>
  </si>
  <si>
    <t>162701105</t>
  </si>
  <si>
    <t>Vodorovné přemístění do 10000 m výkopku z horniny tř. 1 až 4</t>
  </si>
  <si>
    <t>387001827</t>
  </si>
  <si>
    <t>171201201</t>
  </si>
  <si>
    <t>Uložení sypaniny na skládky</t>
  </si>
  <si>
    <t>-835931067</t>
  </si>
  <si>
    <t>5</t>
  </si>
  <si>
    <t>M</t>
  </si>
  <si>
    <t>9990014</t>
  </si>
  <si>
    <t>Poplatek za uložení zeminy</t>
  </si>
  <si>
    <t>8</t>
  </si>
  <si>
    <t>1425391276</t>
  </si>
  <si>
    <t>6</t>
  </si>
  <si>
    <t>167101102</t>
  </si>
  <si>
    <t>Nakládání výkopku z hornin tř. 1 až 4 přes 100 m3</t>
  </si>
  <si>
    <t>1512016711</t>
  </si>
  <si>
    <t>7</t>
  </si>
  <si>
    <t>-1642865990</t>
  </si>
  <si>
    <t>174101102</t>
  </si>
  <si>
    <t>Zásyp v uzavřených prostorech sypaninou se zhutněním</t>
  </si>
  <si>
    <t>-785319204</t>
  </si>
  <si>
    <t>Zakládání</t>
  </si>
  <si>
    <t>9</t>
  </si>
  <si>
    <t>224311211</t>
  </si>
  <si>
    <t>Výplně pilot z betonu prostého vodostavebného V8 tř. B 30 bez suspenze</t>
  </si>
  <si>
    <t>-873897971</t>
  </si>
  <si>
    <t>224361114</t>
  </si>
  <si>
    <t>Výztuž pilot betonovaných do země ocel z betonářské oceli 10 505</t>
  </si>
  <si>
    <t>t</t>
  </si>
  <si>
    <t>-27318021</t>
  </si>
  <si>
    <t>224383111</t>
  </si>
  <si>
    <t>Zřízení pilot zapažených s vytažením pažnic z ŽB v hloubce do 10 m D do 650 mm</t>
  </si>
  <si>
    <t>m</t>
  </si>
  <si>
    <t>-439681653</t>
  </si>
  <si>
    <t>264321412</t>
  </si>
  <si>
    <t>Vrty pro piloty zapažené svislé D do 650 mm hl do 10 m hor. III</t>
  </si>
  <si>
    <t>1105389069</t>
  </si>
  <si>
    <t>13</t>
  </si>
  <si>
    <t>271571112</t>
  </si>
  <si>
    <t>Polštáře zhutněné pod základy ze štěrkopísku netříděného</t>
  </si>
  <si>
    <t>1469195819</t>
  </si>
  <si>
    <t>14</t>
  </si>
  <si>
    <t>272313511</t>
  </si>
  <si>
    <t>Základové klenby z betonu tř. C 12/15</t>
  </si>
  <si>
    <t>-1767735976</t>
  </si>
  <si>
    <t>274321411</t>
  </si>
  <si>
    <t>Základové pásy ze ŽB tř. C 20/25</t>
  </si>
  <si>
    <t>1783933602</t>
  </si>
  <si>
    <t>16</t>
  </si>
  <si>
    <t>274351215</t>
  </si>
  <si>
    <t>Zřízení bednění stěn základových pásů</t>
  </si>
  <si>
    <t>m2</t>
  </si>
  <si>
    <t>-1328485868</t>
  </si>
  <si>
    <t>17</t>
  </si>
  <si>
    <t>274351216</t>
  </si>
  <si>
    <t>Odstranění bednění stěn základových pásů</t>
  </si>
  <si>
    <t>-848243195</t>
  </si>
  <si>
    <t>18</t>
  </si>
  <si>
    <t>274361821</t>
  </si>
  <si>
    <t>Výztuž základových pásů betonářskou ocelí 10 505 (R)</t>
  </si>
  <si>
    <t>1638211903</t>
  </si>
  <si>
    <t>19</t>
  </si>
  <si>
    <t>273321411</t>
  </si>
  <si>
    <t>Základové desky ze ŽB tř. C 20/25</t>
  </si>
  <si>
    <t>-1937662769</t>
  </si>
  <si>
    <t>20</t>
  </si>
  <si>
    <t>273351215</t>
  </si>
  <si>
    <t>Zřízení bednění stěn základových desek</t>
  </si>
  <si>
    <t>-921212829</t>
  </si>
  <si>
    <t>273351216</t>
  </si>
  <si>
    <t>Odstranění bednění stěn základových desek</t>
  </si>
  <si>
    <t>901842969</t>
  </si>
  <si>
    <t>22</t>
  </si>
  <si>
    <t>273362021</t>
  </si>
  <si>
    <t>Výztuž základových desek svařovanými sítěmi Kari</t>
  </si>
  <si>
    <t>-203531384</t>
  </si>
  <si>
    <t>23</t>
  </si>
  <si>
    <t>279113122</t>
  </si>
  <si>
    <t>Základová zeď tl do 200 mm z tvárnic ztraceného bednění včetně výplně z betonu tř. C 12/15</t>
  </si>
  <si>
    <t>744263947</t>
  </si>
  <si>
    <t>Svislé a kompletní konstrukce</t>
  </si>
  <si>
    <t>24</t>
  </si>
  <si>
    <t>310239211</t>
  </si>
  <si>
    <t>Zazdívka otvorů pl do 4 m2 ve zdivu nadzákladovém cihlami pálenými na MVC</t>
  </si>
  <si>
    <t>659358069</t>
  </si>
  <si>
    <t>25</t>
  </si>
  <si>
    <t>311238113</t>
  </si>
  <si>
    <t>Zdivo nosné vnitřní tl 240 mm z tvárnic pevnosti P 10 na MVC 5</t>
  </si>
  <si>
    <t>485642943</t>
  </si>
  <si>
    <t>26</t>
  </si>
  <si>
    <t>311238115</t>
  </si>
  <si>
    <t>Zdivo nosné vnitřní tl 300 mm z tvárnic pevnosti P 10 na MVC 5</t>
  </si>
  <si>
    <t>-1818141660</t>
  </si>
  <si>
    <t>27</t>
  </si>
  <si>
    <t>311238212</t>
  </si>
  <si>
    <t>Zdivo nosné vnější tl 365 mm z tvárnic pevnosti P 8 nebo P 10 na MC 5</t>
  </si>
  <si>
    <t>-107752365</t>
  </si>
  <si>
    <t>28</t>
  </si>
  <si>
    <t>311238218</t>
  </si>
  <si>
    <t>Zdivo nosné vnější tl 440 mm z tvárnic pevnosti P 8 nebo P 10 na MC 5</t>
  </si>
  <si>
    <t>332715799</t>
  </si>
  <si>
    <t>29</t>
  </si>
  <si>
    <t>317168111</t>
  </si>
  <si>
    <t>Překlad keramický plochý š 11,5 cm dl 100 cm</t>
  </si>
  <si>
    <t>kus</t>
  </si>
  <si>
    <t>-996558755</t>
  </si>
  <si>
    <t>30</t>
  </si>
  <si>
    <t>317168112</t>
  </si>
  <si>
    <t>Překlad keramický plochý š 11,5 cm dl 125 cm</t>
  </si>
  <si>
    <t>1218290467</t>
  </si>
  <si>
    <t>31</t>
  </si>
  <si>
    <t>317168116</t>
  </si>
  <si>
    <t>Překlad keramický plochý š 11,5 cm dl 225 cm</t>
  </si>
  <si>
    <t>2127419239</t>
  </si>
  <si>
    <t>32</t>
  </si>
  <si>
    <t>317168131</t>
  </si>
  <si>
    <t>Překlad keramický vysoký š 23,8 cm dl 125 cm</t>
  </si>
  <si>
    <t>-1399607618</t>
  </si>
  <si>
    <t>33</t>
  </si>
  <si>
    <t>317168132</t>
  </si>
  <si>
    <t>Překlad keramický vysoký š 23,8 cm dl 150 cm</t>
  </si>
  <si>
    <t>-775611264</t>
  </si>
  <si>
    <t>34</t>
  </si>
  <si>
    <t>317168133</t>
  </si>
  <si>
    <t>Překlad keramický vysoký š 23,8 cm dl 175 cm</t>
  </si>
  <si>
    <t>-2062940003</t>
  </si>
  <si>
    <t>35</t>
  </si>
  <si>
    <t>317168135</t>
  </si>
  <si>
    <t>Překlad keramický vysoký š 23,8 cm dl 225 cm</t>
  </si>
  <si>
    <t>1111303963</t>
  </si>
  <si>
    <t>36</t>
  </si>
  <si>
    <t>317168137</t>
  </si>
  <si>
    <t>Překlad keramický vysoký š 23,8 cm dl 275 cm</t>
  </si>
  <si>
    <t>-1784566087</t>
  </si>
  <si>
    <t>37</t>
  </si>
  <si>
    <t>317941123</t>
  </si>
  <si>
    <t>Osazování ocelových válcovaných nosníků na zdivu I, IE, U, UE nebo L do č 22</t>
  </si>
  <si>
    <t>-1017362254</t>
  </si>
  <si>
    <t>38</t>
  </si>
  <si>
    <t>134809150</t>
  </si>
  <si>
    <t>tyč ocelová I , jakost S 235 JR označení průřezu 200</t>
  </si>
  <si>
    <t>12880336</t>
  </si>
  <si>
    <t>39</t>
  </si>
  <si>
    <t>134809200</t>
  </si>
  <si>
    <t>tyč ocelová I , jakost S 235 JR označení průřezu 220</t>
  </si>
  <si>
    <t>-757031666</t>
  </si>
  <si>
    <t>40</t>
  </si>
  <si>
    <t>317941125</t>
  </si>
  <si>
    <t>Osazování ocelových válcovaných nosníků na zdivu I, IE, U, UE nebo L č 24 a vyšší</t>
  </si>
  <si>
    <t>-1413000682</t>
  </si>
  <si>
    <t>41</t>
  </si>
  <si>
    <t>134809250</t>
  </si>
  <si>
    <t>tyč ocelová I , jakost S 235 JR označení průřezu 240</t>
  </si>
  <si>
    <t>-992613643</t>
  </si>
  <si>
    <t>42</t>
  </si>
  <si>
    <t>342248112</t>
  </si>
  <si>
    <t>Příčky tl 115 mm z tvárnic na MVC 5</t>
  </si>
  <si>
    <t>247253619</t>
  </si>
  <si>
    <t>Vodorovné konstrukce</t>
  </si>
  <si>
    <t>43</t>
  </si>
  <si>
    <t>411135002</t>
  </si>
  <si>
    <t>Montáž stropních panelů z předpjatého betonu hmotnosti do 3 t</t>
  </si>
  <si>
    <t>-1454829219</t>
  </si>
  <si>
    <t>44</t>
  </si>
  <si>
    <t>411135003</t>
  </si>
  <si>
    <t>Montáž stropních panelů z předpjatého betonu hmotnosti do 5 t</t>
  </si>
  <si>
    <t>1237189991</t>
  </si>
  <si>
    <t>45</t>
  </si>
  <si>
    <t>593468630</t>
  </si>
  <si>
    <t>-293112628</t>
  </si>
  <si>
    <t>46</t>
  </si>
  <si>
    <t>417321313</t>
  </si>
  <si>
    <t>Ztužující pásy a věnce ze ŽB tř. C 16/20</t>
  </si>
  <si>
    <t>-225009615</t>
  </si>
  <si>
    <t>47</t>
  </si>
  <si>
    <t>417351115</t>
  </si>
  <si>
    <t>Zřízení bednění ztužujících věnců</t>
  </si>
  <si>
    <t>-326007810</t>
  </si>
  <si>
    <t>48</t>
  </si>
  <si>
    <t>417351116</t>
  </si>
  <si>
    <t>Odstranění bednění ztužujících věnců</t>
  </si>
  <si>
    <t>507590432</t>
  </si>
  <si>
    <t>49</t>
  </si>
  <si>
    <t>417361821</t>
  </si>
  <si>
    <t>Výztuž ztužujících pásů a věnců betonářskou ocelí 10 505</t>
  </si>
  <si>
    <t>-1816884142</t>
  </si>
  <si>
    <t>50</t>
  </si>
  <si>
    <t>430321313</t>
  </si>
  <si>
    <t>Schodišťová konstrukce a rampa ze ŽB tř. C 16/20</t>
  </si>
  <si>
    <t>1297394590</t>
  </si>
  <si>
    <t>51</t>
  </si>
  <si>
    <t>430361821</t>
  </si>
  <si>
    <t>Výztuž schodišťové konstrukce a rampy betonářskou ocelí 10 505</t>
  </si>
  <si>
    <t>-645940822</t>
  </si>
  <si>
    <t>52</t>
  </si>
  <si>
    <t>431351121</t>
  </si>
  <si>
    <t>Zřízení bednění podest schodišť a ramp přímočarých v do 4 m</t>
  </si>
  <si>
    <t>-1859068515</t>
  </si>
  <si>
    <t>53</t>
  </si>
  <si>
    <t>431351122</t>
  </si>
  <si>
    <t>Odstranění bednění podest schodišť a ramp přímočarých v do 4 m</t>
  </si>
  <si>
    <t>2130591950</t>
  </si>
  <si>
    <t>54</t>
  </si>
  <si>
    <t>434311115</t>
  </si>
  <si>
    <t>Schodišťové stupně dusané na terén z betonu tř. C 16/20 bez potěru</t>
  </si>
  <si>
    <t>-1031682405</t>
  </si>
  <si>
    <t>55</t>
  </si>
  <si>
    <t>434351141</t>
  </si>
  <si>
    <t>Zřízení bednění stupňů přímočarých schodišť</t>
  </si>
  <si>
    <t>1590643733</t>
  </si>
  <si>
    <t>56</t>
  </si>
  <si>
    <t>434351142</t>
  </si>
  <si>
    <t>Odstranění bednění stupňů přímočarých schodišť</t>
  </si>
  <si>
    <t>517892641</t>
  </si>
  <si>
    <t>Úpravy povrchu, podlahy, osazení</t>
  </si>
  <si>
    <t>57</t>
  </si>
  <si>
    <t>6114811181</t>
  </si>
  <si>
    <t>Potažení vnitřních stropů sklovláknitým pletivem vtlačením do tmele</t>
  </si>
  <si>
    <t>-110672021</t>
  </si>
  <si>
    <t>58</t>
  </si>
  <si>
    <t>611471413</t>
  </si>
  <si>
    <t>Tenkovrstvá úprava stropů aktivovaným štukem s disperzní přilnavou přísadou tl do 3 mm</t>
  </si>
  <si>
    <t>-2062232768</t>
  </si>
  <si>
    <t>59</t>
  </si>
  <si>
    <t>612473182</t>
  </si>
  <si>
    <t>Vnitřní omítka zdiva vápenocementová ze suchých směsí štuková</t>
  </si>
  <si>
    <t>-1490154744</t>
  </si>
  <si>
    <t>60</t>
  </si>
  <si>
    <t>620991121</t>
  </si>
  <si>
    <t>Zakrývání výplní venkovních otvorů před nástřikem plastických maltovin z lešení</t>
  </si>
  <si>
    <t>-959068286</t>
  </si>
  <si>
    <t>61</t>
  </si>
  <si>
    <t>622405372</t>
  </si>
  <si>
    <t>KZS stěn budov s deskami z extrudovaného polystyrénu XPS tl 80 mm</t>
  </si>
  <si>
    <t>-84221626</t>
  </si>
  <si>
    <t>62</t>
  </si>
  <si>
    <t>622405572</t>
  </si>
  <si>
    <t>KZS stěn budov s deskami z minerálních vláken s kolmou orientací tl 80 mm</t>
  </si>
  <si>
    <t>238090822</t>
  </si>
  <si>
    <t>63</t>
  </si>
  <si>
    <t>622405592</t>
  </si>
  <si>
    <t>KZS stěn budov s deskami z minerálních vláken s kolmou orientací tl 100 mm</t>
  </si>
  <si>
    <t>-1197225410</t>
  </si>
  <si>
    <t>64</t>
  </si>
  <si>
    <t>620471841</t>
  </si>
  <si>
    <t>Nátěr základní barvou pod silikonové a silikátové tenkovrstvé omítky</t>
  </si>
  <si>
    <t>-1274562694</t>
  </si>
  <si>
    <t>65</t>
  </si>
  <si>
    <t>620471401</t>
  </si>
  <si>
    <t>Vnější omítka akrylátová tenkovrstvá mozaiková tl. do 4 mm</t>
  </si>
  <si>
    <t>-1321371341</t>
  </si>
  <si>
    <t>66</t>
  </si>
  <si>
    <t>620471241</t>
  </si>
  <si>
    <t>Vnější omítka silikátová tenkovrstvá probarvená zatřená (roztíraná) tl 1,5 mm</t>
  </si>
  <si>
    <t>671200225</t>
  </si>
  <si>
    <t>67</t>
  </si>
  <si>
    <t>622405912</t>
  </si>
  <si>
    <t>KZS soklová lišta tl 1,0 mm</t>
  </si>
  <si>
    <t>12749802</t>
  </si>
  <si>
    <t>68</t>
  </si>
  <si>
    <t>622405932</t>
  </si>
  <si>
    <t>KZS rohová lišta Al 100x100 mm s tkaninou</t>
  </si>
  <si>
    <t>622082279</t>
  </si>
  <si>
    <t>69</t>
  </si>
  <si>
    <t>622405941</t>
  </si>
  <si>
    <t>KZS začišťovací okenní lišta</t>
  </si>
  <si>
    <t>900461785</t>
  </si>
  <si>
    <t>70</t>
  </si>
  <si>
    <t>622405942</t>
  </si>
  <si>
    <t>KZS začišťovací parapetní lišta</t>
  </si>
  <si>
    <t>335518764</t>
  </si>
  <si>
    <t>71</t>
  </si>
  <si>
    <t>99900050</t>
  </si>
  <si>
    <t>Výměra podlah bez ocenění</t>
  </si>
  <si>
    <t>1906996535</t>
  </si>
  <si>
    <t>72</t>
  </si>
  <si>
    <t>631312611</t>
  </si>
  <si>
    <t>Mazanina tl do 80 mm z betonu prostého tř. C 16/20</t>
  </si>
  <si>
    <t>-1760871415</t>
  </si>
  <si>
    <t>73</t>
  </si>
  <si>
    <t>631319151</t>
  </si>
  <si>
    <t>Příplatek k mazanině tl 80 mm za přehlazení ocelovým hladítkem</t>
  </si>
  <si>
    <t>644580007</t>
  </si>
  <si>
    <t>74</t>
  </si>
  <si>
    <t>631319171</t>
  </si>
  <si>
    <t>Příplatek k mazanině tl 80 mmk za stržení povrchu spodní vrstvy před vložením výztuže</t>
  </si>
  <si>
    <t>640782875</t>
  </si>
  <si>
    <t>75</t>
  </si>
  <si>
    <t>631362021</t>
  </si>
  <si>
    <t>Výztuž mazanin svařovanými sítěmi Kari</t>
  </si>
  <si>
    <t>-1032909694</t>
  </si>
  <si>
    <t>76</t>
  </si>
  <si>
    <t>1552317091</t>
  </si>
  <si>
    <t>Trubní vedení</t>
  </si>
  <si>
    <t>77</t>
  </si>
  <si>
    <t>894215111</t>
  </si>
  <si>
    <t>Šachtice domovní kanalizační obestavěný prostor do 1,3 m3 se stěnami z betonu s litinovým poklopem</t>
  </si>
  <si>
    <t>-1051730063</t>
  </si>
  <si>
    <t>Ostatní konstrukce a práce-bourání</t>
  </si>
  <si>
    <t>78</t>
  </si>
  <si>
    <t>941941051</t>
  </si>
  <si>
    <t>Montáž lešení jednořadového s podlahami š do 1,5 m v do 10 m</t>
  </si>
  <si>
    <t>424441847</t>
  </si>
  <si>
    <t>79</t>
  </si>
  <si>
    <t>941941391</t>
  </si>
  <si>
    <t>Příplatek k lešení jednořadovému s podlahami š do 1,5 m v do 10 m za první a ZKD měsíc použití</t>
  </si>
  <si>
    <t>1549308147</t>
  </si>
  <si>
    <t>80</t>
  </si>
  <si>
    <t>941941851</t>
  </si>
  <si>
    <t>Demontáž lešení jednořadového s podlahami š do 1,5 m v do 10 m</t>
  </si>
  <si>
    <t>-1147527528</t>
  </si>
  <si>
    <t>81</t>
  </si>
  <si>
    <t>952901111</t>
  </si>
  <si>
    <t>Vyčištění budov bytové a občanské výstavby při výšce podlaží do 4 m</t>
  </si>
  <si>
    <t>-1733261250</t>
  </si>
  <si>
    <t>82</t>
  </si>
  <si>
    <t>553960057</t>
  </si>
  <si>
    <t>M+D nerezový komín</t>
  </si>
  <si>
    <t>2020727033</t>
  </si>
  <si>
    <t>83</t>
  </si>
  <si>
    <t>99900052</t>
  </si>
  <si>
    <t>M+D sněhový hasící přístroj</t>
  </si>
  <si>
    <t>kpl</t>
  </si>
  <si>
    <t>1339809284</t>
  </si>
  <si>
    <t>84</t>
  </si>
  <si>
    <t>99900055</t>
  </si>
  <si>
    <t>M+D práškový hasící přístroj</t>
  </si>
  <si>
    <t>923028674</t>
  </si>
  <si>
    <t>99</t>
  </si>
  <si>
    <t>Přesun hmot</t>
  </si>
  <si>
    <t>85</t>
  </si>
  <si>
    <t>998011002</t>
  </si>
  <si>
    <t>Přesun hmot pro budovy zděné výšky do 12 m</t>
  </si>
  <si>
    <t>1333282766</t>
  </si>
  <si>
    <t>PSV</t>
  </si>
  <si>
    <t>Práce a dodávky PSV</t>
  </si>
  <si>
    <t>711</t>
  </si>
  <si>
    <t>Izolace proti vodě, vlhkosti a plynům</t>
  </si>
  <si>
    <t>86</t>
  </si>
  <si>
    <t>711111001</t>
  </si>
  <si>
    <t>Provedení izolace proti zemní vlhkosti vodorovné za studena nátěrem penetračním</t>
  </si>
  <si>
    <t>149848868</t>
  </si>
  <si>
    <t>87</t>
  </si>
  <si>
    <t>111631480</t>
  </si>
  <si>
    <t>-1806912924</t>
  </si>
  <si>
    <t>88</t>
  </si>
  <si>
    <t>711141559</t>
  </si>
  <si>
    <t>Provedení izolace proti zemní vlhkosti pásy přitavením vodorovné NAIP</t>
  </si>
  <si>
    <t>-888204263</t>
  </si>
  <si>
    <t>89</t>
  </si>
  <si>
    <t>628560000</t>
  </si>
  <si>
    <t>pás asfaltovaný modifikovaný SBS s AL vložkou</t>
  </si>
  <si>
    <t>475076123</t>
  </si>
  <si>
    <t>90</t>
  </si>
  <si>
    <t>628321340</t>
  </si>
  <si>
    <t>pás těžký asfaltovaný  MINERÁL (V60S40)</t>
  </si>
  <si>
    <t>-384109816</t>
  </si>
  <si>
    <t>91</t>
  </si>
  <si>
    <t>711193121</t>
  </si>
  <si>
    <t xml:space="preserve">Izolace proti zemní vlhkosti na vodorovné ploše těsnicí kaší </t>
  </si>
  <si>
    <t>-252842865</t>
  </si>
  <si>
    <t>92</t>
  </si>
  <si>
    <t>711193131</t>
  </si>
  <si>
    <t xml:space="preserve">Izolace proti zemní vlhkosti na svislé ploše těsnicí kaší </t>
  </si>
  <si>
    <t>-370918845</t>
  </si>
  <si>
    <t>93</t>
  </si>
  <si>
    <t>998711102</t>
  </si>
  <si>
    <t>Přesun hmot pro izolace proti vodě, vlhkosti a plynům v objektech výšky do 12 m</t>
  </si>
  <si>
    <t>-1390665946</t>
  </si>
  <si>
    <t>712</t>
  </si>
  <si>
    <t>Povlakové krytiny</t>
  </si>
  <si>
    <t>94</t>
  </si>
  <si>
    <t>712341559</t>
  </si>
  <si>
    <t>Provedení povlakové krytiny střech do 10° pásy NAIP přitavením v plné ploše</t>
  </si>
  <si>
    <t>-1341893254</t>
  </si>
  <si>
    <t>95</t>
  </si>
  <si>
    <t>628522593</t>
  </si>
  <si>
    <t>pás asfaltovaný modifikovaný SBS  Solo Firestop</t>
  </si>
  <si>
    <t>-1229852710</t>
  </si>
  <si>
    <t>96</t>
  </si>
  <si>
    <t>712341659</t>
  </si>
  <si>
    <t>Provedení povlakové krytiny střech do 10° pásy NAIP přitavením bodově</t>
  </si>
  <si>
    <t>-1417122629</t>
  </si>
  <si>
    <t>97</t>
  </si>
  <si>
    <t>628361090</t>
  </si>
  <si>
    <t>pás těžký asfaltovaný  Al mineral</t>
  </si>
  <si>
    <t>2084181307</t>
  </si>
  <si>
    <t>98</t>
  </si>
  <si>
    <t>712941963</t>
  </si>
  <si>
    <t>Provedení údržby proniků povlakové krytiny vpustí, ventilací a komínů pásy přitavením NAIP</t>
  </si>
  <si>
    <t>1974463271</t>
  </si>
  <si>
    <t>562311060</t>
  </si>
  <si>
    <t>vtok střeš.fol.BITUMEN pro pl.stř.HL62.1BH s vyhříváním 75-160 mm</t>
  </si>
  <si>
    <t>2090086512</t>
  </si>
  <si>
    <t>998712102</t>
  </si>
  <si>
    <t>Přesun hmot pro krytiny povlakové v objektech v do 12 m</t>
  </si>
  <si>
    <t>-890813445</t>
  </si>
  <si>
    <t>713</t>
  </si>
  <si>
    <t>Izolace tepelné</t>
  </si>
  <si>
    <t>101</t>
  </si>
  <si>
    <t>713121111</t>
  </si>
  <si>
    <t>Montáž izolace tepelné podlah volně kladenými rohožemi, pásy, dílci, deskami 1 vrstva</t>
  </si>
  <si>
    <t>495069726</t>
  </si>
  <si>
    <t>102</t>
  </si>
  <si>
    <t>283759120</t>
  </si>
  <si>
    <t>deska z pěnového polystyrenu bílá EPS 150 S 1000 x 1000 x 80 mm</t>
  </si>
  <si>
    <t>780929312</t>
  </si>
  <si>
    <t>103</t>
  </si>
  <si>
    <t>713121211</t>
  </si>
  <si>
    <t>Montáž izolace tepelné podlah volně kladenými okrajovými pásky</t>
  </si>
  <si>
    <t>1588947995</t>
  </si>
  <si>
    <t>104</t>
  </si>
  <si>
    <t>631527010</t>
  </si>
  <si>
    <t>pásek podlahový  N/PP 15x100x1000 mm</t>
  </si>
  <si>
    <t>2067577529</t>
  </si>
  <si>
    <t>105</t>
  </si>
  <si>
    <t>713191131</t>
  </si>
  <si>
    <t>Izolace tepelné podlah, stropů vrchem a střech překrytí PE fólií tl. 0,2 mm</t>
  </si>
  <si>
    <t>290433724</t>
  </si>
  <si>
    <t>106</t>
  </si>
  <si>
    <t>713131141</t>
  </si>
  <si>
    <t>Montáž izolace tepelné stěn a základů lepením celoplošně rohoží, pásů, dílců, desek</t>
  </si>
  <si>
    <t>-1414690187</t>
  </si>
  <si>
    <t>107</t>
  </si>
  <si>
    <t>631515130</t>
  </si>
  <si>
    <t>1062814066</t>
  </si>
  <si>
    <t>108</t>
  </si>
  <si>
    <t>713141151</t>
  </si>
  <si>
    <t>Montáž izolace tepelné střech plochých kladené volně 1 vrstva rohoží, pásů, dílců, desek</t>
  </si>
  <si>
    <t>1823109285</t>
  </si>
  <si>
    <t>109</t>
  </si>
  <si>
    <t>631514720</t>
  </si>
  <si>
    <t>-28890017</t>
  </si>
  <si>
    <t>110</t>
  </si>
  <si>
    <t>631515040</t>
  </si>
  <si>
    <t>-1230001666</t>
  </si>
  <si>
    <t>111</t>
  </si>
  <si>
    <t>998713102</t>
  </si>
  <si>
    <t>Přesun hmot pro izolace tepelné v objektech v do 12 m</t>
  </si>
  <si>
    <t>1499298490</t>
  </si>
  <si>
    <t xml:space="preserve">Zdravotechnika </t>
  </si>
  <si>
    <t>112</t>
  </si>
  <si>
    <t>9990021</t>
  </si>
  <si>
    <t>ZTI</t>
  </si>
  <si>
    <t>94633956</t>
  </si>
  <si>
    <t>Ústřední vytápění</t>
  </si>
  <si>
    <t>113</t>
  </si>
  <si>
    <t>9990022</t>
  </si>
  <si>
    <t>ÚT</t>
  </si>
  <si>
    <t>-1134342932</t>
  </si>
  <si>
    <t>762</t>
  </si>
  <si>
    <t>Konstrukce tesařské</t>
  </si>
  <si>
    <t>114</t>
  </si>
  <si>
    <t>762111811</t>
  </si>
  <si>
    <t>Demontáž stěny hraněné</t>
  </si>
  <si>
    <t>-96988209</t>
  </si>
  <si>
    <t>763</t>
  </si>
  <si>
    <t>Montované konstrukce – dřevostavby, sádrokartony</t>
  </si>
  <si>
    <t>115</t>
  </si>
  <si>
    <t>7631231211</t>
  </si>
  <si>
    <t>702838116</t>
  </si>
  <si>
    <t>116</t>
  </si>
  <si>
    <t>7631231212</t>
  </si>
  <si>
    <t>SDK stěna předsazená  W625 jednoduchá kce UW a CW desky 1x CEMBONIT tl 8 mm</t>
  </si>
  <si>
    <t>-170960064</t>
  </si>
  <si>
    <t>117</t>
  </si>
  <si>
    <t>763123132</t>
  </si>
  <si>
    <t>-1593743070</t>
  </si>
  <si>
    <t>118</t>
  </si>
  <si>
    <t>763119210</t>
  </si>
  <si>
    <t>SDK základní penetrační nátěr</t>
  </si>
  <si>
    <t>-1441916810</t>
  </si>
  <si>
    <t>119</t>
  </si>
  <si>
    <t>7631321102</t>
  </si>
  <si>
    <t>-1312886623</t>
  </si>
  <si>
    <t>120</t>
  </si>
  <si>
    <t>763135035</t>
  </si>
  <si>
    <t xml:space="preserve">Kazetový podhled  600x600 mm akustický </t>
  </si>
  <si>
    <t>1099027431</t>
  </si>
  <si>
    <t>121</t>
  </si>
  <si>
    <t>998763302</t>
  </si>
  <si>
    <t>Přesun hmot pro sádrokartonové konstrukce v objektech v do 12 m</t>
  </si>
  <si>
    <t>649052441</t>
  </si>
  <si>
    <t>764</t>
  </si>
  <si>
    <t>Konstrukce klempířské</t>
  </si>
  <si>
    <t>122</t>
  </si>
  <si>
    <t>764233530</t>
  </si>
  <si>
    <t>Lemování Zn-Ti plech zdí plochá střecha rš 330 mm</t>
  </si>
  <si>
    <t>-1507073723</t>
  </si>
  <si>
    <t>123</t>
  </si>
  <si>
    <t>764510550</t>
  </si>
  <si>
    <t>Oplechování parapetů Zn-Ti rš 330 mm včetně rohů</t>
  </si>
  <si>
    <t>1084937042</t>
  </si>
  <si>
    <t>124</t>
  </si>
  <si>
    <t>764530540</t>
  </si>
  <si>
    <t>Oplechování Zn-Ti zdí rš 500 mm včetně rohů</t>
  </si>
  <si>
    <t>-860252445</t>
  </si>
  <si>
    <t>125</t>
  </si>
  <si>
    <t>998764102</t>
  </si>
  <si>
    <t>Přesun hmot pro konstrukce klempířské v objektech v do 12 m</t>
  </si>
  <si>
    <t>-568049184</t>
  </si>
  <si>
    <t>766</t>
  </si>
  <si>
    <t>Konstrukce truhlářské</t>
  </si>
  <si>
    <t>126</t>
  </si>
  <si>
    <t>766411812</t>
  </si>
  <si>
    <t>Demontáž truhlářského obložení stěn z panelů plochy přes 1,5 m2</t>
  </si>
  <si>
    <t>1523493001</t>
  </si>
  <si>
    <t>127</t>
  </si>
  <si>
    <t>766411822</t>
  </si>
  <si>
    <t>Demontáž truhlářského obložení stěn podkladových roštů</t>
  </si>
  <si>
    <t>2139383053</t>
  </si>
  <si>
    <t>128</t>
  </si>
  <si>
    <t>766682111</t>
  </si>
  <si>
    <t>Montáž zárubní obložkových pro dveře jednokřídlové tl stěny do 170 mm</t>
  </si>
  <si>
    <t>-1454664584</t>
  </si>
  <si>
    <t>129</t>
  </si>
  <si>
    <t>611822580</t>
  </si>
  <si>
    <t>zárubeň obložková pro dveře 1křídlové 60,70,80,90x197 cm, tl. 8 - 17 cm,dub,buk</t>
  </si>
  <si>
    <t>290963115</t>
  </si>
  <si>
    <t>130</t>
  </si>
  <si>
    <t>766682211</t>
  </si>
  <si>
    <t>Montáž zárubní obložkových protipožárních pro dveře jednokřídlové tl stěny do 170 mm</t>
  </si>
  <si>
    <t>-2054139557</t>
  </si>
  <si>
    <t>131</t>
  </si>
  <si>
    <t>611822590</t>
  </si>
  <si>
    <t>protipožární pro dveře 1křídlové 60,70,80,90x197 cm, tl. 8 - 17 cm,dub,buk</t>
  </si>
  <si>
    <t>877144631</t>
  </si>
  <si>
    <t>132</t>
  </si>
  <si>
    <t>766660171</t>
  </si>
  <si>
    <t>Montáž dveřních křídel otvíravých 1křídlových š do 0,8 m do obložkové zárubně</t>
  </si>
  <si>
    <t>-104858350</t>
  </si>
  <si>
    <t>133</t>
  </si>
  <si>
    <t>611617170</t>
  </si>
  <si>
    <t>dveře vnitřní hladké dýhované plné 1křídlové 70x197 cm dub</t>
  </si>
  <si>
    <t>1553976729</t>
  </si>
  <si>
    <t>134</t>
  </si>
  <si>
    <t>611617210</t>
  </si>
  <si>
    <t>dveře vnitřní hladké dýhované plné 1křídlové 80x197 cm dub</t>
  </si>
  <si>
    <t>-1347247635</t>
  </si>
  <si>
    <t>135</t>
  </si>
  <si>
    <t>611617250</t>
  </si>
  <si>
    <t>dveře vnitřní hladké dýhované plné 1křídlové 90x197 cm dub</t>
  </si>
  <si>
    <t>-507693105</t>
  </si>
  <si>
    <t>136</t>
  </si>
  <si>
    <t>766660181</t>
  </si>
  <si>
    <t>Montáž dveřních křídel otvíravých 1křídlových š do 0,8 m požárních do obložkové zárubně</t>
  </si>
  <si>
    <t>206449311</t>
  </si>
  <si>
    <t>137</t>
  </si>
  <si>
    <t>349647534</t>
  </si>
  <si>
    <t>138</t>
  </si>
  <si>
    <t>1255140000</t>
  </si>
  <si>
    <t>139</t>
  </si>
  <si>
    <t>61196003</t>
  </si>
  <si>
    <t>Příplatek za protipožární dveře EI (EW) 30 D3 jednokřídlé, plné</t>
  </si>
  <si>
    <t>-2010601491</t>
  </si>
  <si>
    <t>140</t>
  </si>
  <si>
    <t>766660722</t>
  </si>
  <si>
    <t>Montáž dveřního kování</t>
  </si>
  <si>
    <t>2121624540</t>
  </si>
  <si>
    <t>141</t>
  </si>
  <si>
    <t>54996002</t>
  </si>
  <si>
    <t>Dveřní kování</t>
  </si>
  <si>
    <t>772081028</t>
  </si>
  <si>
    <t>142</t>
  </si>
  <si>
    <t>61196024</t>
  </si>
  <si>
    <t>M+D hliníkových oken a stěn</t>
  </si>
  <si>
    <t>247479932</t>
  </si>
  <si>
    <t>143</t>
  </si>
  <si>
    <t>766621211</t>
  </si>
  <si>
    <t>Montáž oken zdvojených otevíravých výšky do 1,5m s rámem do zdiva</t>
  </si>
  <si>
    <t>-875045821</t>
  </si>
  <si>
    <t>144</t>
  </si>
  <si>
    <t>611437370</t>
  </si>
  <si>
    <t>okno plastové 1křídlové  OS1A 100x140 cm</t>
  </si>
  <si>
    <t>-2084564436</t>
  </si>
  <si>
    <t>145</t>
  </si>
  <si>
    <t>611437420</t>
  </si>
  <si>
    <t>okno plastové 1křídlové  OS1A 150x80 cm</t>
  </si>
  <si>
    <t>446857141</t>
  </si>
  <si>
    <t>146</t>
  </si>
  <si>
    <t>611437440</t>
  </si>
  <si>
    <t>okno plastové 1křídlové  OS1A 150x140 cm</t>
  </si>
  <si>
    <t>1595544871</t>
  </si>
  <si>
    <t>147</t>
  </si>
  <si>
    <t>611437710</t>
  </si>
  <si>
    <t>okno plastové 2křídlové  OS2A 180x80 cm</t>
  </si>
  <si>
    <t>-1934564907</t>
  </si>
  <si>
    <t>148</t>
  </si>
  <si>
    <t>766621212</t>
  </si>
  <si>
    <t>Montáž oken zdvojených otevíravých výšky přes 1,5 do 2,5m s rámem do zdiva</t>
  </si>
  <si>
    <t>2095480467</t>
  </si>
  <si>
    <t>149</t>
  </si>
  <si>
    <t>611437740</t>
  </si>
  <si>
    <t>okno plastové 2křídlové  OS2A 180x170 cm</t>
  </si>
  <si>
    <t>-1923339401</t>
  </si>
  <si>
    <t>150</t>
  </si>
  <si>
    <t>61196036</t>
  </si>
  <si>
    <t>M+D neotevíravá požární okna EI 15,30</t>
  </si>
  <si>
    <t>-499576194</t>
  </si>
  <si>
    <t>151</t>
  </si>
  <si>
    <t>766694111</t>
  </si>
  <si>
    <t>Montáž parapetních desek dřevěných, laminovaných šířky do 30 cm délky do 1,0 m</t>
  </si>
  <si>
    <t>-148856164</t>
  </si>
  <si>
    <t>152</t>
  </si>
  <si>
    <t>766694112</t>
  </si>
  <si>
    <t>Montáž parapetních desek dřevěných, laminovaných šířky do 30 cm délky do 1,6 m</t>
  </si>
  <si>
    <t>606285564</t>
  </si>
  <si>
    <t>153</t>
  </si>
  <si>
    <t>766694113</t>
  </si>
  <si>
    <t>Montáž parapetních desek dřevěných, laminovaných šířky do 30 cm délky do 2,6 m</t>
  </si>
  <si>
    <t>-664808329</t>
  </si>
  <si>
    <t>154</t>
  </si>
  <si>
    <t>611444010</t>
  </si>
  <si>
    <t>parapet plastový vnitřní -  komůrkový  25 x 2 x 100 cm</t>
  </si>
  <si>
    <t>-470600290</t>
  </si>
  <si>
    <t>155</t>
  </si>
  <si>
    <t>998766102</t>
  </si>
  <si>
    <t>Přesun hmot pro konstrukce truhlářské v objektech v do 12 m</t>
  </si>
  <si>
    <t>-1151205200</t>
  </si>
  <si>
    <t>767</t>
  </si>
  <si>
    <t>Konstrukce zámečnické</t>
  </si>
  <si>
    <t>156</t>
  </si>
  <si>
    <t>767651114</t>
  </si>
  <si>
    <t>Montáž vrat garážových sekčních zajížděcích pod strop plochy přes 13 m2</t>
  </si>
  <si>
    <t>1187798661</t>
  </si>
  <si>
    <t>157</t>
  </si>
  <si>
    <t>553960059</t>
  </si>
  <si>
    <t>Sekční garážová vrata 5600/3000</t>
  </si>
  <si>
    <t>993884789</t>
  </si>
  <si>
    <t>158</t>
  </si>
  <si>
    <t>767995105</t>
  </si>
  <si>
    <t>Montáž atypických zámečnických konstrukcí hmotnosti do 100 kg</t>
  </si>
  <si>
    <t>kg</t>
  </si>
  <si>
    <t>1629741190</t>
  </si>
  <si>
    <t>159</t>
  </si>
  <si>
    <t>55396008</t>
  </si>
  <si>
    <t>Výroba a dodávka ocelové konstrukce včetně žárového pokovení</t>
  </si>
  <si>
    <t>1174997307</t>
  </si>
  <si>
    <t>160</t>
  </si>
  <si>
    <t>998767102</t>
  </si>
  <si>
    <t>Přesun hmot pro zámečnické konstrukce v objektech v do 12 m</t>
  </si>
  <si>
    <t>-1453181984</t>
  </si>
  <si>
    <t>771</t>
  </si>
  <si>
    <t>Podlahy z dlaždic</t>
  </si>
  <si>
    <t>161</t>
  </si>
  <si>
    <t>771474113</t>
  </si>
  <si>
    <t>Montáž soklíků z dlaždic keramických rovných flexibilní lepidlo v do 120 mm</t>
  </si>
  <si>
    <t>1815680609</t>
  </si>
  <si>
    <t>162</t>
  </si>
  <si>
    <t>771574116</t>
  </si>
  <si>
    <t>Montáž podlah keramických režných hladkých lepených flexibilním lepidlem do 25 ks/m2</t>
  </si>
  <si>
    <t>-2141021350</t>
  </si>
  <si>
    <t>163</t>
  </si>
  <si>
    <t>59796003</t>
  </si>
  <si>
    <t>Keramická dlažba protiskluzná</t>
  </si>
  <si>
    <t>-714769197</t>
  </si>
  <si>
    <t>164</t>
  </si>
  <si>
    <t>771591111</t>
  </si>
  <si>
    <t>Podlahy penetrace podkladu</t>
  </si>
  <si>
    <t>176255741</t>
  </si>
  <si>
    <t>165</t>
  </si>
  <si>
    <t>998771102</t>
  </si>
  <si>
    <t>Přesun hmot pro podlahy z dlaždic v objektech v do 12 m</t>
  </si>
  <si>
    <t>869986535</t>
  </si>
  <si>
    <t>776</t>
  </si>
  <si>
    <t>Podlahy povlakové</t>
  </si>
  <si>
    <t>166</t>
  </si>
  <si>
    <t>776491111</t>
  </si>
  <si>
    <t>Lepení plastové lišty ukončovací samolepící soklíky a lišty</t>
  </si>
  <si>
    <t>1180123459</t>
  </si>
  <si>
    <t>167</t>
  </si>
  <si>
    <t>28496001</t>
  </si>
  <si>
    <t>soklík PVC</t>
  </si>
  <si>
    <t>-754358015</t>
  </si>
  <si>
    <t>168</t>
  </si>
  <si>
    <t>776521100</t>
  </si>
  <si>
    <t>Lepení pásů povlakových podlah plastových</t>
  </si>
  <si>
    <t>241174779</t>
  </si>
  <si>
    <t>169</t>
  </si>
  <si>
    <t>284122850</t>
  </si>
  <si>
    <t>podlahovina pvc Extra  tl. 2 mm</t>
  </si>
  <si>
    <t>-536113041</t>
  </si>
  <si>
    <t>170</t>
  </si>
  <si>
    <t>776572100</t>
  </si>
  <si>
    <t>Lepení pásů povlakových podlah textilních</t>
  </si>
  <si>
    <t>-1735341662</t>
  </si>
  <si>
    <t>171</t>
  </si>
  <si>
    <t>697510080</t>
  </si>
  <si>
    <t>koberec zátěžový-vysoká zátěž,  šíře 4 m</t>
  </si>
  <si>
    <t>-1057194165</t>
  </si>
  <si>
    <t>172</t>
  </si>
  <si>
    <t>776590150</t>
  </si>
  <si>
    <t>Úprava podkladu nášlapných ploch penetrací</t>
  </si>
  <si>
    <t>1722467404</t>
  </si>
  <si>
    <t>173</t>
  </si>
  <si>
    <t>232262450</t>
  </si>
  <si>
    <t>penetrace akrylát  2804</t>
  </si>
  <si>
    <t>-1788976758</t>
  </si>
  <si>
    <t>174</t>
  </si>
  <si>
    <t>776990111</t>
  </si>
  <si>
    <t>Vyrovnání podkladu samonivelační stěrkou tl 3 mm pevnosti 15 Mpa</t>
  </si>
  <si>
    <t>-1172901451</t>
  </si>
  <si>
    <t>175</t>
  </si>
  <si>
    <t>998776102</t>
  </si>
  <si>
    <t>Přesun hmot pro podlahy povlakové v objektech v do 12 m</t>
  </si>
  <si>
    <t>-1226504756</t>
  </si>
  <si>
    <t>777</t>
  </si>
  <si>
    <t>Podlahy lité</t>
  </si>
  <si>
    <t>176</t>
  </si>
  <si>
    <t>777115031</t>
  </si>
  <si>
    <t>Podlahy lité epoxidové tl 3 mm</t>
  </si>
  <si>
    <t>-1031965809</t>
  </si>
  <si>
    <t>177</t>
  </si>
  <si>
    <t>998777102</t>
  </si>
  <si>
    <t>Přesun hmot pro podlahy lité v objektech v do 12 m</t>
  </si>
  <si>
    <t>-1346223137</t>
  </si>
  <si>
    <t>781</t>
  </si>
  <si>
    <t>Dokončovací práce - obklady keramické</t>
  </si>
  <si>
    <t>178</t>
  </si>
  <si>
    <t>781474116</t>
  </si>
  <si>
    <t>Montáž obkladů keramických režných flexibilní lepidlo do 35 ks/m2</t>
  </si>
  <si>
    <t>1776373320</t>
  </si>
  <si>
    <t>179</t>
  </si>
  <si>
    <t>59796005</t>
  </si>
  <si>
    <t>Keramické obklady</t>
  </si>
  <si>
    <t>-1609811963</t>
  </si>
  <si>
    <t>180</t>
  </si>
  <si>
    <t>781494111</t>
  </si>
  <si>
    <t>Plastový profil rohový flexibilní lepidlo</t>
  </si>
  <si>
    <t>-1567378944</t>
  </si>
  <si>
    <t>181</t>
  </si>
  <si>
    <t>781494511</t>
  </si>
  <si>
    <t>Plastový profil ukončovací flexibilní lepidlo</t>
  </si>
  <si>
    <t>-979663159</t>
  </si>
  <si>
    <t>182</t>
  </si>
  <si>
    <t>781495111</t>
  </si>
  <si>
    <t>Penetrace podkladu obkladů</t>
  </si>
  <si>
    <t>1292194975</t>
  </si>
  <si>
    <t>183</t>
  </si>
  <si>
    <t>998781102</t>
  </si>
  <si>
    <t>Přesun hmot pro obklady keramické v objektech v do 12 m</t>
  </si>
  <si>
    <t>1768550393</t>
  </si>
  <si>
    <t>783</t>
  </si>
  <si>
    <t>Dokončovací práce - nátěry</t>
  </si>
  <si>
    <t>184</t>
  </si>
  <si>
    <t>783221111</t>
  </si>
  <si>
    <t>Nátěry syntetické KDK barva dražší lesklý povrch 1x antikorozní, 1x základní, 1x email</t>
  </si>
  <si>
    <t>800950318</t>
  </si>
  <si>
    <t>784</t>
  </si>
  <si>
    <t>Dokončovací práce - malby</t>
  </si>
  <si>
    <t>185</t>
  </si>
  <si>
    <t>784412301</t>
  </si>
  <si>
    <t>Pačokování vápenným mlékem se začištěním dvojnásobné v místnostech v do 3,8 m</t>
  </si>
  <si>
    <t>393965593</t>
  </si>
  <si>
    <t>186</t>
  </si>
  <si>
    <t>7844471431</t>
  </si>
  <si>
    <t>Parotěsný nátěr stěn a stropů</t>
  </si>
  <si>
    <t>-1920913129</t>
  </si>
  <si>
    <t>187</t>
  </si>
  <si>
    <t>784453621</t>
  </si>
  <si>
    <t>Malby směsi tekuté disperzní bílé omyvatelné dvojnásobné s penetrací místnost v do 3,8 m</t>
  </si>
  <si>
    <t>-226489553</t>
  </si>
  <si>
    <t>Práce a dodávky M</t>
  </si>
  <si>
    <t>21-M</t>
  </si>
  <si>
    <t>Elektromontáže</t>
  </si>
  <si>
    <t>188</t>
  </si>
  <si>
    <t>9990023</t>
  </si>
  <si>
    <t>EL silnoproud</t>
  </si>
  <si>
    <t>-1374362252</t>
  </si>
  <si>
    <t>189</t>
  </si>
  <si>
    <t>9990024</t>
  </si>
  <si>
    <t>EL slaboproud</t>
  </si>
  <si>
    <t>1740701025</t>
  </si>
  <si>
    <t>190</t>
  </si>
  <si>
    <t>9990026</t>
  </si>
  <si>
    <t>MaR</t>
  </si>
  <si>
    <t>651798644</t>
  </si>
  <si>
    <t>24-M</t>
  </si>
  <si>
    <t>Montáže vzduchotechnických zařízení</t>
  </si>
  <si>
    <t>191</t>
  </si>
  <si>
    <t>9990025</t>
  </si>
  <si>
    <t>VZT</t>
  </si>
  <si>
    <t>-849040848</t>
  </si>
  <si>
    <t>OST</t>
  </si>
  <si>
    <t>Ostatní</t>
  </si>
  <si>
    <t>O01</t>
  </si>
  <si>
    <t>192</t>
  </si>
  <si>
    <t>9990031</t>
  </si>
  <si>
    <t>Vybavení interiéru</t>
  </si>
  <si>
    <t>32768</t>
  </si>
  <si>
    <t>1819877210</t>
  </si>
  <si>
    <t>12 -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</si>
  <si>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</si>
  <si>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</si>
  <si>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</si>
  <si>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</si>
  <si>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</si>
  <si>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</si>
  <si>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</si>
  <si>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</si>
  <si>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</si>
  <si>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</si>
  <si>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</si>
  <si>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</si>
  <si>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</si>
  <si>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</si>
  <si>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</si>
  <si>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</si>
  <si>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-545055172</t>
  </si>
  <si>
    <t>VRN2</t>
  </si>
  <si>
    <t>Příprava staveniště</t>
  </si>
  <si>
    <t>020001000</t>
  </si>
  <si>
    <t>22762442</t>
  </si>
  <si>
    <t>VRN3</t>
  </si>
  <si>
    <t>Zařízení staveniště</t>
  </si>
  <si>
    <t>030001000</t>
  </si>
  <si>
    <t>-1993115962</t>
  </si>
  <si>
    <t>VRN4</t>
  </si>
  <si>
    <t>Inženýrská činnost</t>
  </si>
  <si>
    <t>040001000</t>
  </si>
  <si>
    <t>-1668247389</t>
  </si>
  <si>
    <t>VRN5</t>
  </si>
  <si>
    <t>Finanční náklady</t>
  </si>
  <si>
    <t>050001000</t>
  </si>
  <si>
    <t>-1211557708</t>
  </si>
  <si>
    <t>VRN6</t>
  </si>
  <si>
    <t>Územní vlivy</t>
  </si>
  <si>
    <t>060001000</t>
  </si>
  <si>
    <t>355957814</t>
  </si>
  <si>
    <t>VRN7</t>
  </si>
  <si>
    <t>Provozní vlivy</t>
  </si>
  <si>
    <t>070001000</t>
  </si>
  <si>
    <t>915563505</t>
  </si>
  <si>
    <t>VRN8</t>
  </si>
  <si>
    <t>Přesun stavebních kapacit</t>
  </si>
  <si>
    <t>080001000</t>
  </si>
  <si>
    <t>Další náklady na pracovníky</t>
  </si>
  <si>
    <t>-1010012758</t>
  </si>
  <si>
    <t>VRN9</t>
  </si>
  <si>
    <t>Ostatní náklady</t>
  </si>
  <si>
    <t>090001000</t>
  </si>
  <si>
    <t>-514554508</t>
  </si>
  <si>
    <t>panel stropní předpjatý .../250-10 + 2 100x119x25 cm</t>
  </si>
  <si>
    <t>lak asfaltový  160 kg</t>
  </si>
  <si>
    <t>deska minerální izolační  NF tl 100 mm</t>
  </si>
  <si>
    <t>deska minerální izolační tuhá T tl 120 mm</t>
  </si>
  <si>
    <t>deska minerální izolační střešní S tl 120 mm</t>
  </si>
  <si>
    <t>SDK stěna předsazená s izolací tl 120 mm  W625 jednoduchá kce UW a CW desky 1x  tl 8 mm</t>
  </si>
  <si>
    <t>SDK stěna předsazená s izolací tl 112,5 mm  W625 jednoduchá kce UW a CW desky 1x  tl 12,5</t>
  </si>
  <si>
    <t>SDK podhled  D112 zavěšená dvouvrstvá kce profil CD desky  tl 8 mm + tepel. izolace 120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</si>
</sst>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6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pans="1:74" s="1" customFormat="1" ht="24.95" customHeight="1" x14ac:dyDescent="0.2">
      <c r="B4" s="17"/>
      <c r="D4" s="18" t="s">
        <v>10</v>
      </c>
      <c r="AR4" s="17"/>
      <c r="AS4" s="19" t="s">
        <v>11</v>
      </c>
      <c r="BS4" s="14" t="s">
        <v>12</v>
      </c>
    </row>
    <row r="5" spans="1:74" s="1" customFormat="1" ht="12" customHeight="1" x14ac:dyDescent="0.2">
      <c r="B5" s="17"/>
      <c r="D5" s="20" t="s">
        <v>13</v>
      </c>
      <c r="K5" s="192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7"/>
      <c r="BS5" s="14" t="s">
        <v>15</v>
      </c>
    </row>
    <row r="6" spans="1:74" s="1" customFormat="1" ht="36.950000000000003" customHeight="1" x14ac:dyDescent="0.2">
      <c r="B6" s="17"/>
      <c r="D6" s="22" t="s">
        <v>16</v>
      </c>
      <c r="K6" s="193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7"/>
      <c r="BS6" s="14" t="s">
        <v>15</v>
      </c>
    </row>
    <row r="7" spans="1:74" s="1" customFormat="1" ht="12" customHeight="1" x14ac:dyDescent="0.2">
      <c r="B7" s="17"/>
      <c r="D7" s="23" t="s">
        <v>18</v>
      </c>
      <c r="K7" s="21" t="s">
        <v>1</v>
      </c>
      <c r="AK7" s="23" t="s">
        <v>19</v>
      </c>
      <c r="AN7" s="21" t="s">
        <v>8</v>
      </c>
      <c r="AR7" s="17"/>
      <c r="BS7" s="14" t="s">
        <v>15</v>
      </c>
    </row>
    <row r="8" spans="1:74" s="1" customFormat="1" ht="12" customHeight="1" x14ac:dyDescent="0.2">
      <c r="B8" s="17"/>
      <c r="D8" s="23" t="s">
        <v>20</v>
      </c>
      <c r="K8" s="21" t="s">
        <v>21</v>
      </c>
      <c r="AK8" s="23" t="s">
        <v>22</v>
      </c>
      <c r="AN8" s="21" t="s">
        <v>23</v>
      </c>
      <c r="AR8" s="17"/>
      <c r="BS8" s="14" t="s">
        <v>24</v>
      </c>
    </row>
    <row r="9" spans="1:74" s="1" customFormat="1" ht="14.45" customHeight="1" x14ac:dyDescent="0.2">
      <c r="B9" s="17"/>
      <c r="AR9" s="17"/>
      <c r="BS9" s="14" t="s">
        <v>25</v>
      </c>
    </row>
    <row r="10" spans="1:74" s="1" customFormat="1" ht="12" customHeight="1" x14ac:dyDescent="0.2">
      <c r="B10" s="17"/>
      <c r="D10" s="23" t="s">
        <v>26</v>
      </c>
      <c r="AK10" s="23" t="s">
        <v>27</v>
      </c>
      <c r="AN10" s="21" t="s">
        <v>1</v>
      </c>
      <c r="AR10" s="17"/>
      <c r="BS10" s="14" t="s">
        <v>15</v>
      </c>
    </row>
    <row r="11" spans="1:74" s="1" customFormat="1" ht="18.399999999999999" customHeight="1" x14ac:dyDescent="0.2">
      <c r="B11" s="17"/>
      <c r="E11" s="21" t="s">
        <v>28</v>
      </c>
      <c r="AK11" s="23" t="s">
        <v>29</v>
      </c>
      <c r="AN11" s="21" t="s">
        <v>1</v>
      </c>
      <c r="AR11" s="17"/>
      <c r="BS11" s="14" t="s">
        <v>15</v>
      </c>
    </row>
    <row r="12" spans="1:74" s="1" customFormat="1" ht="6.95" customHeight="1" x14ac:dyDescent="0.2">
      <c r="B12" s="17"/>
      <c r="AR12" s="17"/>
      <c r="BS12" s="14" t="s">
        <v>15</v>
      </c>
    </row>
    <row r="13" spans="1:74" s="1" customFormat="1" ht="12" customHeight="1" x14ac:dyDescent="0.2">
      <c r="B13" s="17"/>
      <c r="D13" s="23" t="s">
        <v>30</v>
      </c>
      <c r="AK13" s="23" t="s">
        <v>27</v>
      </c>
      <c r="AN13" s="21" t="s">
        <v>1</v>
      </c>
      <c r="AR13" s="17"/>
      <c r="BS13" s="14" t="s">
        <v>8</v>
      </c>
    </row>
    <row r="14" spans="1:74" ht="12.75" x14ac:dyDescent="0.2">
      <c r="B14" s="17"/>
      <c r="E14" s="21" t="s">
        <v>31</v>
      </c>
      <c r="AK14" s="23" t="s">
        <v>29</v>
      </c>
      <c r="AN14" s="21" t="s">
        <v>1</v>
      </c>
      <c r="AR14" s="17"/>
      <c r="BS14" s="14" t="s">
        <v>8</v>
      </c>
    </row>
    <row r="15" spans="1:74" s="1" customFormat="1" ht="6.95" customHeight="1" x14ac:dyDescent="0.2">
      <c r="B15" s="17"/>
      <c r="AR15" s="17"/>
      <c r="BS15" s="14" t="s">
        <v>32</v>
      </c>
    </row>
    <row r="16" spans="1:74" s="1" customFormat="1" ht="12" customHeight="1" x14ac:dyDescent="0.2">
      <c r="B16" s="17"/>
      <c r="D16" s="23" t="s">
        <v>33</v>
      </c>
      <c r="AK16" s="23" t="s">
        <v>27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34</v>
      </c>
      <c r="AK17" s="23" t="s">
        <v>29</v>
      </c>
      <c r="AN17" s="21" t="s">
        <v>1</v>
      </c>
      <c r="AR17" s="17"/>
      <c r="BS17" s="14" t="s">
        <v>3</v>
      </c>
    </row>
    <row r="18" spans="1:71" s="1" customFormat="1" ht="6.95" customHeight="1" x14ac:dyDescent="0.2">
      <c r="B18" s="17"/>
      <c r="AR18" s="17"/>
      <c r="BS18" s="14" t="s">
        <v>8</v>
      </c>
    </row>
    <row r="19" spans="1:71" s="1" customFormat="1" ht="12" customHeight="1" x14ac:dyDescent="0.2">
      <c r="B19" s="17"/>
      <c r="D19" s="23" t="s">
        <v>35</v>
      </c>
      <c r="AK19" s="23" t="s">
        <v>27</v>
      </c>
      <c r="AN19" s="21" t="s">
        <v>1</v>
      </c>
      <c r="AR19" s="17"/>
      <c r="BS19" s="14" t="s">
        <v>8</v>
      </c>
    </row>
    <row r="20" spans="1:71" s="1" customFormat="1" ht="18.399999999999999" customHeight="1" x14ac:dyDescent="0.2">
      <c r="B20" s="17"/>
      <c r="E20" s="21" t="s">
        <v>36</v>
      </c>
      <c r="AK20" s="23" t="s">
        <v>29</v>
      </c>
      <c r="AN20" s="21" t="s">
        <v>1</v>
      </c>
      <c r="AR20" s="17"/>
      <c r="BS20" s="14" t="s">
        <v>32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37</v>
      </c>
      <c r="AR22" s="17"/>
    </row>
    <row r="23" spans="1:71" s="1" customFormat="1" ht="16.5" customHeight="1" x14ac:dyDescent="0.2">
      <c r="B23" s="17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5">
        <f>ROUND(AG94,0)</f>
        <v>0</v>
      </c>
      <c r="AL26" s="186"/>
      <c r="AM26" s="186"/>
      <c r="AN26" s="186"/>
      <c r="AO26" s="186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7" t="s">
        <v>39</v>
      </c>
      <c r="M28" s="187"/>
      <c r="N28" s="187"/>
      <c r="O28" s="187"/>
      <c r="P28" s="187"/>
      <c r="Q28" s="26"/>
      <c r="R28" s="26"/>
      <c r="S28" s="26"/>
      <c r="T28" s="26"/>
      <c r="U28" s="26"/>
      <c r="V28" s="26"/>
      <c r="W28" s="187" t="s">
        <v>40</v>
      </c>
      <c r="X28" s="187"/>
      <c r="Y28" s="187"/>
      <c r="Z28" s="187"/>
      <c r="AA28" s="187"/>
      <c r="AB28" s="187"/>
      <c r="AC28" s="187"/>
      <c r="AD28" s="187"/>
      <c r="AE28" s="187"/>
      <c r="AF28" s="26"/>
      <c r="AG28" s="26"/>
      <c r="AH28" s="26"/>
      <c r="AI28" s="26"/>
      <c r="AJ28" s="26"/>
      <c r="AK28" s="187" t="s">
        <v>41</v>
      </c>
      <c r="AL28" s="187"/>
      <c r="AM28" s="187"/>
      <c r="AN28" s="187"/>
      <c r="AO28" s="187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42</v>
      </c>
      <c r="F29" s="23" t="s">
        <v>43</v>
      </c>
      <c r="L29" s="194">
        <v>0.21</v>
      </c>
      <c r="M29" s="181"/>
      <c r="N29" s="181"/>
      <c r="O29" s="181"/>
      <c r="P29" s="181"/>
      <c r="W29" s="180">
        <f>ROUND(AZ94, 0)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0)</f>
        <v>0</v>
      </c>
      <c r="AL29" s="181"/>
      <c r="AM29" s="181"/>
      <c r="AN29" s="181"/>
      <c r="AO29" s="181"/>
      <c r="AR29" s="31"/>
    </row>
    <row r="30" spans="1:71" s="3" customFormat="1" ht="14.45" customHeight="1" x14ac:dyDescent="0.2">
      <c r="B30" s="31"/>
      <c r="F30" s="23" t="s">
        <v>44</v>
      </c>
      <c r="L30" s="194">
        <v>0.15</v>
      </c>
      <c r="M30" s="181"/>
      <c r="N30" s="181"/>
      <c r="O30" s="181"/>
      <c r="P30" s="181"/>
      <c r="W30" s="180">
        <f>ROUND(BA94, 0)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0)</f>
        <v>0</v>
      </c>
      <c r="AL30" s="181"/>
      <c r="AM30" s="181"/>
      <c r="AN30" s="181"/>
      <c r="AO30" s="181"/>
      <c r="AR30" s="31"/>
    </row>
    <row r="31" spans="1:71" s="3" customFormat="1" ht="14.45" hidden="1" customHeight="1" x14ac:dyDescent="0.2">
      <c r="B31" s="31"/>
      <c r="F31" s="23" t="s">
        <v>45</v>
      </c>
      <c r="L31" s="194">
        <v>0.21</v>
      </c>
      <c r="M31" s="181"/>
      <c r="N31" s="181"/>
      <c r="O31" s="181"/>
      <c r="P31" s="181"/>
      <c r="W31" s="180">
        <f>ROUND(BB94, 0)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1"/>
    </row>
    <row r="32" spans="1:71" s="3" customFormat="1" ht="14.45" hidden="1" customHeight="1" x14ac:dyDescent="0.2">
      <c r="B32" s="31"/>
      <c r="F32" s="23" t="s">
        <v>46</v>
      </c>
      <c r="L32" s="194">
        <v>0.15</v>
      </c>
      <c r="M32" s="181"/>
      <c r="N32" s="181"/>
      <c r="O32" s="181"/>
      <c r="P32" s="181"/>
      <c r="W32" s="180">
        <f>ROUND(BC94, 0)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1"/>
    </row>
    <row r="33" spans="1:57" s="3" customFormat="1" ht="14.45" hidden="1" customHeight="1" x14ac:dyDescent="0.2">
      <c r="B33" s="31"/>
      <c r="F33" s="23" t="s">
        <v>47</v>
      </c>
      <c r="L33" s="194">
        <v>0</v>
      </c>
      <c r="M33" s="181"/>
      <c r="N33" s="181"/>
      <c r="O33" s="181"/>
      <c r="P33" s="181"/>
      <c r="W33" s="180">
        <f>ROUND(BD94, 0)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69" t="s">
        <v>50</v>
      </c>
      <c r="Y35" s="170"/>
      <c r="Z35" s="170"/>
      <c r="AA35" s="170"/>
      <c r="AB35" s="170"/>
      <c r="AC35" s="34"/>
      <c r="AD35" s="34"/>
      <c r="AE35" s="34"/>
      <c r="AF35" s="34"/>
      <c r="AG35" s="34"/>
      <c r="AH35" s="34"/>
      <c r="AI35" s="34"/>
      <c r="AJ35" s="34"/>
      <c r="AK35" s="171">
        <f>SUM(AK26:AK33)</f>
        <v>0</v>
      </c>
      <c r="AL35" s="170"/>
      <c r="AM35" s="170"/>
      <c r="AN35" s="170"/>
      <c r="AO35" s="172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51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52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53</v>
      </c>
      <c r="AI60" s="29"/>
      <c r="AJ60" s="29"/>
      <c r="AK60" s="29"/>
      <c r="AL60" s="29"/>
      <c r="AM60" s="39" t="s">
        <v>54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56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53</v>
      </c>
      <c r="AI75" s="29"/>
      <c r="AJ75" s="29"/>
      <c r="AK75" s="29"/>
      <c r="AL75" s="29"/>
      <c r="AM75" s="39" t="s">
        <v>54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57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13</v>
      </c>
      <c r="L84" s="4" t="str">
        <f>K5</f>
        <v>ADIP11</v>
      </c>
      <c r="AR84" s="45"/>
    </row>
    <row r="85" spans="1:91" s="5" customFormat="1" ht="36.950000000000003" customHeight="1" x14ac:dyDescent="0.2">
      <c r="B85" s="46"/>
      <c r="C85" s="47" t="s">
        <v>16</v>
      </c>
      <c r="L85" s="175" t="str">
        <f>K6</f>
        <v>Zimní stadion Nová Paka, Zázemí sportovního klubu-přístavba ZS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20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Nová Paka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22</v>
      </c>
      <c r="AJ87" s="26"/>
      <c r="AK87" s="26"/>
      <c r="AL87" s="26"/>
      <c r="AM87" s="177" t="str">
        <f>IF(AN8= "","",AN8)</f>
        <v>27. 7. 2019</v>
      </c>
      <c r="AN87" s="177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7.95" customHeight="1" x14ac:dyDescent="0.2">
      <c r="A89" s="26"/>
      <c r="B89" s="27"/>
      <c r="C89" s="23" t="s">
        <v>26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MÚ Nová Paka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33</v>
      </c>
      <c r="AJ89" s="26"/>
      <c r="AK89" s="26"/>
      <c r="AL89" s="26"/>
      <c r="AM89" s="199" t="str">
        <f>IF(E17="","",E17)</f>
        <v>Atelier ADIP, Střelecká 437, Hradec Králové</v>
      </c>
      <c r="AN89" s="200"/>
      <c r="AO89" s="200"/>
      <c r="AP89" s="200"/>
      <c r="AQ89" s="26"/>
      <c r="AR89" s="27"/>
      <c r="AS89" s="195" t="s">
        <v>58</v>
      </c>
      <c r="AT89" s="19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30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35</v>
      </c>
      <c r="AJ90" s="26"/>
      <c r="AK90" s="26"/>
      <c r="AL90" s="26"/>
      <c r="AM90" s="199" t="str">
        <f>IF(E20="","",E20)</f>
        <v>ing. V. Švehla</v>
      </c>
      <c r="AN90" s="200"/>
      <c r="AO90" s="200"/>
      <c r="AP90" s="200"/>
      <c r="AQ90" s="26"/>
      <c r="AR90" s="27"/>
      <c r="AS90" s="197"/>
      <c r="AT90" s="19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7"/>
      <c r="AT91" s="19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73" t="s">
        <v>59</v>
      </c>
      <c r="D92" s="174"/>
      <c r="E92" s="174"/>
      <c r="F92" s="174"/>
      <c r="G92" s="174"/>
      <c r="H92" s="54"/>
      <c r="I92" s="178" t="s">
        <v>60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9" t="s">
        <v>61</v>
      </c>
      <c r="AH92" s="174"/>
      <c r="AI92" s="174"/>
      <c r="AJ92" s="174"/>
      <c r="AK92" s="174"/>
      <c r="AL92" s="174"/>
      <c r="AM92" s="174"/>
      <c r="AN92" s="178" t="s">
        <v>62</v>
      </c>
      <c r="AO92" s="174"/>
      <c r="AP92" s="201"/>
      <c r="AQ92" s="55" t="s">
        <v>63</v>
      </c>
      <c r="AR92" s="27"/>
      <c r="AS92" s="56" t="s">
        <v>64</v>
      </c>
      <c r="AT92" s="57" t="s">
        <v>65</v>
      </c>
      <c r="AU92" s="57" t="s">
        <v>66</v>
      </c>
      <c r="AV92" s="57" t="s">
        <v>67</v>
      </c>
      <c r="AW92" s="57" t="s">
        <v>68</v>
      </c>
      <c r="AX92" s="57" t="s">
        <v>69</v>
      </c>
      <c r="AY92" s="57" t="s">
        <v>70</v>
      </c>
      <c r="AZ92" s="57" t="s">
        <v>71</v>
      </c>
      <c r="BA92" s="57" t="s">
        <v>72</v>
      </c>
      <c r="BB92" s="57" t="s">
        <v>73</v>
      </c>
      <c r="BC92" s="57" t="s">
        <v>74</v>
      </c>
      <c r="BD92" s="58" t="s">
        <v>75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0">
        <f>ROUND(SUM(AG95:AG96),0)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6" t="s">
        <v>1</v>
      </c>
      <c r="AR94" s="62"/>
      <c r="AS94" s="67">
        <f>ROUND(SUM(AS95:AS96),0)</f>
        <v>0</v>
      </c>
      <c r="AT94" s="68">
        <f>ROUND(SUM(AV94:AW94),0)</f>
        <v>0</v>
      </c>
      <c r="AU94" s="69">
        <f>ROUND(SUM(AU95:AU96),5)</f>
        <v>6091.1419800000003</v>
      </c>
      <c r="AV94" s="68">
        <f>ROUND(AZ94*L29,0)</f>
        <v>0</v>
      </c>
      <c r="AW94" s="68">
        <f>ROUND(BA94*L30,0)</f>
        <v>0</v>
      </c>
      <c r="AX94" s="68">
        <f>ROUND(BB94*L29,0)</f>
        <v>0</v>
      </c>
      <c r="AY94" s="68">
        <f>ROUND(BC94*L30,0)</f>
        <v>0</v>
      </c>
      <c r="AZ94" s="68">
        <f>ROUND(SUM(AZ95:AZ96),0)</f>
        <v>0</v>
      </c>
      <c r="BA94" s="68">
        <f>ROUND(SUM(BA95:BA96),0)</f>
        <v>0</v>
      </c>
      <c r="BB94" s="68">
        <f>ROUND(SUM(BB95:BB96),0)</f>
        <v>0</v>
      </c>
      <c r="BC94" s="68">
        <f>ROUND(SUM(BC95:BC96),0)</f>
        <v>0</v>
      </c>
      <c r="BD94" s="70">
        <f>ROUND(SUM(BD95:BD96),0)</f>
        <v>0</v>
      </c>
      <c r="BS94" s="71" t="s">
        <v>77</v>
      </c>
      <c r="BT94" s="71" t="s">
        <v>15</v>
      </c>
      <c r="BU94" s="72" t="s">
        <v>78</v>
      </c>
      <c r="BV94" s="71" t="s">
        <v>79</v>
      </c>
      <c r="BW94" s="71" t="s">
        <v>4</v>
      </c>
      <c r="BX94" s="71" t="s">
        <v>80</v>
      </c>
      <c r="CL94" s="71" t="s">
        <v>1</v>
      </c>
    </row>
    <row r="95" spans="1:91" s="7" customFormat="1" ht="27" customHeight="1" x14ac:dyDescent="0.2">
      <c r="A95" s="73" t="s">
        <v>81</v>
      </c>
      <c r="B95" s="74"/>
      <c r="C95" s="75"/>
      <c r="D95" s="168" t="s">
        <v>82</v>
      </c>
      <c r="E95" s="168"/>
      <c r="F95" s="168"/>
      <c r="G95" s="168"/>
      <c r="H95" s="168"/>
      <c r="I95" s="76"/>
      <c r="J95" s="168" t="s">
        <v>83</v>
      </c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88">
        <f>'11 - Zázemí sportovního k...'!J30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7" t="s">
        <v>84</v>
      </c>
      <c r="AR95" s="74"/>
      <c r="AS95" s="78">
        <v>0</v>
      </c>
      <c r="AT95" s="79">
        <f>ROUND(SUM(AV95:AW95),0)</f>
        <v>0</v>
      </c>
      <c r="AU95" s="80">
        <f>'11 - Zázemí sportovního k...'!P147</f>
        <v>6091.141982000001</v>
      </c>
      <c r="AV95" s="79">
        <f>'11 - Zázemí sportovního k...'!J33</f>
        <v>0</v>
      </c>
      <c r="AW95" s="79">
        <f>'11 - Zázemí sportovního k...'!J34</f>
        <v>0</v>
      </c>
      <c r="AX95" s="79">
        <f>'11 - Zázemí sportovního k...'!J35</f>
        <v>0</v>
      </c>
      <c r="AY95" s="79">
        <f>'11 - Zázemí sportovního k...'!J36</f>
        <v>0</v>
      </c>
      <c r="AZ95" s="79">
        <f>'11 - Zázemí sportovního k...'!F33</f>
        <v>0</v>
      </c>
      <c r="BA95" s="79">
        <f>'11 - Zázemí sportovního k...'!F34</f>
        <v>0</v>
      </c>
      <c r="BB95" s="79">
        <f>'11 - Zázemí sportovního k...'!F35</f>
        <v>0</v>
      </c>
      <c r="BC95" s="79">
        <f>'11 - Zázemí sportovního k...'!F36</f>
        <v>0</v>
      </c>
      <c r="BD95" s="81">
        <f>'11 - Zázemí sportovního k...'!F37</f>
        <v>0</v>
      </c>
      <c r="BT95" s="82" t="s">
        <v>8</v>
      </c>
      <c r="BV95" s="82" t="s">
        <v>79</v>
      </c>
      <c r="BW95" s="82" t="s">
        <v>85</v>
      </c>
      <c r="BX95" s="82" t="s">
        <v>4</v>
      </c>
      <c r="CL95" s="82" t="s">
        <v>86</v>
      </c>
      <c r="CM95" s="82" t="s">
        <v>87</v>
      </c>
    </row>
    <row r="96" spans="1:91" s="7" customFormat="1" ht="16.5" customHeight="1" x14ac:dyDescent="0.2">
      <c r="A96" s="73" t="s">
        <v>81</v>
      </c>
      <c r="B96" s="74"/>
      <c r="C96" s="75"/>
      <c r="D96" s="168" t="s">
        <v>88</v>
      </c>
      <c r="E96" s="168"/>
      <c r="F96" s="168"/>
      <c r="G96" s="168"/>
      <c r="H96" s="168"/>
      <c r="I96" s="76"/>
      <c r="J96" s="168" t="s">
        <v>89</v>
      </c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88">
        <f>'12 - Vedlejší náklady'!J30</f>
        <v>0</v>
      </c>
      <c r="AH96" s="189"/>
      <c r="AI96" s="189"/>
      <c r="AJ96" s="189"/>
      <c r="AK96" s="189"/>
      <c r="AL96" s="189"/>
      <c r="AM96" s="189"/>
      <c r="AN96" s="188">
        <f>SUM(AG96,AT96)</f>
        <v>0</v>
      </c>
      <c r="AO96" s="189"/>
      <c r="AP96" s="189"/>
      <c r="AQ96" s="77" t="s">
        <v>84</v>
      </c>
      <c r="AR96" s="74"/>
      <c r="AS96" s="83">
        <v>0</v>
      </c>
      <c r="AT96" s="84">
        <f>ROUND(SUM(AV96:AW96),0)</f>
        <v>0</v>
      </c>
      <c r="AU96" s="85">
        <f>'12 - Vedlejší náklady'!P126</f>
        <v>0</v>
      </c>
      <c r="AV96" s="84">
        <f>'12 - Vedlejší náklady'!J33</f>
        <v>0</v>
      </c>
      <c r="AW96" s="84">
        <f>'12 - Vedlejší náklady'!J34</f>
        <v>0</v>
      </c>
      <c r="AX96" s="84">
        <f>'12 - Vedlejší náklady'!J35</f>
        <v>0</v>
      </c>
      <c r="AY96" s="84">
        <f>'12 - Vedlejší náklady'!J36</f>
        <v>0</v>
      </c>
      <c r="AZ96" s="84">
        <f>'12 - Vedlejší náklady'!F33</f>
        <v>0</v>
      </c>
      <c r="BA96" s="84">
        <f>'12 - Vedlejší náklady'!F34</f>
        <v>0</v>
      </c>
      <c r="BB96" s="84">
        <f>'12 - Vedlejší náklady'!F35</f>
        <v>0</v>
      </c>
      <c r="BC96" s="84">
        <f>'12 - Vedlejší náklady'!F36</f>
        <v>0</v>
      </c>
      <c r="BD96" s="86">
        <f>'12 - Vedlejší náklady'!F37</f>
        <v>0</v>
      </c>
      <c r="BT96" s="82" t="s">
        <v>8</v>
      </c>
      <c r="BV96" s="82" t="s">
        <v>79</v>
      </c>
      <c r="BW96" s="82" t="s">
        <v>90</v>
      </c>
      <c r="BX96" s="82" t="s">
        <v>4</v>
      </c>
      <c r="CL96" s="82" t="s">
        <v>1</v>
      </c>
      <c r="CM96" s="82" t="s">
        <v>87</v>
      </c>
    </row>
    <row r="97" spans="1:57" s="2" customFormat="1" ht="30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 x14ac:dyDescent="0.2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4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X35:AB35"/>
  </mergeCells>
  <hyperlinks>
    <hyperlink ref="A95" location="'11 - Zázemí sportovního k...'!C2" display="/" xr:uid="{00000000-0004-0000-0000-000000000000}"/>
    <hyperlink ref="A96" location="'12 - Vedlejší náklad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71"/>
  <sheetViews>
    <sheetView showGridLines="0" topLeftCell="A34" workbookViewId="0">
      <selection activeCell="I152" sqref="I15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7"/>
    </row>
    <row r="2" spans="1:46" s="1" customFormat="1" ht="36.950000000000003" customHeight="1" x14ac:dyDescent="0.2"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85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91</v>
      </c>
      <c r="L4" s="17"/>
      <c r="M4" s="88" t="s">
        <v>11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16</v>
      </c>
      <c r="L6" s="17"/>
    </row>
    <row r="7" spans="1:46" s="1" customFormat="1" ht="16.5" customHeight="1" x14ac:dyDescent="0.2">
      <c r="B7" s="17"/>
      <c r="E7" s="203" t="str">
        <f>'Rekapitulace stavby'!K6</f>
        <v>Zimní stadion Nová Paka, Zázemí sportovního klubu-přístavba ZS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75" t="s">
        <v>93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18</v>
      </c>
      <c r="E11" s="26"/>
      <c r="F11" s="21" t="s">
        <v>86</v>
      </c>
      <c r="G11" s="26"/>
      <c r="H11" s="26"/>
      <c r="I11" s="23" t="s">
        <v>19</v>
      </c>
      <c r="J11" s="21" t="s">
        <v>8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20</v>
      </c>
      <c r="E12" s="26"/>
      <c r="F12" s="21" t="s">
        <v>21</v>
      </c>
      <c r="G12" s="26"/>
      <c r="H12" s="26"/>
      <c r="I12" s="23" t="s">
        <v>22</v>
      </c>
      <c r="J12" s="49" t="str">
        <f>'Rekapitulace stavby'!AN8</f>
        <v>27. 7. 2019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26</v>
      </c>
      <c r="E14" s="26"/>
      <c r="F14" s="26"/>
      <c r="G14" s="26"/>
      <c r="H14" s="26"/>
      <c r="I14" s="23" t="s">
        <v>27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">
        <v>28</v>
      </c>
      <c r="F15" s="26"/>
      <c r="G15" s="26"/>
      <c r="H15" s="26"/>
      <c r="I15" s="23" t="s">
        <v>29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30</v>
      </c>
      <c r="E17" s="26"/>
      <c r="F17" s="26"/>
      <c r="G17" s="26"/>
      <c r="H17" s="26"/>
      <c r="I17" s="23" t="s">
        <v>27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92" t="str">
        <f>'Rekapitulace stavby'!E14</f>
        <v xml:space="preserve"> </v>
      </c>
      <c r="F18" s="192"/>
      <c r="G18" s="192"/>
      <c r="H18" s="192"/>
      <c r="I18" s="23" t="s">
        <v>29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33</v>
      </c>
      <c r="E20" s="26"/>
      <c r="F20" s="26"/>
      <c r="G20" s="26"/>
      <c r="H20" s="26"/>
      <c r="I20" s="23" t="s">
        <v>27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">
        <v>34</v>
      </c>
      <c r="F21" s="26"/>
      <c r="G21" s="26"/>
      <c r="H21" s="26"/>
      <c r="I21" s="23" t="s">
        <v>29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35</v>
      </c>
      <c r="E23" s="26"/>
      <c r="F23" s="26"/>
      <c r="G23" s="26"/>
      <c r="H23" s="26"/>
      <c r="I23" s="23" t="s">
        <v>27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">
        <v>36</v>
      </c>
      <c r="F24" s="26"/>
      <c r="G24" s="26"/>
      <c r="H24" s="26"/>
      <c r="I24" s="23" t="s">
        <v>29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37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84" t="s">
        <v>1</v>
      </c>
      <c r="F27" s="184"/>
      <c r="G27" s="184"/>
      <c r="H27" s="18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38</v>
      </c>
      <c r="E30" s="26"/>
      <c r="F30" s="26"/>
      <c r="G30" s="26"/>
      <c r="H30" s="26"/>
      <c r="I30" s="26"/>
      <c r="J30" s="65">
        <f>ROUND(J147, 0)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40</v>
      </c>
      <c r="G32" s="26"/>
      <c r="H32" s="26"/>
      <c r="I32" s="30" t="s">
        <v>39</v>
      </c>
      <c r="J32" s="30" t="s">
        <v>41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3" t="s">
        <v>42</v>
      </c>
      <c r="E33" s="23" t="s">
        <v>43</v>
      </c>
      <c r="F33" s="94">
        <f>ROUND((SUM(BE147:BE370)),  0)</f>
        <v>0</v>
      </c>
      <c r="G33" s="26"/>
      <c r="H33" s="26"/>
      <c r="I33" s="95">
        <v>0.21</v>
      </c>
      <c r="J33" s="94">
        <f>ROUND(((SUM(BE147:BE370))*I33),  0)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44</v>
      </c>
      <c r="F34" s="94">
        <f>ROUND((SUM(BF147:BF370)),  0)</f>
        <v>0</v>
      </c>
      <c r="G34" s="26"/>
      <c r="H34" s="26"/>
      <c r="I34" s="95">
        <v>0.15</v>
      </c>
      <c r="J34" s="94">
        <f>ROUND(((SUM(BF147:BF370))*I34),  0)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45</v>
      </c>
      <c r="F35" s="94">
        <f>ROUND((SUM(BG147:BG370)),  0)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46</v>
      </c>
      <c r="F36" s="94">
        <f>ROUND((SUM(BH147:BH370)),  0)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47</v>
      </c>
      <c r="F37" s="94">
        <f>ROUND((SUM(BI147:BI370)),  0)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48</v>
      </c>
      <c r="E39" s="54"/>
      <c r="F39" s="54"/>
      <c r="G39" s="98" t="s">
        <v>49</v>
      </c>
      <c r="H39" s="99" t="s">
        <v>50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53</v>
      </c>
      <c r="E61" s="29"/>
      <c r="F61" s="102" t="s">
        <v>54</v>
      </c>
      <c r="G61" s="39" t="s">
        <v>53</v>
      </c>
      <c r="H61" s="29"/>
      <c r="I61" s="29"/>
      <c r="J61" s="103" t="s">
        <v>54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55</v>
      </c>
      <c r="E65" s="40"/>
      <c r="F65" s="40"/>
      <c r="G65" s="37" t="s">
        <v>56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53</v>
      </c>
      <c r="E76" s="29"/>
      <c r="F76" s="102" t="s">
        <v>54</v>
      </c>
      <c r="G76" s="39" t="s">
        <v>53</v>
      </c>
      <c r="H76" s="29"/>
      <c r="I76" s="29"/>
      <c r="J76" s="103" t="s">
        <v>54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94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16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03" t="str">
        <f>E7</f>
        <v>Zimní stadion Nová Paka, Zázemí sportovního klubu-přístavba ZS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92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75" t="str">
        <f>E9</f>
        <v>11 - Zázemí sportovního klubu - přístavba ZS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20</v>
      </c>
      <c r="D89" s="26"/>
      <c r="E89" s="26"/>
      <c r="F89" s="21" t="str">
        <f>F12</f>
        <v>Nová Paka</v>
      </c>
      <c r="G89" s="26"/>
      <c r="H89" s="26"/>
      <c r="I89" s="23" t="s">
        <v>22</v>
      </c>
      <c r="J89" s="49" t="str">
        <f>IF(J12="","",J12)</f>
        <v>27. 7. 2019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43.15" customHeight="1" x14ac:dyDescent="0.2">
      <c r="A91" s="26"/>
      <c r="B91" s="27"/>
      <c r="C91" s="23" t="s">
        <v>26</v>
      </c>
      <c r="D91" s="26"/>
      <c r="E91" s="26"/>
      <c r="F91" s="21" t="str">
        <f>E15</f>
        <v>MÚ Nová Paka</v>
      </c>
      <c r="G91" s="26"/>
      <c r="H91" s="26"/>
      <c r="I91" s="23" t="s">
        <v>33</v>
      </c>
      <c r="J91" s="24" t="str">
        <f>E21</f>
        <v>Atelier ADIP, Střelecká 437, Hradec Králové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30</v>
      </c>
      <c r="D92" s="26"/>
      <c r="E92" s="26"/>
      <c r="F92" s="21" t="str">
        <f>IF(E18="","",E18)</f>
        <v xml:space="preserve"> </v>
      </c>
      <c r="G92" s="26"/>
      <c r="H92" s="26"/>
      <c r="I92" s="23" t="s">
        <v>35</v>
      </c>
      <c r="J92" s="24" t="str">
        <f>E24</f>
        <v>ing. V. Švehla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4" t="s">
        <v>95</v>
      </c>
      <c r="D94" s="96"/>
      <c r="E94" s="96"/>
      <c r="F94" s="96"/>
      <c r="G94" s="96"/>
      <c r="H94" s="96"/>
      <c r="I94" s="96"/>
      <c r="J94" s="105" t="s">
        <v>96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06" t="s">
        <v>97</v>
      </c>
      <c r="D96" s="26"/>
      <c r="E96" s="26"/>
      <c r="F96" s="26"/>
      <c r="G96" s="26"/>
      <c r="H96" s="26"/>
      <c r="I96" s="26"/>
      <c r="J96" s="65">
        <f>J147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98</v>
      </c>
    </row>
    <row r="97" spans="2:12" s="9" customFormat="1" ht="24.95" customHeight="1" x14ac:dyDescent="0.2">
      <c r="B97" s="107"/>
      <c r="D97" s="108" t="s">
        <v>99</v>
      </c>
      <c r="E97" s="109"/>
      <c r="F97" s="109"/>
      <c r="G97" s="109"/>
      <c r="H97" s="109"/>
      <c r="I97" s="109"/>
      <c r="J97" s="110">
        <f>J148</f>
        <v>0</v>
      </c>
      <c r="L97" s="107"/>
    </row>
    <row r="98" spans="2:12" s="10" customFormat="1" ht="19.899999999999999" customHeight="1" x14ac:dyDescent="0.2">
      <c r="B98" s="111"/>
      <c r="D98" s="112" t="s">
        <v>100</v>
      </c>
      <c r="E98" s="113"/>
      <c r="F98" s="113"/>
      <c r="G98" s="113"/>
      <c r="H98" s="113"/>
      <c r="I98" s="113"/>
      <c r="J98" s="114">
        <f>J149</f>
        <v>0</v>
      </c>
      <c r="L98" s="111"/>
    </row>
    <row r="99" spans="2:12" s="10" customFormat="1" ht="19.899999999999999" customHeight="1" x14ac:dyDescent="0.2">
      <c r="B99" s="111"/>
      <c r="D99" s="112" t="s">
        <v>101</v>
      </c>
      <c r="E99" s="113"/>
      <c r="F99" s="113"/>
      <c r="G99" s="113"/>
      <c r="H99" s="113"/>
      <c r="I99" s="113"/>
      <c r="J99" s="114">
        <f>J158</f>
        <v>0</v>
      </c>
      <c r="L99" s="111"/>
    </row>
    <row r="100" spans="2:12" s="10" customFormat="1" ht="19.899999999999999" customHeight="1" x14ac:dyDescent="0.2">
      <c r="B100" s="111"/>
      <c r="D100" s="112" t="s">
        <v>102</v>
      </c>
      <c r="E100" s="113"/>
      <c r="F100" s="113"/>
      <c r="G100" s="113"/>
      <c r="H100" s="113"/>
      <c r="I100" s="113"/>
      <c r="J100" s="114">
        <f>J174</f>
        <v>0</v>
      </c>
      <c r="L100" s="111"/>
    </row>
    <row r="101" spans="2:12" s="10" customFormat="1" ht="19.899999999999999" customHeight="1" x14ac:dyDescent="0.2">
      <c r="B101" s="111"/>
      <c r="D101" s="112" t="s">
        <v>103</v>
      </c>
      <c r="E101" s="113"/>
      <c r="F101" s="113"/>
      <c r="G101" s="113"/>
      <c r="H101" s="113"/>
      <c r="I101" s="113"/>
      <c r="J101" s="114">
        <f>J194</f>
        <v>0</v>
      </c>
      <c r="L101" s="111"/>
    </row>
    <row r="102" spans="2:12" s="10" customFormat="1" ht="19.899999999999999" customHeight="1" x14ac:dyDescent="0.2">
      <c r="B102" s="111"/>
      <c r="D102" s="112" t="s">
        <v>104</v>
      </c>
      <c r="E102" s="113"/>
      <c r="F102" s="113"/>
      <c r="G102" s="113"/>
      <c r="H102" s="113"/>
      <c r="I102" s="113"/>
      <c r="J102" s="114">
        <f>J209</f>
        <v>0</v>
      </c>
      <c r="L102" s="111"/>
    </row>
    <row r="103" spans="2:12" s="10" customFormat="1" ht="19.899999999999999" customHeight="1" x14ac:dyDescent="0.2">
      <c r="B103" s="111"/>
      <c r="D103" s="112" t="s">
        <v>105</v>
      </c>
      <c r="E103" s="113"/>
      <c r="F103" s="113"/>
      <c r="G103" s="113"/>
      <c r="H103" s="113"/>
      <c r="I103" s="113"/>
      <c r="J103" s="114">
        <f>J230</f>
        <v>0</v>
      </c>
      <c r="L103" s="111"/>
    </row>
    <row r="104" spans="2:12" s="10" customFormat="1" ht="19.899999999999999" customHeight="1" x14ac:dyDescent="0.2">
      <c r="B104" s="111"/>
      <c r="D104" s="112" t="s">
        <v>106</v>
      </c>
      <c r="E104" s="113"/>
      <c r="F104" s="113"/>
      <c r="G104" s="113"/>
      <c r="H104" s="113"/>
      <c r="I104" s="113"/>
      <c r="J104" s="114">
        <f>J232</f>
        <v>0</v>
      </c>
      <c r="L104" s="111"/>
    </row>
    <row r="105" spans="2:12" s="10" customFormat="1" ht="19.899999999999999" customHeight="1" x14ac:dyDescent="0.2">
      <c r="B105" s="111"/>
      <c r="D105" s="112" t="s">
        <v>107</v>
      </c>
      <c r="E105" s="113"/>
      <c r="F105" s="113"/>
      <c r="G105" s="113"/>
      <c r="H105" s="113"/>
      <c r="I105" s="113"/>
      <c r="J105" s="114">
        <f>J240</f>
        <v>0</v>
      </c>
      <c r="L105" s="111"/>
    </row>
    <row r="106" spans="2:12" s="9" customFormat="1" ht="24.95" customHeight="1" x14ac:dyDescent="0.2">
      <c r="B106" s="107"/>
      <c r="D106" s="108" t="s">
        <v>108</v>
      </c>
      <c r="E106" s="109"/>
      <c r="F106" s="109"/>
      <c r="G106" s="109"/>
      <c r="H106" s="109"/>
      <c r="I106" s="109"/>
      <c r="J106" s="110">
        <f>J242</f>
        <v>0</v>
      </c>
      <c r="L106" s="107"/>
    </row>
    <row r="107" spans="2:12" s="10" customFormat="1" ht="19.899999999999999" customHeight="1" x14ac:dyDescent="0.2">
      <c r="B107" s="111"/>
      <c r="D107" s="112" t="s">
        <v>109</v>
      </c>
      <c r="E107" s="113"/>
      <c r="F107" s="113"/>
      <c r="G107" s="113"/>
      <c r="H107" s="113"/>
      <c r="I107" s="113"/>
      <c r="J107" s="114">
        <f>J243</f>
        <v>0</v>
      </c>
      <c r="L107" s="111"/>
    </row>
    <row r="108" spans="2:12" s="10" customFormat="1" ht="19.899999999999999" customHeight="1" x14ac:dyDescent="0.2">
      <c r="B108" s="111"/>
      <c r="D108" s="112" t="s">
        <v>110</v>
      </c>
      <c r="E108" s="113"/>
      <c r="F108" s="113"/>
      <c r="G108" s="113"/>
      <c r="H108" s="113"/>
      <c r="I108" s="113"/>
      <c r="J108" s="114">
        <f>J252</f>
        <v>0</v>
      </c>
      <c r="L108" s="111"/>
    </row>
    <row r="109" spans="2:12" s="10" customFormat="1" ht="19.899999999999999" customHeight="1" x14ac:dyDescent="0.2">
      <c r="B109" s="111"/>
      <c r="D109" s="112" t="s">
        <v>111</v>
      </c>
      <c r="E109" s="113"/>
      <c r="F109" s="113"/>
      <c r="G109" s="113"/>
      <c r="H109" s="113"/>
      <c r="I109" s="113"/>
      <c r="J109" s="114">
        <f>J260</f>
        <v>0</v>
      </c>
      <c r="L109" s="111"/>
    </row>
    <row r="110" spans="2:12" s="10" customFormat="1" ht="19.899999999999999" customHeight="1" x14ac:dyDescent="0.2">
      <c r="B110" s="111"/>
      <c r="D110" s="112" t="s">
        <v>112</v>
      </c>
      <c r="E110" s="113"/>
      <c r="F110" s="113"/>
      <c r="G110" s="113"/>
      <c r="H110" s="113"/>
      <c r="I110" s="113"/>
      <c r="J110" s="114">
        <f>J272</f>
        <v>0</v>
      </c>
      <c r="L110" s="111"/>
    </row>
    <row r="111" spans="2:12" s="10" customFormat="1" ht="19.899999999999999" customHeight="1" x14ac:dyDescent="0.2">
      <c r="B111" s="111"/>
      <c r="D111" s="112" t="s">
        <v>113</v>
      </c>
      <c r="E111" s="113"/>
      <c r="F111" s="113"/>
      <c r="G111" s="113"/>
      <c r="H111" s="113"/>
      <c r="I111" s="113"/>
      <c r="J111" s="114">
        <f>J274</f>
        <v>0</v>
      </c>
      <c r="L111" s="111"/>
    </row>
    <row r="112" spans="2:12" s="10" customFormat="1" ht="19.899999999999999" customHeight="1" x14ac:dyDescent="0.2">
      <c r="B112" s="111"/>
      <c r="D112" s="112" t="s">
        <v>114</v>
      </c>
      <c r="E112" s="113"/>
      <c r="F112" s="113"/>
      <c r="G112" s="113"/>
      <c r="H112" s="113"/>
      <c r="I112" s="113"/>
      <c r="J112" s="114">
        <f>J276</f>
        <v>0</v>
      </c>
      <c r="L112" s="111"/>
    </row>
    <row r="113" spans="1:31" s="10" customFormat="1" ht="19.899999999999999" customHeight="1" x14ac:dyDescent="0.2">
      <c r="B113" s="111"/>
      <c r="D113" s="112" t="s">
        <v>115</v>
      </c>
      <c r="E113" s="113"/>
      <c r="F113" s="113"/>
      <c r="G113" s="113"/>
      <c r="H113" s="113"/>
      <c r="I113" s="113"/>
      <c r="J113" s="114">
        <f>J278</f>
        <v>0</v>
      </c>
      <c r="L113" s="111"/>
    </row>
    <row r="114" spans="1:31" s="10" customFormat="1" ht="19.899999999999999" customHeight="1" x14ac:dyDescent="0.2">
      <c r="B114" s="111"/>
      <c r="D114" s="112" t="s">
        <v>116</v>
      </c>
      <c r="E114" s="113"/>
      <c r="F114" s="113"/>
      <c r="G114" s="113"/>
      <c r="H114" s="113"/>
      <c r="I114" s="113"/>
      <c r="J114" s="114">
        <f>J286</f>
        <v>0</v>
      </c>
      <c r="L114" s="111"/>
    </row>
    <row r="115" spans="1:31" s="10" customFormat="1" ht="19.899999999999999" customHeight="1" x14ac:dyDescent="0.2">
      <c r="B115" s="111"/>
      <c r="D115" s="112" t="s">
        <v>117</v>
      </c>
      <c r="E115" s="113"/>
      <c r="F115" s="113"/>
      <c r="G115" s="113"/>
      <c r="H115" s="113"/>
      <c r="I115" s="113"/>
      <c r="J115" s="114">
        <f>J291</f>
        <v>0</v>
      </c>
      <c r="L115" s="111"/>
    </row>
    <row r="116" spans="1:31" s="10" customFormat="1" ht="19.899999999999999" customHeight="1" x14ac:dyDescent="0.2">
      <c r="B116" s="111"/>
      <c r="D116" s="112" t="s">
        <v>118</v>
      </c>
      <c r="E116" s="113"/>
      <c r="F116" s="113"/>
      <c r="G116" s="113"/>
      <c r="H116" s="113"/>
      <c r="I116" s="113"/>
      <c r="J116" s="114">
        <f>J322</f>
        <v>0</v>
      </c>
      <c r="L116" s="111"/>
    </row>
    <row r="117" spans="1:31" s="10" customFormat="1" ht="19.899999999999999" customHeight="1" x14ac:dyDescent="0.2">
      <c r="B117" s="111"/>
      <c r="D117" s="112" t="s">
        <v>119</v>
      </c>
      <c r="E117" s="113"/>
      <c r="F117" s="113"/>
      <c r="G117" s="113"/>
      <c r="H117" s="113"/>
      <c r="I117" s="113"/>
      <c r="J117" s="114">
        <f>J328</f>
        <v>0</v>
      </c>
      <c r="L117" s="111"/>
    </row>
    <row r="118" spans="1:31" s="10" customFormat="1" ht="19.899999999999999" customHeight="1" x14ac:dyDescent="0.2">
      <c r="B118" s="111"/>
      <c r="D118" s="112" t="s">
        <v>120</v>
      </c>
      <c r="E118" s="113"/>
      <c r="F118" s="113"/>
      <c r="G118" s="113"/>
      <c r="H118" s="113"/>
      <c r="I118" s="113"/>
      <c r="J118" s="114">
        <f>J334</f>
        <v>0</v>
      </c>
      <c r="L118" s="111"/>
    </row>
    <row r="119" spans="1:31" s="10" customFormat="1" ht="19.899999999999999" customHeight="1" x14ac:dyDescent="0.2">
      <c r="B119" s="111"/>
      <c r="D119" s="112" t="s">
        <v>121</v>
      </c>
      <c r="E119" s="113"/>
      <c r="F119" s="113"/>
      <c r="G119" s="113"/>
      <c r="H119" s="113"/>
      <c r="I119" s="113"/>
      <c r="J119" s="114">
        <f>J345</f>
        <v>0</v>
      </c>
      <c r="L119" s="111"/>
    </row>
    <row r="120" spans="1:31" s="10" customFormat="1" ht="19.899999999999999" customHeight="1" x14ac:dyDescent="0.2">
      <c r="B120" s="111"/>
      <c r="D120" s="112" t="s">
        <v>122</v>
      </c>
      <c r="E120" s="113"/>
      <c r="F120" s="113"/>
      <c r="G120" s="113"/>
      <c r="H120" s="113"/>
      <c r="I120" s="113"/>
      <c r="J120" s="114">
        <f>J348</f>
        <v>0</v>
      </c>
      <c r="L120" s="111"/>
    </row>
    <row r="121" spans="1:31" s="10" customFormat="1" ht="19.899999999999999" customHeight="1" x14ac:dyDescent="0.2">
      <c r="B121" s="111"/>
      <c r="D121" s="112" t="s">
        <v>123</v>
      </c>
      <c r="E121" s="113"/>
      <c r="F121" s="113"/>
      <c r="G121" s="113"/>
      <c r="H121" s="113"/>
      <c r="I121" s="113"/>
      <c r="J121" s="114">
        <f>J355</f>
        <v>0</v>
      </c>
      <c r="L121" s="111"/>
    </row>
    <row r="122" spans="1:31" s="10" customFormat="1" ht="19.899999999999999" customHeight="1" x14ac:dyDescent="0.2">
      <c r="B122" s="111"/>
      <c r="D122" s="112" t="s">
        <v>124</v>
      </c>
      <c r="E122" s="113"/>
      <c r="F122" s="113"/>
      <c r="G122" s="113"/>
      <c r="H122" s="113"/>
      <c r="I122" s="113"/>
      <c r="J122" s="114">
        <f>J357</f>
        <v>0</v>
      </c>
      <c r="L122" s="111"/>
    </row>
    <row r="123" spans="1:31" s="9" customFormat="1" ht="24.95" customHeight="1" x14ac:dyDescent="0.2">
      <c r="B123" s="107"/>
      <c r="D123" s="108" t="s">
        <v>125</v>
      </c>
      <c r="E123" s="109"/>
      <c r="F123" s="109"/>
      <c r="G123" s="109"/>
      <c r="H123" s="109"/>
      <c r="I123" s="109"/>
      <c r="J123" s="110">
        <f>J361</f>
        <v>0</v>
      </c>
      <c r="L123" s="107"/>
    </row>
    <row r="124" spans="1:31" s="10" customFormat="1" ht="19.899999999999999" customHeight="1" x14ac:dyDescent="0.2">
      <c r="B124" s="111"/>
      <c r="D124" s="112" t="s">
        <v>126</v>
      </c>
      <c r="E124" s="113"/>
      <c r="F124" s="113"/>
      <c r="G124" s="113"/>
      <c r="H124" s="113"/>
      <c r="I124" s="113"/>
      <c r="J124" s="114">
        <f>J362</f>
        <v>0</v>
      </c>
      <c r="L124" s="111"/>
    </row>
    <row r="125" spans="1:31" s="10" customFormat="1" ht="19.899999999999999" customHeight="1" x14ac:dyDescent="0.2">
      <c r="B125" s="111"/>
      <c r="D125" s="112" t="s">
        <v>127</v>
      </c>
      <c r="E125" s="113"/>
      <c r="F125" s="113"/>
      <c r="G125" s="113"/>
      <c r="H125" s="113"/>
      <c r="I125" s="113"/>
      <c r="J125" s="114">
        <f>J366</f>
        <v>0</v>
      </c>
      <c r="L125" s="111"/>
    </row>
    <row r="126" spans="1:31" s="9" customFormat="1" ht="24.95" customHeight="1" x14ac:dyDescent="0.2">
      <c r="B126" s="107"/>
      <c r="D126" s="108" t="s">
        <v>128</v>
      </c>
      <c r="E126" s="109"/>
      <c r="F126" s="109"/>
      <c r="G126" s="109"/>
      <c r="H126" s="109"/>
      <c r="I126" s="109"/>
      <c r="J126" s="110">
        <f>J368</f>
        <v>0</v>
      </c>
      <c r="L126" s="107"/>
    </row>
    <row r="127" spans="1:31" s="10" customFormat="1" ht="19.899999999999999" customHeight="1" x14ac:dyDescent="0.2">
      <c r="B127" s="111"/>
      <c r="D127" s="112" t="s">
        <v>129</v>
      </c>
      <c r="E127" s="113"/>
      <c r="F127" s="113"/>
      <c r="G127" s="113"/>
      <c r="H127" s="113"/>
      <c r="I127" s="113"/>
      <c r="J127" s="114">
        <f>J369</f>
        <v>0</v>
      </c>
      <c r="L127" s="111"/>
    </row>
    <row r="128" spans="1:31" s="2" customFormat="1" ht="21.75" customHeight="1" x14ac:dyDescent="0.2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31" s="2" customFormat="1" ht="6.95" customHeight="1" x14ac:dyDescent="0.2">
      <c r="A129" s="26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3" spans="1:31" s="2" customFormat="1" ht="6.95" customHeight="1" x14ac:dyDescent="0.2">
      <c r="A133" s="26"/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24.95" customHeight="1" x14ac:dyDescent="0.2">
      <c r="A134" s="26"/>
      <c r="B134" s="27"/>
      <c r="C134" s="18" t="s">
        <v>130</v>
      </c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6.95" customHeight="1" x14ac:dyDescent="0.2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2" customFormat="1" ht="12" customHeight="1" x14ac:dyDescent="0.2">
      <c r="A136" s="26"/>
      <c r="B136" s="27"/>
      <c r="C136" s="23" t="s">
        <v>16</v>
      </c>
      <c r="D136" s="26"/>
      <c r="E136" s="26"/>
      <c r="F136" s="26"/>
      <c r="G136" s="26"/>
      <c r="H136" s="26"/>
      <c r="I136" s="26"/>
      <c r="J136" s="26"/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6.5" customHeight="1" x14ac:dyDescent="0.2">
      <c r="A137" s="26"/>
      <c r="B137" s="27"/>
      <c r="C137" s="26"/>
      <c r="D137" s="26"/>
      <c r="E137" s="203" t="str">
        <f>E7</f>
        <v>Zimní stadion Nová Paka, Zázemí sportovního klubu-přístavba ZS</v>
      </c>
      <c r="F137" s="204"/>
      <c r="G137" s="204"/>
      <c r="H137" s="204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2" customHeight="1" x14ac:dyDescent="0.2">
      <c r="A138" s="26"/>
      <c r="B138" s="27"/>
      <c r="C138" s="23" t="s">
        <v>92</v>
      </c>
      <c r="D138" s="26"/>
      <c r="E138" s="26"/>
      <c r="F138" s="26"/>
      <c r="G138" s="26"/>
      <c r="H138" s="26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6.5" customHeight="1" x14ac:dyDescent="0.2">
      <c r="A139" s="26"/>
      <c r="B139" s="27"/>
      <c r="C139" s="26"/>
      <c r="D139" s="26"/>
      <c r="E139" s="175" t="str">
        <f>E9</f>
        <v>11 - Zázemí sportovního klubu - přístavba ZS</v>
      </c>
      <c r="F139" s="202"/>
      <c r="G139" s="202"/>
      <c r="H139" s="202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6.95" customHeight="1" x14ac:dyDescent="0.2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2" customHeight="1" x14ac:dyDescent="0.2">
      <c r="A141" s="26"/>
      <c r="B141" s="27"/>
      <c r="C141" s="23" t="s">
        <v>20</v>
      </c>
      <c r="D141" s="26"/>
      <c r="E141" s="26"/>
      <c r="F141" s="21" t="str">
        <f>F12</f>
        <v>Nová Paka</v>
      </c>
      <c r="G141" s="26"/>
      <c r="H141" s="26"/>
      <c r="I141" s="23" t="s">
        <v>22</v>
      </c>
      <c r="J141" s="49" t="str">
        <f>IF(J12="","",J12)</f>
        <v>27. 7. 2019</v>
      </c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6.95" customHeight="1" x14ac:dyDescent="0.2">
      <c r="A142" s="26"/>
      <c r="B142" s="27"/>
      <c r="C142" s="26"/>
      <c r="D142" s="26"/>
      <c r="E142" s="26"/>
      <c r="F142" s="26"/>
      <c r="G142" s="26"/>
      <c r="H142" s="26"/>
      <c r="I142" s="26"/>
      <c r="J142" s="26"/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43.15" customHeight="1" x14ac:dyDescent="0.2">
      <c r="A143" s="26"/>
      <c r="B143" s="27"/>
      <c r="C143" s="23" t="s">
        <v>26</v>
      </c>
      <c r="D143" s="26"/>
      <c r="E143" s="26"/>
      <c r="F143" s="21" t="str">
        <f>E15</f>
        <v>MÚ Nová Paka</v>
      </c>
      <c r="G143" s="26"/>
      <c r="H143" s="26"/>
      <c r="I143" s="23" t="s">
        <v>33</v>
      </c>
      <c r="J143" s="24" t="str">
        <f>E21</f>
        <v>Atelier ADIP, Střelecká 437, Hradec Králové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5.2" customHeight="1" x14ac:dyDescent="0.2">
      <c r="A144" s="26"/>
      <c r="B144" s="27"/>
      <c r="C144" s="23" t="s">
        <v>30</v>
      </c>
      <c r="D144" s="26"/>
      <c r="E144" s="26"/>
      <c r="F144" s="21" t="str">
        <f>IF(E18="","",E18)</f>
        <v xml:space="preserve"> </v>
      </c>
      <c r="G144" s="26"/>
      <c r="H144" s="26"/>
      <c r="I144" s="23" t="s">
        <v>35</v>
      </c>
      <c r="J144" s="24" t="str">
        <f>E24</f>
        <v>ing. V. Švehla</v>
      </c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2" customFormat="1" ht="10.35" customHeight="1" x14ac:dyDescent="0.2">
      <c r="A145" s="26"/>
      <c r="B145" s="27"/>
      <c r="C145" s="26"/>
      <c r="D145" s="26"/>
      <c r="E145" s="26"/>
      <c r="F145" s="26"/>
      <c r="G145" s="26"/>
      <c r="H145" s="26"/>
      <c r="I145" s="26"/>
      <c r="J145" s="26"/>
      <c r="K145" s="26"/>
      <c r="L145" s="3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6" spans="1:65" s="11" customFormat="1" ht="29.25" customHeight="1" x14ac:dyDescent="0.2">
      <c r="A146" s="115"/>
      <c r="B146" s="116"/>
      <c r="C146" s="117" t="s">
        <v>131</v>
      </c>
      <c r="D146" s="118" t="s">
        <v>63</v>
      </c>
      <c r="E146" s="118" t="s">
        <v>59</v>
      </c>
      <c r="F146" s="118" t="s">
        <v>60</v>
      </c>
      <c r="G146" s="118" t="s">
        <v>132</v>
      </c>
      <c r="H146" s="118" t="s">
        <v>133</v>
      </c>
      <c r="I146" s="118" t="s">
        <v>134</v>
      </c>
      <c r="J146" s="119" t="s">
        <v>96</v>
      </c>
      <c r="K146" s="120" t="s">
        <v>135</v>
      </c>
      <c r="L146" s="121"/>
      <c r="M146" s="56" t="s">
        <v>1</v>
      </c>
      <c r="N146" s="57" t="s">
        <v>42</v>
      </c>
      <c r="O146" s="57" t="s">
        <v>136</v>
      </c>
      <c r="P146" s="57" t="s">
        <v>137</v>
      </c>
      <c r="Q146" s="57" t="s">
        <v>138</v>
      </c>
      <c r="R146" s="57" t="s">
        <v>139</v>
      </c>
      <c r="S146" s="57" t="s">
        <v>140</v>
      </c>
      <c r="T146" s="58" t="s">
        <v>141</v>
      </c>
      <c r="U146" s="115"/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/>
    </row>
    <row r="147" spans="1:65" s="2" customFormat="1" ht="22.9" customHeight="1" x14ac:dyDescent="0.25">
      <c r="A147" s="26"/>
      <c r="B147" s="27"/>
      <c r="C147" s="63" t="s">
        <v>142</v>
      </c>
      <c r="D147" s="26"/>
      <c r="E147" s="26"/>
      <c r="F147" s="26"/>
      <c r="G147" s="26"/>
      <c r="H147" s="26"/>
      <c r="I147" s="26"/>
      <c r="J147" s="122">
        <f>BK147</f>
        <v>0</v>
      </c>
      <c r="K147" s="26"/>
      <c r="L147" s="27"/>
      <c r="M147" s="59"/>
      <c r="N147" s="50"/>
      <c r="O147" s="60"/>
      <c r="P147" s="123">
        <f>P148+P242+P361+P368</f>
        <v>6091.141982000001</v>
      </c>
      <c r="Q147" s="60"/>
      <c r="R147" s="123">
        <f>R148+R242+R361+R368</f>
        <v>972.40171072479438</v>
      </c>
      <c r="S147" s="60"/>
      <c r="T147" s="124">
        <f>T148+T242+T361+T368</f>
        <v>7.9442999999999993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77</v>
      </c>
      <c r="AU147" s="14" t="s">
        <v>98</v>
      </c>
      <c r="BK147" s="125">
        <f>BK148+BK242+BK361+BK368</f>
        <v>0</v>
      </c>
    </row>
    <row r="148" spans="1:65" s="12" customFormat="1" ht="25.9" customHeight="1" x14ac:dyDescent="0.2">
      <c r="B148" s="126"/>
      <c r="D148" s="127" t="s">
        <v>77</v>
      </c>
      <c r="E148" s="128" t="s">
        <v>143</v>
      </c>
      <c r="F148" s="128" t="s">
        <v>144</v>
      </c>
      <c r="J148" s="129">
        <f>BK148</f>
        <v>0</v>
      </c>
      <c r="L148" s="126"/>
      <c r="M148" s="130"/>
      <c r="N148" s="131"/>
      <c r="O148" s="131"/>
      <c r="P148" s="132">
        <f>P149+P158+P174+P194+P209+P230+P232+P240</f>
        <v>4302.8538050000006</v>
      </c>
      <c r="Q148" s="131"/>
      <c r="R148" s="132">
        <f>R149+R158+R174+R194+R209+R230+R232+R240</f>
        <v>931.70761149915734</v>
      </c>
      <c r="S148" s="131"/>
      <c r="T148" s="133">
        <f>T149+T158+T174+T194+T209+T230+T232+T240</f>
        <v>0</v>
      </c>
      <c r="AR148" s="127" t="s">
        <v>8</v>
      </c>
      <c r="AT148" s="134" t="s">
        <v>77</v>
      </c>
      <c r="AU148" s="134" t="s">
        <v>15</v>
      </c>
      <c r="AY148" s="127" t="s">
        <v>145</v>
      </c>
      <c r="BK148" s="135">
        <f>BK149+BK158+BK174+BK194+BK209+BK230+BK232+BK240</f>
        <v>0</v>
      </c>
    </row>
    <row r="149" spans="1:65" s="12" customFormat="1" ht="22.9" customHeight="1" x14ac:dyDescent="0.2">
      <c r="B149" s="126"/>
      <c r="D149" s="127" t="s">
        <v>77</v>
      </c>
      <c r="E149" s="136" t="s">
        <v>8</v>
      </c>
      <c r="F149" s="136" t="s">
        <v>146</v>
      </c>
      <c r="J149" s="137">
        <f>BK149</f>
        <v>0</v>
      </c>
      <c r="L149" s="126"/>
      <c r="M149" s="130"/>
      <c r="N149" s="131"/>
      <c r="O149" s="131"/>
      <c r="P149" s="132">
        <f>SUM(P150:P157)</f>
        <v>402.62431300000003</v>
      </c>
      <c r="Q149" s="131"/>
      <c r="R149" s="132">
        <f>SUM(R150:R157)</f>
        <v>0</v>
      </c>
      <c r="S149" s="131"/>
      <c r="T149" s="133">
        <f>SUM(T150:T157)</f>
        <v>0</v>
      </c>
      <c r="AR149" s="127" t="s">
        <v>8</v>
      </c>
      <c r="AT149" s="134" t="s">
        <v>77</v>
      </c>
      <c r="AU149" s="134" t="s">
        <v>8</v>
      </c>
      <c r="AY149" s="127" t="s">
        <v>145</v>
      </c>
      <c r="BK149" s="135">
        <f>SUM(BK150:BK157)</f>
        <v>0</v>
      </c>
    </row>
    <row r="150" spans="1:65" s="2" customFormat="1" ht="24" customHeight="1" x14ac:dyDescent="0.2">
      <c r="A150" s="26"/>
      <c r="B150" s="138"/>
      <c r="C150" s="139" t="s">
        <v>8</v>
      </c>
      <c r="D150" s="139" t="s">
        <v>147</v>
      </c>
      <c r="E150" s="140" t="s">
        <v>148</v>
      </c>
      <c r="F150" s="141" t="s">
        <v>149</v>
      </c>
      <c r="G150" s="142" t="s">
        <v>150</v>
      </c>
      <c r="H150" s="143">
        <v>243</v>
      </c>
      <c r="I150" s="144"/>
      <c r="J150" s="144">
        <f t="shared" ref="J150:J157" si="0">ROUND(I150*H150,0)</f>
        <v>0</v>
      </c>
      <c r="K150" s="145"/>
      <c r="L150" s="27"/>
      <c r="M150" s="146" t="s">
        <v>1</v>
      </c>
      <c r="N150" s="147" t="s">
        <v>43</v>
      </c>
      <c r="O150" s="148">
        <v>0.46700000000000003</v>
      </c>
      <c r="P150" s="148">
        <f t="shared" ref="P150:P157" si="1">O150*H150</f>
        <v>113.48100000000001</v>
      </c>
      <c r="Q150" s="148">
        <v>0</v>
      </c>
      <c r="R150" s="148">
        <f t="shared" ref="R150:R157" si="2">Q150*H150</f>
        <v>0</v>
      </c>
      <c r="S150" s="148">
        <v>0</v>
      </c>
      <c r="T150" s="149">
        <f t="shared" ref="T150:T157" si="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151</v>
      </c>
      <c r="AT150" s="150" t="s">
        <v>147</v>
      </c>
      <c r="AU150" s="150" t="s">
        <v>87</v>
      </c>
      <c r="AY150" s="14" t="s">
        <v>145</v>
      </c>
      <c r="BE150" s="151">
        <f t="shared" ref="BE150:BE157" si="4">IF(N150="základní",J150,0)</f>
        <v>0</v>
      </c>
      <c r="BF150" s="151">
        <f t="shared" ref="BF150:BF157" si="5">IF(N150="snížená",J150,0)</f>
        <v>0</v>
      </c>
      <c r="BG150" s="151">
        <f t="shared" ref="BG150:BG157" si="6">IF(N150="zákl. přenesená",J150,0)</f>
        <v>0</v>
      </c>
      <c r="BH150" s="151">
        <f t="shared" ref="BH150:BH157" si="7">IF(N150="sníž. přenesená",J150,0)</f>
        <v>0</v>
      </c>
      <c r="BI150" s="151">
        <f t="shared" ref="BI150:BI157" si="8">IF(N150="nulová",J150,0)</f>
        <v>0</v>
      </c>
      <c r="BJ150" s="14" t="s">
        <v>8</v>
      </c>
      <c r="BK150" s="151">
        <f t="shared" ref="BK150:BK157" si="9">ROUND(I150*H150,0)</f>
        <v>0</v>
      </c>
      <c r="BL150" s="14" t="s">
        <v>151</v>
      </c>
      <c r="BM150" s="150" t="s">
        <v>152</v>
      </c>
    </row>
    <row r="151" spans="1:65" s="2" customFormat="1" ht="24" customHeight="1" x14ac:dyDescent="0.2">
      <c r="A151" s="26"/>
      <c r="B151" s="138"/>
      <c r="C151" s="139" t="s">
        <v>87</v>
      </c>
      <c r="D151" s="139" t="s">
        <v>147</v>
      </c>
      <c r="E151" s="140" t="s">
        <v>153</v>
      </c>
      <c r="F151" s="141" t="s">
        <v>154</v>
      </c>
      <c r="G151" s="142" t="s">
        <v>150</v>
      </c>
      <c r="H151" s="143">
        <v>61.026000000000003</v>
      </c>
      <c r="I151" s="144"/>
      <c r="J151" s="144">
        <f t="shared" si="0"/>
        <v>0</v>
      </c>
      <c r="K151" s="145"/>
      <c r="L151" s="27"/>
      <c r="M151" s="146" t="s">
        <v>1</v>
      </c>
      <c r="N151" s="147" t="s">
        <v>43</v>
      </c>
      <c r="O151" s="148">
        <v>1.444</v>
      </c>
      <c r="P151" s="148">
        <f t="shared" si="1"/>
        <v>88.121544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151</v>
      </c>
      <c r="AT151" s="150" t="s">
        <v>147</v>
      </c>
      <c r="AU151" s="150" t="s">
        <v>87</v>
      </c>
      <c r="AY151" s="14" t="s">
        <v>145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8</v>
      </c>
      <c r="BK151" s="151">
        <f t="shared" si="9"/>
        <v>0</v>
      </c>
      <c r="BL151" s="14" t="s">
        <v>151</v>
      </c>
      <c r="BM151" s="150" t="s">
        <v>155</v>
      </c>
    </row>
    <row r="152" spans="1:65" s="2" customFormat="1" ht="24" customHeight="1" x14ac:dyDescent="0.2">
      <c r="A152" s="26"/>
      <c r="B152" s="138"/>
      <c r="C152" s="139" t="s">
        <v>156</v>
      </c>
      <c r="D152" s="139" t="s">
        <v>147</v>
      </c>
      <c r="E152" s="140" t="s">
        <v>157</v>
      </c>
      <c r="F152" s="141" t="s">
        <v>158</v>
      </c>
      <c r="G152" s="142" t="s">
        <v>150</v>
      </c>
      <c r="H152" s="143">
        <v>307.76600000000002</v>
      </c>
      <c r="I152" s="144"/>
      <c r="J152" s="144">
        <f t="shared" si="0"/>
        <v>0</v>
      </c>
      <c r="K152" s="145"/>
      <c r="L152" s="27"/>
      <c r="M152" s="146" t="s">
        <v>1</v>
      </c>
      <c r="N152" s="147" t="s">
        <v>43</v>
      </c>
      <c r="O152" s="148">
        <v>1.0999999999999999E-2</v>
      </c>
      <c r="P152" s="148">
        <f t="shared" si="1"/>
        <v>3.3854259999999998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151</v>
      </c>
      <c r="AT152" s="150" t="s">
        <v>147</v>
      </c>
      <c r="AU152" s="150" t="s">
        <v>87</v>
      </c>
      <c r="AY152" s="14" t="s">
        <v>145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4" t="s">
        <v>8</v>
      </c>
      <c r="BK152" s="151">
        <f t="shared" si="9"/>
        <v>0</v>
      </c>
      <c r="BL152" s="14" t="s">
        <v>151</v>
      </c>
      <c r="BM152" s="150" t="s">
        <v>159</v>
      </c>
    </row>
    <row r="153" spans="1:65" s="2" customFormat="1" ht="16.5" customHeight="1" x14ac:dyDescent="0.2">
      <c r="A153" s="26"/>
      <c r="B153" s="138"/>
      <c r="C153" s="139" t="s">
        <v>151</v>
      </c>
      <c r="D153" s="139" t="s">
        <v>147</v>
      </c>
      <c r="E153" s="140" t="s">
        <v>160</v>
      </c>
      <c r="F153" s="141" t="s">
        <v>161</v>
      </c>
      <c r="G153" s="142" t="s">
        <v>150</v>
      </c>
      <c r="H153" s="143">
        <v>307.76600000000002</v>
      </c>
      <c r="I153" s="144"/>
      <c r="J153" s="144">
        <f t="shared" si="0"/>
        <v>0</v>
      </c>
      <c r="K153" s="145"/>
      <c r="L153" s="27"/>
      <c r="M153" s="146" t="s">
        <v>1</v>
      </c>
      <c r="N153" s="147" t="s">
        <v>43</v>
      </c>
      <c r="O153" s="148">
        <v>8.9999999999999993E-3</v>
      </c>
      <c r="P153" s="148">
        <f t="shared" si="1"/>
        <v>2.7698939999999999</v>
      </c>
      <c r="Q153" s="148">
        <v>0</v>
      </c>
      <c r="R153" s="148">
        <f t="shared" si="2"/>
        <v>0</v>
      </c>
      <c r="S153" s="148">
        <v>0</v>
      </c>
      <c r="T153" s="149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151</v>
      </c>
      <c r="AT153" s="150" t="s">
        <v>147</v>
      </c>
      <c r="AU153" s="150" t="s">
        <v>87</v>
      </c>
      <c r="AY153" s="14" t="s">
        <v>145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4" t="s">
        <v>8</v>
      </c>
      <c r="BK153" s="151">
        <f t="shared" si="9"/>
        <v>0</v>
      </c>
      <c r="BL153" s="14" t="s">
        <v>151</v>
      </c>
      <c r="BM153" s="150" t="s">
        <v>162</v>
      </c>
    </row>
    <row r="154" spans="1:65" s="2" customFormat="1" ht="16.5" customHeight="1" x14ac:dyDescent="0.2">
      <c r="A154" s="26"/>
      <c r="B154" s="138"/>
      <c r="C154" s="152" t="s">
        <v>163</v>
      </c>
      <c r="D154" s="152" t="s">
        <v>164</v>
      </c>
      <c r="E154" s="153" t="s">
        <v>165</v>
      </c>
      <c r="F154" s="154" t="s">
        <v>166</v>
      </c>
      <c r="G154" s="155" t="s">
        <v>150</v>
      </c>
      <c r="H154" s="156">
        <v>307.76600000000002</v>
      </c>
      <c r="I154" s="157"/>
      <c r="J154" s="157">
        <f t="shared" si="0"/>
        <v>0</v>
      </c>
      <c r="K154" s="158"/>
      <c r="L154" s="159"/>
      <c r="M154" s="160" t="s">
        <v>1</v>
      </c>
      <c r="N154" s="161" t="s">
        <v>43</v>
      </c>
      <c r="O154" s="148">
        <v>0</v>
      </c>
      <c r="P154" s="148">
        <f t="shared" si="1"/>
        <v>0</v>
      </c>
      <c r="Q154" s="148">
        <v>0</v>
      </c>
      <c r="R154" s="148">
        <f t="shared" si="2"/>
        <v>0</v>
      </c>
      <c r="S154" s="148">
        <v>0</v>
      </c>
      <c r="T154" s="149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167</v>
      </c>
      <c r="AT154" s="150" t="s">
        <v>164</v>
      </c>
      <c r="AU154" s="150" t="s">
        <v>87</v>
      </c>
      <c r="AY154" s="14" t="s">
        <v>145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4" t="s">
        <v>8</v>
      </c>
      <c r="BK154" s="151">
        <f t="shared" si="9"/>
        <v>0</v>
      </c>
      <c r="BL154" s="14" t="s">
        <v>151</v>
      </c>
      <c r="BM154" s="150" t="s">
        <v>168</v>
      </c>
    </row>
    <row r="155" spans="1:65" s="2" customFormat="1" ht="16.5" customHeight="1" x14ac:dyDescent="0.2">
      <c r="A155" s="26"/>
      <c r="B155" s="138"/>
      <c r="C155" s="139" t="s">
        <v>169</v>
      </c>
      <c r="D155" s="139" t="s">
        <v>147</v>
      </c>
      <c r="E155" s="140" t="s">
        <v>170</v>
      </c>
      <c r="F155" s="141" t="s">
        <v>171</v>
      </c>
      <c r="G155" s="142" t="s">
        <v>150</v>
      </c>
      <c r="H155" s="143">
        <v>144.667</v>
      </c>
      <c r="I155" s="144"/>
      <c r="J155" s="144">
        <f t="shared" si="0"/>
        <v>0</v>
      </c>
      <c r="K155" s="145"/>
      <c r="L155" s="27"/>
      <c r="M155" s="146" t="s">
        <v>1</v>
      </c>
      <c r="N155" s="147" t="s">
        <v>43</v>
      </c>
      <c r="O155" s="148">
        <v>9.7000000000000003E-2</v>
      </c>
      <c r="P155" s="148">
        <f t="shared" si="1"/>
        <v>14.032699000000001</v>
      </c>
      <c r="Q155" s="148">
        <v>0</v>
      </c>
      <c r="R155" s="148">
        <f t="shared" si="2"/>
        <v>0</v>
      </c>
      <c r="S155" s="148">
        <v>0</v>
      </c>
      <c r="T155" s="149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151</v>
      </c>
      <c r="AT155" s="150" t="s">
        <v>147</v>
      </c>
      <c r="AU155" s="150" t="s">
        <v>87</v>
      </c>
      <c r="AY155" s="14" t="s">
        <v>145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4" t="s">
        <v>8</v>
      </c>
      <c r="BK155" s="151">
        <f t="shared" si="9"/>
        <v>0</v>
      </c>
      <c r="BL155" s="14" t="s">
        <v>151</v>
      </c>
      <c r="BM155" s="150" t="s">
        <v>172</v>
      </c>
    </row>
    <row r="156" spans="1:65" s="2" customFormat="1" ht="24" customHeight="1" x14ac:dyDescent="0.2">
      <c r="A156" s="26"/>
      <c r="B156" s="138"/>
      <c r="C156" s="139" t="s">
        <v>173</v>
      </c>
      <c r="D156" s="139" t="s">
        <v>147</v>
      </c>
      <c r="E156" s="140" t="s">
        <v>157</v>
      </c>
      <c r="F156" s="141" t="s">
        <v>158</v>
      </c>
      <c r="G156" s="142" t="s">
        <v>150</v>
      </c>
      <c r="H156" s="143">
        <v>144.667</v>
      </c>
      <c r="I156" s="144"/>
      <c r="J156" s="144">
        <f t="shared" si="0"/>
        <v>0</v>
      </c>
      <c r="K156" s="145"/>
      <c r="L156" s="27"/>
      <c r="M156" s="146" t="s">
        <v>1</v>
      </c>
      <c r="N156" s="147" t="s">
        <v>43</v>
      </c>
      <c r="O156" s="148">
        <v>1.0999999999999999E-2</v>
      </c>
      <c r="P156" s="148">
        <f t="shared" si="1"/>
        <v>1.591337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151</v>
      </c>
      <c r="AT156" s="150" t="s">
        <v>147</v>
      </c>
      <c r="AU156" s="150" t="s">
        <v>87</v>
      </c>
      <c r="AY156" s="14" t="s">
        <v>145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4" t="s">
        <v>8</v>
      </c>
      <c r="BK156" s="151">
        <f t="shared" si="9"/>
        <v>0</v>
      </c>
      <c r="BL156" s="14" t="s">
        <v>151</v>
      </c>
      <c r="BM156" s="150" t="s">
        <v>174</v>
      </c>
    </row>
    <row r="157" spans="1:65" s="2" customFormat="1" ht="24" customHeight="1" x14ac:dyDescent="0.2">
      <c r="A157" s="26"/>
      <c r="B157" s="138"/>
      <c r="C157" s="139" t="s">
        <v>167</v>
      </c>
      <c r="D157" s="139" t="s">
        <v>147</v>
      </c>
      <c r="E157" s="140" t="s">
        <v>175</v>
      </c>
      <c r="F157" s="141" t="s">
        <v>176</v>
      </c>
      <c r="G157" s="142" t="s">
        <v>150</v>
      </c>
      <c r="H157" s="143">
        <v>144.667</v>
      </c>
      <c r="I157" s="144"/>
      <c r="J157" s="144">
        <f t="shared" si="0"/>
        <v>0</v>
      </c>
      <c r="K157" s="145"/>
      <c r="L157" s="27"/>
      <c r="M157" s="146" t="s">
        <v>1</v>
      </c>
      <c r="N157" s="147" t="s">
        <v>43</v>
      </c>
      <c r="O157" s="148">
        <v>1.2390000000000001</v>
      </c>
      <c r="P157" s="148">
        <f t="shared" si="1"/>
        <v>179.24241300000003</v>
      </c>
      <c r="Q157" s="148">
        <v>0</v>
      </c>
      <c r="R157" s="148">
        <f t="shared" si="2"/>
        <v>0</v>
      </c>
      <c r="S157" s="148">
        <v>0</v>
      </c>
      <c r="T157" s="149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151</v>
      </c>
      <c r="AT157" s="150" t="s">
        <v>147</v>
      </c>
      <c r="AU157" s="150" t="s">
        <v>87</v>
      </c>
      <c r="AY157" s="14" t="s">
        <v>145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4" t="s">
        <v>8</v>
      </c>
      <c r="BK157" s="151">
        <f t="shared" si="9"/>
        <v>0</v>
      </c>
      <c r="BL157" s="14" t="s">
        <v>151</v>
      </c>
      <c r="BM157" s="150" t="s">
        <v>177</v>
      </c>
    </row>
    <row r="158" spans="1:65" s="12" customFormat="1" ht="22.9" customHeight="1" x14ac:dyDescent="0.2">
      <c r="B158" s="126"/>
      <c r="D158" s="127" t="s">
        <v>77</v>
      </c>
      <c r="E158" s="136" t="s">
        <v>87</v>
      </c>
      <c r="F158" s="136" t="s">
        <v>178</v>
      </c>
      <c r="J158" s="137">
        <f>BK158</f>
        <v>0</v>
      </c>
      <c r="L158" s="126"/>
      <c r="M158" s="130"/>
      <c r="N158" s="131"/>
      <c r="O158" s="131"/>
      <c r="P158" s="132">
        <f>SUM(P159:P173)</f>
        <v>441.36085799999995</v>
      </c>
      <c r="Q158" s="131"/>
      <c r="R158" s="132">
        <f>SUM(R159:R173)</f>
        <v>352.86393512906955</v>
      </c>
      <c r="S158" s="131"/>
      <c r="T158" s="133">
        <f>SUM(T159:T173)</f>
        <v>0</v>
      </c>
      <c r="AR158" s="127" t="s">
        <v>8</v>
      </c>
      <c r="AT158" s="134" t="s">
        <v>77</v>
      </c>
      <c r="AU158" s="134" t="s">
        <v>8</v>
      </c>
      <c r="AY158" s="127" t="s">
        <v>145</v>
      </c>
      <c r="BK158" s="135">
        <f>SUM(BK159:BK173)</f>
        <v>0</v>
      </c>
    </row>
    <row r="159" spans="1:65" s="2" customFormat="1" ht="24" customHeight="1" x14ac:dyDescent="0.2">
      <c r="A159" s="26"/>
      <c r="B159" s="138"/>
      <c r="C159" s="139" t="s">
        <v>179</v>
      </c>
      <c r="D159" s="139" t="s">
        <v>147</v>
      </c>
      <c r="E159" s="140" t="s">
        <v>180</v>
      </c>
      <c r="F159" s="141" t="s">
        <v>181</v>
      </c>
      <c r="G159" s="142" t="s">
        <v>150</v>
      </c>
      <c r="H159" s="143">
        <v>4.1150000000000002</v>
      </c>
      <c r="I159" s="144"/>
      <c r="J159" s="144">
        <f t="shared" ref="J159:J173" si="10">ROUND(I159*H159,0)</f>
        <v>0</v>
      </c>
      <c r="K159" s="145"/>
      <c r="L159" s="27"/>
      <c r="M159" s="146" t="s">
        <v>1</v>
      </c>
      <c r="N159" s="147" t="s">
        <v>43</v>
      </c>
      <c r="O159" s="148">
        <v>0</v>
      </c>
      <c r="P159" s="148">
        <f t="shared" ref="P159:P173" si="11">O159*H159</f>
        <v>0</v>
      </c>
      <c r="Q159" s="148">
        <v>2.27868</v>
      </c>
      <c r="R159" s="148">
        <f t="shared" ref="R159:R173" si="12">Q159*H159</f>
        <v>9.3767682000000008</v>
      </c>
      <c r="S159" s="148">
        <v>0</v>
      </c>
      <c r="T159" s="149">
        <f t="shared" ref="T159:T173" si="1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151</v>
      </c>
      <c r="AT159" s="150" t="s">
        <v>147</v>
      </c>
      <c r="AU159" s="150" t="s">
        <v>87</v>
      </c>
      <c r="AY159" s="14" t="s">
        <v>145</v>
      </c>
      <c r="BE159" s="151">
        <f t="shared" ref="BE159:BE173" si="14">IF(N159="základní",J159,0)</f>
        <v>0</v>
      </c>
      <c r="BF159" s="151">
        <f t="shared" ref="BF159:BF173" si="15">IF(N159="snížená",J159,0)</f>
        <v>0</v>
      </c>
      <c r="BG159" s="151">
        <f t="shared" ref="BG159:BG173" si="16">IF(N159="zákl. přenesená",J159,0)</f>
        <v>0</v>
      </c>
      <c r="BH159" s="151">
        <f t="shared" ref="BH159:BH173" si="17">IF(N159="sníž. přenesená",J159,0)</f>
        <v>0</v>
      </c>
      <c r="BI159" s="151">
        <f t="shared" ref="BI159:BI173" si="18">IF(N159="nulová",J159,0)</f>
        <v>0</v>
      </c>
      <c r="BJ159" s="14" t="s">
        <v>8</v>
      </c>
      <c r="BK159" s="151">
        <f t="shared" ref="BK159:BK173" si="19">ROUND(I159*H159,0)</f>
        <v>0</v>
      </c>
      <c r="BL159" s="14" t="s">
        <v>151</v>
      </c>
      <c r="BM159" s="150" t="s">
        <v>182</v>
      </c>
    </row>
    <row r="160" spans="1:65" s="2" customFormat="1" ht="24" customHeight="1" x14ac:dyDescent="0.2">
      <c r="A160" s="26"/>
      <c r="B160" s="138"/>
      <c r="C160" s="139" t="s">
        <v>24</v>
      </c>
      <c r="D160" s="139" t="s">
        <v>147</v>
      </c>
      <c r="E160" s="140" t="s">
        <v>183</v>
      </c>
      <c r="F160" s="141" t="s">
        <v>184</v>
      </c>
      <c r="G160" s="142" t="s">
        <v>185</v>
      </c>
      <c r="H160" s="143">
        <v>0.112</v>
      </c>
      <c r="I160" s="144"/>
      <c r="J160" s="144">
        <f t="shared" si="10"/>
        <v>0</v>
      </c>
      <c r="K160" s="145"/>
      <c r="L160" s="27"/>
      <c r="M160" s="146" t="s">
        <v>1</v>
      </c>
      <c r="N160" s="147" t="s">
        <v>43</v>
      </c>
      <c r="O160" s="148">
        <v>31.879000000000001</v>
      </c>
      <c r="P160" s="148">
        <f t="shared" si="11"/>
        <v>3.5704480000000003</v>
      </c>
      <c r="Q160" s="148">
        <v>1.1133176060000001</v>
      </c>
      <c r="R160" s="148">
        <f t="shared" si="12"/>
        <v>0.12469157187200001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151</v>
      </c>
      <c r="AT160" s="150" t="s">
        <v>147</v>
      </c>
      <c r="AU160" s="150" t="s">
        <v>87</v>
      </c>
      <c r="AY160" s="14" t="s">
        <v>145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8</v>
      </c>
      <c r="BK160" s="151">
        <f t="shared" si="19"/>
        <v>0</v>
      </c>
      <c r="BL160" s="14" t="s">
        <v>151</v>
      </c>
      <c r="BM160" s="150" t="s">
        <v>186</v>
      </c>
    </row>
    <row r="161" spans="1:65" s="2" customFormat="1" ht="24" customHeight="1" x14ac:dyDescent="0.2">
      <c r="A161" s="26"/>
      <c r="B161" s="138"/>
      <c r="C161" s="139" t="s">
        <v>82</v>
      </c>
      <c r="D161" s="139" t="s">
        <v>147</v>
      </c>
      <c r="E161" s="140" t="s">
        <v>187</v>
      </c>
      <c r="F161" s="141" t="s">
        <v>188</v>
      </c>
      <c r="G161" s="142" t="s">
        <v>189</v>
      </c>
      <c r="H161" s="143">
        <v>12</v>
      </c>
      <c r="I161" s="144"/>
      <c r="J161" s="144">
        <f t="shared" si="10"/>
        <v>0</v>
      </c>
      <c r="K161" s="145"/>
      <c r="L161" s="27"/>
      <c r="M161" s="146" t="s">
        <v>1</v>
      </c>
      <c r="N161" s="147" t="s">
        <v>43</v>
      </c>
      <c r="O161" s="148">
        <v>0.748</v>
      </c>
      <c r="P161" s="148">
        <f t="shared" si="11"/>
        <v>8.9759999999999991</v>
      </c>
      <c r="Q161" s="148">
        <v>1.2026700000000001E-3</v>
      </c>
      <c r="R161" s="148">
        <f t="shared" si="12"/>
        <v>1.443204E-2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151</v>
      </c>
      <c r="AT161" s="150" t="s">
        <v>147</v>
      </c>
      <c r="AU161" s="150" t="s">
        <v>87</v>
      </c>
      <c r="AY161" s="14" t="s">
        <v>145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8</v>
      </c>
      <c r="BK161" s="151">
        <f t="shared" si="19"/>
        <v>0</v>
      </c>
      <c r="BL161" s="14" t="s">
        <v>151</v>
      </c>
      <c r="BM161" s="150" t="s">
        <v>190</v>
      </c>
    </row>
    <row r="162" spans="1:65" s="2" customFormat="1" ht="24" customHeight="1" x14ac:dyDescent="0.2">
      <c r="A162" s="26"/>
      <c r="B162" s="138"/>
      <c r="C162" s="139" t="s">
        <v>88</v>
      </c>
      <c r="D162" s="139" t="s">
        <v>147</v>
      </c>
      <c r="E162" s="140" t="s">
        <v>191</v>
      </c>
      <c r="F162" s="141" t="s">
        <v>192</v>
      </c>
      <c r="G162" s="142" t="s">
        <v>189</v>
      </c>
      <c r="H162" s="143">
        <v>12</v>
      </c>
      <c r="I162" s="144"/>
      <c r="J162" s="144">
        <f t="shared" si="10"/>
        <v>0</v>
      </c>
      <c r="K162" s="145"/>
      <c r="L162" s="27"/>
      <c r="M162" s="146" t="s">
        <v>1</v>
      </c>
      <c r="N162" s="147" t="s">
        <v>43</v>
      </c>
      <c r="O162" s="148">
        <v>1.0029999999999999</v>
      </c>
      <c r="P162" s="148">
        <f t="shared" si="11"/>
        <v>12.035999999999998</v>
      </c>
      <c r="Q162" s="148">
        <v>3.9322530000000001E-2</v>
      </c>
      <c r="R162" s="148">
        <f t="shared" si="12"/>
        <v>0.47187036000000004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151</v>
      </c>
      <c r="AT162" s="150" t="s">
        <v>147</v>
      </c>
      <c r="AU162" s="150" t="s">
        <v>87</v>
      </c>
      <c r="AY162" s="14" t="s">
        <v>145</v>
      </c>
      <c r="BE162" s="151">
        <f t="shared" si="14"/>
        <v>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4" t="s">
        <v>8</v>
      </c>
      <c r="BK162" s="151">
        <f t="shared" si="19"/>
        <v>0</v>
      </c>
      <c r="BL162" s="14" t="s">
        <v>151</v>
      </c>
      <c r="BM162" s="150" t="s">
        <v>193</v>
      </c>
    </row>
    <row r="163" spans="1:65" s="2" customFormat="1" ht="24" customHeight="1" x14ac:dyDescent="0.2">
      <c r="A163" s="26"/>
      <c r="B163" s="138"/>
      <c r="C163" s="139" t="s">
        <v>194</v>
      </c>
      <c r="D163" s="139" t="s">
        <v>147</v>
      </c>
      <c r="E163" s="140" t="s">
        <v>195</v>
      </c>
      <c r="F163" s="141" t="s">
        <v>196</v>
      </c>
      <c r="G163" s="142" t="s">
        <v>150</v>
      </c>
      <c r="H163" s="143">
        <v>36.167000000000002</v>
      </c>
      <c r="I163" s="144"/>
      <c r="J163" s="144">
        <f t="shared" si="10"/>
        <v>0</v>
      </c>
      <c r="K163" s="145"/>
      <c r="L163" s="27"/>
      <c r="M163" s="146" t="s">
        <v>1</v>
      </c>
      <c r="N163" s="147" t="s">
        <v>43</v>
      </c>
      <c r="O163" s="148">
        <v>0.96499999999999997</v>
      </c>
      <c r="P163" s="148">
        <f t="shared" si="11"/>
        <v>34.901155000000003</v>
      </c>
      <c r="Q163" s="148">
        <v>1.93971</v>
      </c>
      <c r="R163" s="148">
        <f t="shared" si="12"/>
        <v>70.15349157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151</v>
      </c>
      <c r="AT163" s="150" t="s">
        <v>147</v>
      </c>
      <c r="AU163" s="150" t="s">
        <v>87</v>
      </c>
      <c r="AY163" s="14" t="s">
        <v>145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4" t="s">
        <v>8</v>
      </c>
      <c r="BK163" s="151">
        <f t="shared" si="19"/>
        <v>0</v>
      </c>
      <c r="BL163" s="14" t="s">
        <v>151</v>
      </c>
      <c r="BM163" s="150" t="s">
        <v>197</v>
      </c>
    </row>
    <row r="164" spans="1:65" s="2" customFormat="1" ht="16.5" customHeight="1" x14ac:dyDescent="0.2">
      <c r="A164" s="26"/>
      <c r="B164" s="138"/>
      <c r="C164" s="139" t="s">
        <v>198</v>
      </c>
      <c r="D164" s="139" t="s">
        <v>147</v>
      </c>
      <c r="E164" s="140" t="s">
        <v>199</v>
      </c>
      <c r="F164" s="141" t="s">
        <v>200</v>
      </c>
      <c r="G164" s="142" t="s">
        <v>150</v>
      </c>
      <c r="H164" s="143">
        <v>8.68</v>
      </c>
      <c r="I164" s="144"/>
      <c r="J164" s="144">
        <f t="shared" si="10"/>
        <v>0</v>
      </c>
      <c r="K164" s="145"/>
      <c r="L164" s="27"/>
      <c r="M164" s="146" t="s">
        <v>1</v>
      </c>
      <c r="N164" s="147" t="s">
        <v>43</v>
      </c>
      <c r="O164" s="148">
        <v>0.58399999999999996</v>
      </c>
      <c r="P164" s="148">
        <f t="shared" si="11"/>
        <v>5.0691199999999998</v>
      </c>
      <c r="Q164" s="148">
        <v>2.2563422040000001</v>
      </c>
      <c r="R164" s="148">
        <f t="shared" si="12"/>
        <v>19.585050330720001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151</v>
      </c>
      <c r="AT164" s="150" t="s">
        <v>147</v>
      </c>
      <c r="AU164" s="150" t="s">
        <v>87</v>
      </c>
      <c r="AY164" s="14" t="s">
        <v>145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8</v>
      </c>
      <c r="BK164" s="151">
        <f t="shared" si="19"/>
        <v>0</v>
      </c>
      <c r="BL164" s="14" t="s">
        <v>151</v>
      </c>
      <c r="BM164" s="150" t="s">
        <v>201</v>
      </c>
    </row>
    <row r="165" spans="1:65" s="2" customFormat="1" ht="16.5" customHeight="1" x14ac:dyDescent="0.2">
      <c r="A165" s="26"/>
      <c r="B165" s="138"/>
      <c r="C165" s="139" t="s">
        <v>9</v>
      </c>
      <c r="D165" s="139" t="s">
        <v>147</v>
      </c>
      <c r="E165" s="140" t="s">
        <v>202</v>
      </c>
      <c r="F165" s="141" t="s">
        <v>203</v>
      </c>
      <c r="G165" s="142" t="s">
        <v>150</v>
      </c>
      <c r="H165" s="143">
        <v>58.901000000000003</v>
      </c>
      <c r="I165" s="144"/>
      <c r="J165" s="144">
        <f t="shared" si="10"/>
        <v>0</v>
      </c>
      <c r="K165" s="145"/>
      <c r="L165" s="27"/>
      <c r="M165" s="146" t="s">
        <v>1</v>
      </c>
      <c r="N165" s="147" t="s">
        <v>43</v>
      </c>
      <c r="O165" s="148">
        <v>0.629</v>
      </c>
      <c r="P165" s="148">
        <f t="shared" si="11"/>
        <v>37.048729000000002</v>
      </c>
      <c r="Q165" s="148">
        <v>2.4532922039999998</v>
      </c>
      <c r="R165" s="148">
        <f t="shared" si="12"/>
        <v>144.50136410780399</v>
      </c>
      <c r="S165" s="148">
        <v>0</v>
      </c>
      <c r="T165" s="149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151</v>
      </c>
      <c r="AT165" s="150" t="s">
        <v>147</v>
      </c>
      <c r="AU165" s="150" t="s">
        <v>87</v>
      </c>
      <c r="AY165" s="14" t="s">
        <v>145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4" t="s">
        <v>8</v>
      </c>
      <c r="BK165" s="151">
        <f t="shared" si="19"/>
        <v>0</v>
      </c>
      <c r="BL165" s="14" t="s">
        <v>151</v>
      </c>
      <c r="BM165" s="150" t="s">
        <v>204</v>
      </c>
    </row>
    <row r="166" spans="1:65" s="2" customFormat="1" ht="16.5" customHeight="1" x14ac:dyDescent="0.2">
      <c r="A166" s="26"/>
      <c r="B166" s="138"/>
      <c r="C166" s="139" t="s">
        <v>205</v>
      </c>
      <c r="D166" s="139" t="s">
        <v>147</v>
      </c>
      <c r="E166" s="140" t="s">
        <v>206</v>
      </c>
      <c r="F166" s="141" t="s">
        <v>207</v>
      </c>
      <c r="G166" s="142" t="s">
        <v>208</v>
      </c>
      <c r="H166" s="143">
        <v>53.959000000000003</v>
      </c>
      <c r="I166" s="144"/>
      <c r="J166" s="144">
        <f t="shared" si="10"/>
        <v>0</v>
      </c>
      <c r="K166" s="145"/>
      <c r="L166" s="27"/>
      <c r="M166" s="146" t="s">
        <v>1</v>
      </c>
      <c r="N166" s="147" t="s">
        <v>43</v>
      </c>
      <c r="O166" s="148">
        <v>0.36399999999999999</v>
      </c>
      <c r="P166" s="148">
        <f t="shared" si="11"/>
        <v>19.641076000000002</v>
      </c>
      <c r="Q166" s="148">
        <v>1.145348E-3</v>
      </c>
      <c r="R166" s="148">
        <f t="shared" si="12"/>
        <v>6.1801832732000003E-2</v>
      </c>
      <c r="S166" s="148">
        <v>0</v>
      </c>
      <c r="T166" s="149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151</v>
      </c>
      <c r="AT166" s="150" t="s">
        <v>147</v>
      </c>
      <c r="AU166" s="150" t="s">
        <v>87</v>
      </c>
      <c r="AY166" s="14" t="s">
        <v>145</v>
      </c>
      <c r="BE166" s="151">
        <f t="shared" si="14"/>
        <v>0</v>
      </c>
      <c r="BF166" s="151">
        <f t="shared" si="15"/>
        <v>0</v>
      </c>
      <c r="BG166" s="151">
        <f t="shared" si="16"/>
        <v>0</v>
      </c>
      <c r="BH166" s="151">
        <f t="shared" si="17"/>
        <v>0</v>
      </c>
      <c r="BI166" s="151">
        <f t="shared" si="18"/>
        <v>0</v>
      </c>
      <c r="BJ166" s="14" t="s">
        <v>8</v>
      </c>
      <c r="BK166" s="151">
        <f t="shared" si="19"/>
        <v>0</v>
      </c>
      <c r="BL166" s="14" t="s">
        <v>151</v>
      </c>
      <c r="BM166" s="150" t="s">
        <v>209</v>
      </c>
    </row>
    <row r="167" spans="1:65" s="2" customFormat="1" ht="16.5" customHeight="1" x14ac:dyDescent="0.2">
      <c r="A167" s="26"/>
      <c r="B167" s="138"/>
      <c r="C167" s="139" t="s">
        <v>210</v>
      </c>
      <c r="D167" s="139" t="s">
        <v>147</v>
      </c>
      <c r="E167" s="140" t="s">
        <v>211</v>
      </c>
      <c r="F167" s="141" t="s">
        <v>212</v>
      </c>
      <c r="G167" s="142" t="s">
        <v>208</v>
      </c>
      <c r="H167" s="143">
        <v>53.959000000000003</v>
      </c>
      <c r="I167" s="144"/>
      <c r="J167" s="144">
        <f t="shared" si="10"/>
        <v>0</v>
      </c>
      <c r="K167" s="145"/>
      <c r="L167" s="27"/>
      <c r="M167" s="146" t="s">
        <v>1</v>
      </c>
      <c r="N167" s="147" t="s">
        <v>43</v>
      </c>
      <c r="O167" s="148">
        <v>0.20100000000000001</v>
      </c>
      <c r="P167" s="148">
        <f t="shared" si="11"/>
        <v>10.845759000000001</v>
      </c>
      <c r="Q167" s="148">
        <v>0</v>
      </c>
      <c r="R167" s="148">
        <f t="shared" si="12"/>
        <v>0</v>
      </c>
      <c r="S167" s="148">
        <v>0</v>
      </c>
      <c r="T167" s="149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151</v>
      </c>
      <c r="AT167" s="150" t="s">
        <v>147</v>
      </c>
      <c r="AU167" s="150" t="s">
        <v>87</v>
      </c>
      <c r="AY167" s="14" t="s">
        <v>145</v>
      </c>
      <c r="BE167" s="151">
        <f t="shared" si="14"/>
        <v>0</v>
      </c>
      <c r="BF167" s="151">
        <f t="shared" si="15"/>
        <v>0</v>
      </c>
      <c r="BG167" s="151">
        <f t="shared" si="16"/>
        <v>0</v>
      </c>
      <c r="BH167" s="151">
        <f t="shared" si="17"/>
        <v>0</v>
      </c>
      <c r="BI167" s="151">
        <f t="shared" si="18"/>
        <v>0</v>
      </c>
      <c r="BJ167" s="14" t="s">
        <v>8</v>
      </c>
      <c r="BK167" s="151">
        <f t="shared" si="19"/>
        <v>0</v>
      </c>
      <c r="BL167" s="14" t="s">
        <v>151</v>
      </c>
      <c r="BM167" s="150" t="s">
        <v>213</v>
      </c>
    </row>
    <row r="168" spans="1:65" s="2" customFormat="1" ht="16.5" customHeight="1" x14ac:dyDescent="0.2">
      <c r="A168" s="26"/>
      <c r="B168" s="138"/>
      <c r="C168" s="139" t="s">
        <v>214</v>
      </c>
      <c r="D168" s="139" t="s">
        <v>147</v>
      </c>
      <c r="E168" s="140" t="s">
        <v>215</v>
      </c>
      <c r="F168" s="141" t="s">
        <v>216</v>
      </c>
      <c r="G168" s="142" t="s">
        <v>185</v>
      </c>
      <c r="H168" s="143">
        <v>7.2930000000000001</v>
      </c>
      <c r="I168" s="144"/>
      <c r="J168" s="144">
        <f t="shared" si="10"/>
        <v>0</v>
      </c>
      <c r="K168" s="145"/>
      <c r="L168" s="27"/>
      <c r="M168" s="146" t="s">
        <v>1</v>
      </c>
      <c r="N168" s="147" t="s">
        <v>43</v>
      </c>
      <c r="O168" s="148">
        <v>32.820999999999998</v>
      </c>
      <c r="P168" s="148">
        <f t="shared" si="11"/>
        <v>239.363553</v>
      </c>
      <c r="Q168" s="148">
        <v>1.06017026</v>
      </c>
      <c r="R168" s="148">
        <f t="shared" si="12"/>
        <v>7.7318217061800008</v>
      </c>
      <c r="S168" s="148">
        <v>0</v>
      </c>
      <c r="T168" s="149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151</v>
      </c>
      <c r="AT168" s="150" t="s">
        <v>147</v>
      </c>
      <c r="AU168" s="150" t="s">
        <v>87</v>
      </c>
      <c r="AY168" s="14" t="s">
        <v>145</v>
      </c>
      <c r="BE168" s="151">
        <f t="shared" si="14"/>
        <v>0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4" t="s">
        <v>8</v>
      </c>
      <c r="BK168" s="151">
        <f t="shared" si="19"/>
        <v>0</v>
      </c>
      <c r="BL168" s="14" t="s">
        <v>151</v>
      </c>
      <c r="BM168" s="150" t="s">
        <v>217</v>
      </c>
    </row>
    <row r="169" spans="1:65" s="2" customFormat="1" ht="16.5" customHeight="1" x14ac:dyDescent="0.2">
      <c r="A169" s="26"/>
      <c r="B169" s="138"/>
      <c r="C169" s="139" t="s">
        <v>218</v>
      </c>
      <c r="D169" s="139" t="s">
        <v>147</v>
      </c>
      <c r="E169" s="140" t="s">
        <v>219</v>
      </c>
      <c r="F169" s="141" t="s">
        <v>220</v>
      </c>
      <c r="G169" s="142" t="s">
        <v>150</v>
      </c>
      <c r="H169" s="143">
        <v>32.18</v>
      </c>
      <c r="I169" s="144"/>
      <c r="J169" s="144">
        <f t="shared" si="10"/>
        <v>0</v>
      </c>
      <c r="K169" s="145"/>
      <c r="L169" s="27"/>
      <c r="M169" s="146" t="s">
        <v>1</v>
      </c>
      <c r="N169" s="147" t="s">
        <v>43</v>
      </c>
      <c r="O169" s="148">
        <v>0.629</v>
      </c>
      <c r="P169" s="148">
        <f t="shared" si="11"/>
        <v>20.241219999999998</v>
      </c>
      <c r="Q169" s="148">
        <v>2.4532922039999998</v>
      </c>
      <c r="R169" s="148">
        <f t="shared" si="12"/>
        <v>78.946943124719994</v>
      </c>
      <c r="S169" s="148">
        <v>0</v>
      </c>
      <c r="T169" s="149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151</v>
      </c>
      <c r="AT169" s="150" t="s">
        <v>147</v>
      </c>
      <c r="AU169" s="150" t="s">
        <v>87</v>
      </c>
      <c r="AY169" s="14" t="s">
        <v>145</v>
      </c>
      <c r="BE169" s="151">
        <f t="shared" si="14"/>
        <v>0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4" t="s">
        <v>8</v>
      </c>
      <c r="BK169" s="151">
        <f t="shared" si="19"/>
        <v>0</v>
      </c>
      <c r="BL169" s="14" t="s">
        <v>151</v>
      </c>
      <c r="BM169" s="150" t="s">
        <v>221</v>
      </c>
    </row>
    <row r="170" spans="1:65" s="2" customFormat="1" ht="16.5" customHeight="1" x14ac:dyDescent="0.2">
      <c r="A170" s="26"/>
      <c r="B170" s="138"/>
      <c r="C170" s="139" t="s">
        <v>222</v>
      </c>
      <c r="D170" s="139" t="s">
        <v>147</v>
      </c>
      <c r="E170" s="140" t="s">
        <v>223</v>
      </c>
      <c r="F170" s="141" t="s">
        <v>224</v>
      </c>
      <c r="G170" s="142" t="s">
        <v>208</v>
      </c>
      <c r="H170" s="143">
        <v>12.236000000000001</v>
      </c>
      <c r="I170" s="144"/>
      <c r="J170" s="144">
        <f t="shared" si="10"/>
        <v>0</v>
      </c>
      <c r="K170" s="145"/>
      <c r="L170" s="27"/>
      <c r="M170" s="146" t="s">
        <v>1</v>
      </c>
      <c r="N170" s="147" t="s">
        <v>43</v>
      </c>
      <c r="O170" s="148">
        <v>0.36399999999999999</v>
      </c>
      <c r="P170" s="148">
        <f t="shared" si="11"/>
        <v>4.4539040000000005</v>
      </c>
      <c r="Q170" s="148">
        <v>1.145348E-3</v>
      </c>
      <c r="R170" s="148">
        <f t="shared" si="12"/>
        <v>1.4014478128000002E-2</v>
      </c>
      <c r="S170" s="148">
        <v>0</v>
      </c>
      <c r="T170" s="149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151</v>
      </c>
      <c r="AT170" s="150" t="s">
        <v>147</v>
      </c>
      <c r="AU170" s="150" t="s">
        <v>87</v>
      </c>
      <c r="AY170" s="14" t="s">
        <v>145</v>
      </c>
      <c r="BE170" s="151">
        <f t="shared" si="14"/>
        <v>0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4" t="s">
        <v>8</v>
      </c>
      <c r="BK170" s="151">
        <f t="shared" si="19"/>
        <v>0</v>
      </c>
      <c r="BL170" s="14" t="s">
        <v>151</v>
      </c>
      <c r="BM170" s="150" t="s">
        <v>225</v>
      </c>
    </row>
    <row r="171" spans="1:65" s="2" customFormat="1" ht="16.5" customHeight="1" x14ac:dyDescent="0.2">
      <c r="A171" s="26"/>
      <c r="B171" s="138"/>
      <c r="C171" s="139" t="s">
        <v>7</v>
      </c>
      <c r="D171" s="139" t="s">
        <v>147</v>
      </c>
      <c r="E171" s="140" t="s">
        <v>226</v>
      </c>
      <c r="F171" s="141" t="s">
        <v>227</v>
      </c>
      <c r="G171" s="142" t="s">
        <v>208</v>
      </c>
      <c r="H171" s="143">
        <v>12.236000000000001</v>
      </c>
      <c r="I171" s="144"/>
      <c r="J171" s="144">
        <f t="shared" si="10"/>
        <v>0</v>
      </c>
      <c r="K171" s="145"/>
      <c r="L171" s="27"/>
      <c r="M171" s="146" t="s">
        <v>1</v>
      </c>
      <c r="N171" s="147" t="s">
        <v>43</v>
      </c>
      <c r="O171" s="148">
        <v>0.20100000000000001</v>
      </c>
      <c r="P171" s="148">
        <f t="shared" si="11"/>
        <v>2.4594360000000002</v>
      </c>
      <c r="Q171" s="148">
        <v>0</v>
      </c>
      <c r="R171" s="148">
        <f t="shared" si="12"/>
        <v>0</v>
      </c>
      <c r="S171" s="148">
        <v>0</v>
      </c>
      <c r="T171" s="149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151</v>
      </c>
      <c r="AT171" s="150" t="s">
        <v>147</v>
      </c>
      <c r="AU171" s="150" t="s">
        <v>87</v>
      </c>
      <c r="AY171" s="14" t="s">
        <v>145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4" t="s">
        <v>8</v>
      </c>
      <c r="BK171" s="151">
        <f t="shared" si="19"/>
        <v>0</v>
      </c>
      <c r="BL171" s="14" t="s">
        <v>151</v>
      </c>
      <c r="BM171" s="150" t="s">
        <v>228</v>
      </c>
    </row>
    <row r="172" spans="1:65" s="2" customFormat="1" ht="16.5" customHeight="1" x14ac:dyDescent="0.2">
      <c r="A172" s="26"/>
      <c r="B172" s="138"/>
      <c r="C172" s="139" t="s">
        <v>229</v>
      </c>
      <c r="D172" s="139" t="s">
        <v>147</v>
      </c>
      <c r="E172" s="140" t="s">
        <v>230</v>
      </c>
      <c r="F172" s="141" t="s">
        <v>231</v>
      </c>
      <c r="G172" s="142" t="s">
        <v>185</v>
      </c>
      <c r="H172" s="143">
        <v>1.143</v>
      </c>
      <c r="I172" s="144"/>
      <c r="J172" s="144">
        <f t="shared" si="10"/>
        <v>0</v>
      </c>
      <c r="K172" s="145"/>
      <c r="L172" s="27"/>
      <c r="M172" s="146" t="s">
        <v>1</v>
      </c>
      <c r="N172" s="147" t="s">
        <v>43</v>
      </c>
      <c r="O172" s="148">
        <v>15.231</v>
      </c>
      <c r="P172" s="148">
        <f t="shared" si="11"/>
        <v>17.409033000000001</v>
      </c>
      <c r="Q172" s="148">
        <v>1.0530555952</v>
      </c>
      <c r="R172" s="148">
        <f t="shared" si="12"/>
        <v>1.2036425453136002</v>
      </c>
      <c r="S172" s="148">
        <v>0</v>
      </c>
      <c r="T172" s="149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151</v>
      </c>
      <c r="AT172" s="150" t="s">
        <v>147</v>
      </c>
      <c r="AU172" s="150" t="s">
        <v>87</v>
      </c>
      <c r="AY172" s="14" t="s">
        <v>145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4" t="s">
        <v>8</v>
      </c>
      <c r="BK172" s="151">
        <f t="shared" si="19"/>
        <v>0</v>
      </c>
      <c r="BL172" s="14" t="s">
        <v>151</v>
      </c>
      <c r="BM172" s="150" t="s">
        <v>232</v>
      </c>
    </row>
    <row r="173" spans="1:65" s="2" customFormat="1" ht="24" customHeight="1" x14ac:dyDescent="0.2">
      <c r="A173" s="26"/>
      <c r="B173" s="138"/>
      <c r="C173" s="139" t="s">
        <v>233</v>
      </c>
      <c r="D173" s="139" t="s">
        <v>147</v>
      </c>
      <c r="E173" s="140" t="s">
        <v>234</v>
      </c>
      <c r="F173" s="141" t="s">
        <v>235</v>
      </c>
      <c r="G173" s="142" t="s">
        <v>208</v>
      </c>
      <c r="H173" s="143">
        <v>48.277000000000001</v>
      </c>
      <c r="I173" s="144"/>
      <c r="J173" s="144">
        <f t="shared" si="10"/>
        <v>0</v>
      </c>
      <c r="K173" s="145"/>
      <c r="L173" s="27"/>
      <c r="M173" s="146" t="s">
        <v>1</v>
      </c>
      <c r="N173" s="147" t="s">
        <v>43</v>
      </c>
      <c r="O173" s="148">
        <v>0.52500000000000002</v>
      </c>
      <c r="P173" s="148">
        <f t="shared" si="11"/>
        <v>25.345425000000002</v>
      </c>
      <c r="Q173" s="148">
        <v>0.4283208</v>
      </c>
      <c r="R173" s="148">
        <f t="shared" si="12"/>
        <v>20.678043261599999</v>
      </c>
      <c r="S173" s="148">
        <v>0</v>
      </c>
      <c r="T173" s="149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151</v>
      </c>
      <c r="AT173" s="150" t="s">
        <v>147</v>
      </c>
      <c r="AU173" s="150" t="s">
        <v>87</v>
      </c>
      <c r="AY173" s="14" t="s">
        <v>145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4" t="s">
        <v>8</v>
      </c>
      <c r="BK173" s="151">
        <f t="shared" si="19"/>
        <v>0</v>
      </c>
      <c r="BL173" s="14" t="s">
        <v>151</v>
      </c>
      <c r="BM173" s="150" t="s">
        <v>236</v>
      </c>
    </row>
    <row r="174" spans="1:65" s="12" customFormat="1" ht="22.9" customHeight="1" x14ac:dyDescent="0.2">
      <c r="B174" s="126"/>
      <c r="D174" s="127" t="s">
        <v>77</v>
      </c>
      <c r="E174" s="136" t="s">
        <v>156</v>
      </c>
      <c r="F174" s="136" t="s">
        <v>237</v>
      </c>
      <c r="J174" s="137">
        <f>BK174</f>
        <v>0</v>
      </c>
      <c r="L174" s="126"/>
      <c r="M174" s="130"/>
      <c r="N174" s="131"/>
      <c r="O174" s="131"/>
      <c r="P174" s="132">
        <f>SUM(P175:P193)</f>
        <v>821.1807550000002</v>
      </c>
      <c r="Q174" s="131"/>
      <c r="R174" s="132">
        <f>SUM(R175:R193)</f>
        <v>242.13302194221197</v>
      </c>
      <c r="S174" s="131"/>
      <c r="T174" s="133">
        <f>SUM(T175:T193)</f>
        <v>0</v>
      </c>
      <c r="AR174" s="127" t="s">
        <v>8</v>
      </c>
      <c r="AT174" s="134" t="s">
        <v>77</v>
      </c>
      <c r="AU174" s="134" t="s">
        <v>8</v>
      </c>
      <c r="AY174" s="127" t="s">
        <v>145</v>
      </c>
      <c r="BK174" s="135">
        <f>SUM(BK175:BK193)</f>
        <v>0</v>
      </c>
    </row>
    <row r="175" spans="1:65" s="2" customFormat="1" ht="24" customHeight="1" x14ac:dyDescent="0.2">
      <c r="A175" s="26"/>
      <c r="B175" s="138"/>
      <c r="C175" s="139" t="s">
        <v>238</v>
      </c>
      <c r="D175" s="139" t="s">
        <v>147</v>
      </c>
      <c r="E175" s="140" t="s">
        <v>239</v>
      </c>
      <c r="F175" s="141" t="s">
        <v>240</v>
      </c>
      <c r="G175" s="142" t="s">
        <v>150</v>
      </c>
      <c r="H175" s="143">
        <v>0.60799999999999998</v>
      </c>
      <c r="I175" s="144"/>
      <c r="J175" s="144">
        <f t="shared" ref="J175:J193" si="20">ROUND(I175*H175,0)</f>
        <v>0</v>
      </c>
      <c r="K175" s="145"/>
      <c r="L175" s="27"/>
      <c r="M175" s="146" t="s">
        <v>1</v>
      </c>
      <c r="N175" s="147" t="s">
        <v>43</v>
      </c>
      <c r="O175" s="148">
        <v>3.8420000000000001</v>
      </c>
      <c r="P175" s="148">
        <f t="shared" ref="P175:P193" si="21">O175*H175</f>
        <v>2.3359359999999998</v>
      </c>
      <c r="Q175" s="148">
        <v>1.8890120640000001</v>
      </c>
      <c r="R175" s="148">
        <f t="shared" ref="R175:R193" si="22">Q175*H175</f>
        <v>1.148519334912</v>
      </c>
      <c r="S175" s="148">
        <v>0</v>
      </c>
      <c r="T175" s="149">
        <f t="shared" ref="T175:T193" si="23"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151</v>
      </c>
      <c r="AT175" s="150" t="s">
        <v>147</v>
      </c>
      <c r="AU175" s="150" t="s">
        <v>87</v>
      </c>
      <c r="AY175" s="14" t="s">
        <v>145</v>
      </c>
      <c r="BE175" s="151">
        <f t="shared" ref="BE175:BE193" si="24">IF(N175="základní",J175,0)</f>
        <v>0</v>
      </c>
      <c r="BF175" s="151">
        <f t="shared" ref="BF175:BF193" si="25">IF(N175="snížená",J175,0)</f>
        <v>0</v>
      </c>
      <c r="BG175" s="151">
        <f t="shared" ref="BG175:BG193" si="26">IF(N175="zákl. přenesená",J175,0)</f>
        <v>0</v>
      </c>
      <c r="BH175" s="151">
        <f t="shared" ref="BH175:BH193" si="27">IF(N175="sníž. přenesená",J175,0)</f>
        <v>0</v>
      </c>
      <c r="BI175" s="151">
        <f t="shared" ref="BI175:BI193" si="28">IF(N175="nulová",J175,0)</f>
        <v>0</v>
      </c>
      <c r="BJ175" s="14" t="s">
        <v>8</v>
      </c>
      <c r="BK175" s="151">
        <f t="shared" ref="BK175:BK193" si="29">ROUND(I175*H175,0)</f>
        <v>0</v>
      </c>
      <c r="BL175" s="14" t="s">
        <v>151</v>
      </c>
      <c r="BM175" s="150" t="s">
        <v>241</v>
      </c>
    </row>
    <row r="176" spans="1:65" s="2" customFormat="1" ht="24" customHeight="1" x14ac:dyDescent="0.2">
      <c r="A176" s="26"/>
      <c r="B176" s="138"/>
      <c r="C176" s="139" t="s">
        <v>242</v>
      </c>
      <c r="D176" s="139" t="s">
        <v>147</v>
      </c>
      <c r="E176" s="140" t="s">
        <v>243</v>
      </c>
      <c r="F176" s="141" t="s">
        <v>244</v>
      </c>
      <c r="G176" s="142" t="s">
        <v>208</v>
      </c>
      <c r="H176" s="143">
        <v>60.857999999999997</v>
      </c>
      <c r="I176" s="144"/>
      <c r="J176" s="144">
        <f t="shared" si="20"/>
        <v>0</v>
      </c>
      <c r="K176" s="145"/>
      <c r="L176" s="27"/>
      <c r="M176" s="146" t="s">
        <v>1</v>
      </c>
      <c r="N176" s="147" t="s">
        <v>43</v>
      </c>
      <c r="O176" s="148">
        <v>0.81</v>
      </c>
      <c r="P176" s="148">
        <f t="shared" si="21"/>
        <v>49.294980000000002</v>
      </c>
      <c r="Q176" s="148">
        <v>0.2435398</v>
      </c>
      <c r="R176" s="148">
        <f t="shared" si="22"/>
        <v>14.821345148399999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151</v>
      </c>
      <c r="AT176" s="150" t="s">
        <v>147</v>
      </c>
      <c r="AU176" s="150" t="s">
        <v>87</v>
      </c>
      <c r="AY176" s="14" t="s">
        <v>145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8</v>
      </c>
      <c r="BK176" s="151">
        <f t="shared" si="29"/>
        <v>0</v>
      </c>
      <c r="BL176" s="14" t="s">
        <v>151</v>
      </c>
      <c r="BM176" s="150" t="s">
        <v>245</v>
      </c>
    </row>
    <row r="177" spans="1:65" s="2" customFormat="1" ht="24" customHeight="1" x14ac:dyDescent="0.2">
      <c r="A177" s="26"/>
      <c r="B177" s="138"/>
      <c r="C177" s="139" t="s">
        <v>246</v>
      </c>
      <c r="D177" s="139" t="s">
        <v>147</v>
      </c>
      <c r="E177" s="140" t="s">
        <v>247</v>
      </c>
      <c r="F177" s="141" t="s">
        <v>248</v>
      </c>
      <c r="G177" s="142" t="s">
        <v>208</v>
      </c>
      <c r="H177" s="143">
        <v>151.602</v>
      </c>
      <c r="I177" s="144"/>
      <c r="J177" s="144">
        <f t="shared" si="20"/>
        <v>0</v>
      </c>
      <c r="K177" s="145"/>
      <c r="L177" s="27"/>
      <c r="M177" s="146" t="s">
        <v>1</v>
      </c>
      <c r="N177" s="147" t="s">
        <v>43</v>
      </c>
      <c r="O177" s="148">
        <v>0.91500000000000004</v>
      </c>
      <c r="P177" s="148">
        <f t="shared" si="21"/>
        <v>138.71583000000001</v>
      </c>
      <c r="Q177" s="148">
        <v>0.31497560000000002</v>
      </c>
      <c r="R177" s="148">
        <f t="shared" si="22"/>
        <v>47.750930911200001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151</v>
      </c>
      <c r="AT177" s="150" t="s">
        <v>147</v>
      </c>
      <c r="AU177" s="150" t="s">
        <v>87</v>
      </c>
      <c r="AY177" s="14" t="s">
        <v>145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8</v>
      </c>
      <c r="BK177" s="151">
        <f t="shared" si="29"/>
        <v>0</v>
      </c>
      <c r="BL177" s="14" t="s">
        <v>151</v>
      </c>
      <c r="BM177" s="150" t="s">
        <v>249</v>
      </c>
    </row>
    <row r="178" spans="1:65" s="2" customFormat="1" ht="24" customHeight="1" x14ac:dyDescent="0.2">
      <c r="A178" s="26"/>
      <c r="B178" s="138"/>
      <c r="C178" s="139" t="s">
        <v>250</v>
      </c>
      <c r="D178" s="139" t="s">
        <v>147</v>
      </c>
      <c r="E178" s="140" t="s">
        <v>251</v>
      </c>
      <c r="F178" s="141" t="s">
        <v>252</v>
      </c>
      <c r="G178" s="142" t="s">
        <v>208</v>
      </c>
      <c r="H178" s="143">
        <v>226.46199999999999</v>
      </c>
      <c r="I178" s="144"/>
      <c r="J178" s="144">
        <f t="shared" si="20"/>
        <v>0</v>
      </c>
      <c r="K178" s="145"/>
      <c r="L178" s="27"/>
      <c r="M178" s="146" t="s">
        <v>1</v>
      </c>
      <c r="N178" s="147" t="s">
        <v>43</v>
      </c>
      <c r="O178" s="148">
        <v>1.1120000000000001</v>
      </c>
      <c r="P178" s="148">
        <f t="shared" si="21"/>
        <v>251.82574400000001</v>
      </c>
      <c r="Q178" s="148">
        <v>0.35480149999999999</v>
      </c>
      <c r="R178" s="148">
        <f t="shared" si="22"/>
        <v>80.349057293000001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151</v>
      </c>
      <c r="AT178" s="150" t="s">
        <v>147</v>
      </c>
      <c r="AU178" s="150" t="s">
        <v>87</v>
      </c>
      <c r="AY178" s="14" t="s">
        <v>145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8</v>
      </c>
      <c r="BK178" s="151">
        <f t="shared" si="29"/>
        <v>0</v>
      </c>
      <c r="BL178" s="14" t="s">
        <v>151</v>
      </c>
      <c r="BM178" s="150" t="s">
        <v>253</v>
      </c>
    </row>
    <row r="179" spans="1:65" s="2" customFormat="1" ht="24" customHeight="1" x14ac:dyDescent="0.2">
      <c r="A179" s="26"/>
      <c r="B179" s="138"/>
      <c r="C179" s="139" t="s">
        <v>254</v>
      </c>
      <c r="D179" s="139" t="s">
        <v>147</v>
      </c>
      <c r="E179" s="140" t="s">
        <v>255</v>
      </c>
      <c r="F179" s="141" t="s">
        <v>256</v>
      </c>
      <c r="G179" s="142" t="s">
        <v>208</v>
      </c>
      <c r="H179" s="143">
        <v>153.39500000000001</v>
      </c>
      <c r="I179" s="144"/>
      <c r="J179" s="144">
        <f t="shared" si="20"/>
        <v>0</v>
      </c>
      <c r="K179" s="145"/>
      <c r="L179" s="27"/>
      <c r="M179" s="146" t="s">
        <v>1</v>
      </c>
      <c r="N179" s="147" t="s">
        <v>43</v>
      </c>
      <c r="O179" s="148">
        <v>1.302</v>
      </c>
      <c r="P179" s="148">
        <f t="shared" si="21"/>
        <v>199.72029000000003</v>
      </c>
      <c r="Q179" s="148">
        <v>0.4170449</v>
      </c>
      <c r="R179" s="148">
        <f t="shared" si="22"/>
        <v>63.972602435500001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151</v>
      </c>
      <c r="AT179" s="150" t="s">
        <v>147</v>
      </c>
      <c r="AU179" s="150" t="s">
        <v>87</v>
      </c>
      <c r="AY179" s="14" t="s">
        <v>145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8</v>
      </c>
      <c r="BK179" s="151">
        <f t="shared" si="29"/>
        <v>0</v>
      </c>
      <c r="BL179" s="14" t="s">
        <v>151</v>
      </c>
      <c r="BM179" s="150" t="s">
        <v>257</v>
      </c>
    </row>
    <row r="180" spans="1:65" s="2" customFormat="1" ht="16.5" customHeight="1" x14ac:dyDescent="0.2">
      <c r="A180" s="26"/>
      <c r="B180" s="138"/>
      <c r="C180" s="139" t="s">
        <v>258</v>
      </c>
      <c r="D180" s="139" t="s">
        <v>147</v>
      </c>
      <c r="E180" s="140" t="s">
        <v>259</v>
      </c>
      <c r="F180" s="141" t="s">
        <v>260</v>
      </c>
      <c r="G180" s="142" t="s">
        <v>261</v>
      </c>
      <c r="H180" s="143">
        <v>7</v>
      </c>
      <c r="I180" s="144"/>
      <c r="J180" s="144">
        <f t="shared" si="20"/>
        <v>0</v>
      </c>
      <c r="K180" s="145"/>
      <c r="L180" s="27"/>
      <c r="M180" s="146" t="s">
        <v>1</v>
      </c>
      <c r="N180" s="147" t="s">
        <v>43</v>
      </c>
      <c r="O180" s="148">
        <v>0.23300000000000001</v>
      </c>
      <c r="P180" s="148">
        <f t="shared" si="21"/>
        <v>1.631</v>
      </c>
      <c r="Q180" s="148">
        <v>1.7260000000000001E-2</v>
      </c>
      <c r="R180" s="148">
        <f t="shared" si="22"/>
        <v>0.12082000000000001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151</v>
      </c>
      <c r="AT180" s="150" t="s">
        <v>147</v>
      </c>
      <c r="AU180" s="150" t="s">
        <v>87</v>
      </c>
      <c r="AY180" s="14" t="s">
        <v>145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8</v>
      </c>
      <c r="BK180" s="151">
        <f t="shared" si="29"/>
        <v>0</v>
      </c>
      <c r="BL180" s="14" t="s">
        <v>151</v>
      </c>
      <c r="BM180" s="150" t="s">
        <v>262</v>
      </c>
    </row>
    <row r="181" spans="1:65" s="2" customFormat="1" ht="16.5" customHeight="1" x14ac:dyDescent="0.2">
      <c r="A181" s="26"/>
      <c r="B181" s="138"/>
      <c r="C181" s="139" t="s">
        <v>263</v>
      </c>
      <c r="D181" s="139" t="s">
        <v>147</v>
      </c>
      <c r="E181" s="140" t="s">
        <v>264</v>
      </c>
      <c r="F181" s="141" t="s">
        <v>265</v>
      </c>
      <c r="G181" s="142" t="s">
        <v>261</v>
      </c>
      <c r="H181" s="143">
        <v>4</v>
      </c>
      <c r="I181" s="144"/>
      <c r="J181" s="144">
        <f t="shared" si="20"/>
        <v>0</v>
      </c>
      <c r="K181" s="145"/>
      <c r="L181" s="27"/>
      <c r="M181" s="146" t="s">
        <v>1</v>
      </c>
      <c r="N181" s="147" t="s">
        <v>43</v>
      </c>
      <c r="O181" s="148">
        <v>0.318</v>
      </c>
      <c r="P181" s="148">
        <f t="shared" si="21"/>
        <v>1.272</v>
      </c>
      <c r="Q181" s="148">
        <v>2.2880000000000001E-2</v>
      </c>
      <c r="R181" s="148">
        <f t="shared" si="22"/>
        <v>9.1520000000000004E-2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151</v>
      </c>
      <c r="AT181" s="150" t="s">
        <v>147</v>
      </c>
      <c r="AU181" s="150" t="s">
        <v>87</v>
      </c>
      <c r="AY181" s="14" t="s">
        <v>145</v>
      </c>
      <c r="BE181" s="151">
        <f t="shared" si="24"/>
        <v>0</v>
      </c>
      <c r="BF181" s="151">
        <f t="shared" si="25"/>
        <v>0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4" t="s">
        <v>8</v>
      </c>
      <c r="BK181" s="151">
        <f t="shared" si="29"/>
        <v>0</v>
      </c>
      <c r="BL181" s="14" t="s">
        <v>151</v>
      </c>
      <c r="BM181" s="150" t="s">
        <v>266</v>
      </c>
    </row>
    <row r="182" spans="1:65" s="2" customFormat="1" ht="16.5" customHeight="1" x14ac:dyDescent="0.2">
      <c r="A182" s="26"/>
      <c r="B182" s="138"/>
      <c r="C182" s="139" t="s">
        <v>267</v>
      </c>
      <c r="D182" s="139" t="s">
        <v>147</v>
      </c>
      <c r="E182" s="140" t="s">
        <v>268</v>
      </c>
      <c r="F182" s="141" t="s">
        <v>269</v>
      </c>
      <c r="G182" s="142" t="s">
        <v>261</v>
      </c>
      <c r="H182" s="143">
        <v>1</v>
      </c>
      <c r="I182" s="144"/>
      <c r="J182" s="144">
        <f t="shared" si="20"/>
        <v>0</v>
      </c>
      <c r="K182" s="145"/>
      <c r="L182" s="27"/>
      <c r="M182" s="146" t="s">
        <v>1</v>
      </c>
      <c r="N182" s="147" t="s">
        <v>43</v>
      </c>
      <c r="O182" s="148">
        <v>0.45500000000000002</v>
      </c>
      <c r="P182" s="148">
        <f t="shared" si="21"/>
        <v>0.45500000000000002</v>
      </c>
      <c r="Q182" s="148">
        <v>4.088E-2</v>
      </c>
      <c r="R182" s="148">
        <f t="shared" si="22"/>
        <v>4.088E-2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151</v>
      </c>
      <c r="AT182" s="150" t="s">
        <v>147</v>
      </c>
      <c r="AU182" s="150" t="s">
        <v>87</v>
      </c>
      <c r="AY182" s="14" t="s">
        <v>145</v>
      </c>
      <c r="BE182" s="151">
        <f t="shared" si="24"/>
        <v>0</v>
      </c>
      <c r="BF182" s="151">
        <f t="shared" si="25"/>
        <v>0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4" t="s">
        <v>8</v>
      </c>
      <c r="BK182" s="151">
        <f t="shared" si="29"/>
        <v>0</v>
      </c>
      <c r="BL182" s="14" t="s">
        <v>151</v>
      </c>
      <c r="BM182" s="150" t="s">
        <v>270</v>
      </c>
    </row>
    <row r="183" spans="1:65" s="2" customFormat="1" ht="16.5" customHeight="1" x14ac:dyDescent="0.2">
      <c r="A183" s="26"/>
      <c r="B183" s="138"/>
      <c r="C183" s="139" t="s">
        <v>271</v>
      </c>
      <c r="D183" s="139" t="s">
        <v>147</v>
      </c>
      <c r="E183" s="140" t="s">
        <v>272</v>
      </c>
      <c r="F183" s="141" t="s">
        <v>273</v>
      </c>
      <c r="G183" s="142" t="s">
        <v>261</v>
      </c>
      <c r="H183" s="143">
        <v>17</v>
      </c>
      <c r="I183" s="144"/>
      <c r="J183" s="144">
        <f t="shared" si="20"/>
        <v>0</v>
      </c>
      <c r="K183" s="145"/>
      <c r="L183" s="27"/>
      <c r="M183" s="146" t="s">
        <v>1</v>
      </c>
      <c r="N183" s="147" t="s">
        <v>43</v>
      </c>
      <c r="O183" s="148">
        <v>0.253</v>
      </c>
      <c r="P183" s="148">
        <f t="shared" si="21"/>
        <v>4.3010000000000002</v>
      </c>
      <c r="Q183" s="148">
        <v>4.6567999999999998E-2</v>
      </c>
      <c r="R183" s="148">
        <f t="shared" si="22"/>
        <v>0.79165599999999992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151</v>
      </c>
      <c r="AT183" s="150" t="s">
        <v>147</v>
      </c>
      <c r="AU183" s="150" t="s">
        <v>87</v>
      </c>
      <c r="AY183" s="14" t="s">
        <v>145</v>
      </c>
      <c r="BE183" s="151">
        <f t="shared" si="24"/>
        <v>0</v>
      </c>
      <c r="BF183" s="151">
        <f t="shared" si="25"/>
        <v>0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4" t="s">
        <v>8</v>
      </c>
      <c r="BK183" s="151">
        <f t="shared" si="29"/>
        <v>0</v>
      </c>
      <c r="BL183" s="14" t="s">
        <v>151</v>
      </c>
      <c r="BM183" s="150" t="s">
        <v>274</v>
      </c>
    </row>
    <row r="184" spans="1:65" s="2" customFormat="1" ht="16.5" customHeight="1" x14ac:dyDescent="0.2">
      <c r="A184" s="26"/>
      <c r="B184" s="138"/>
      <c r="C184" s="139" t="s">
        <v>275</v>
      </c>
      <c r="D184" s="139" t="s">
        <v>147</v>
      </c>
      <c r="E184" s="140" t="s">
        <v>276</v>
      </c>
      <c r="F184" s="141" t="s">
        <v>277</v>
      </c>
      <c r="G184" s="142" t="s">
        <v>261</v>
      </c>
      <c r="H184" s="143">
        <v>36</v>
      </c>
      <c r="I184" s="144"/>
      <c r="J184" s="144">
        <f t="shared" si="20"/>
        <v>0</v>
      </c>
      <c r="K184" s="145"/>
      <c r="L184" s="27"/>
      <c r="M184" s="146" t="s">
        <v>1</v>
      </c>
      <c r="N184" s="147" t="s">
        <v>43</v>
      </c>
      <c r="O184" s="148">
        <v>0.26</v>
      </c>
      <c r="P184" s="148">
        <f t="shared" si="21"/>
        <v>9.36</v>
      </c>
      <c r="Q184" s="148">
        <v>5.5747999999999999E-2</v>
      </c>
      <c r="R184" s="148">
        <f t="shared" si="22"/>
        <v>2.0069279999999998</v>
      </c>
      <c r="S184" s="148">
        <v>0</v>
      </c>
      <c r="T184" s="149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151</v>
      </c>
      <c r="AT184" s="150" t="s">
        <v>147</v>
      </c>
      <c r="AU184" s="150" t="s">
        <v>87</v>
      </c>
      <c r="AY184" s="14" t="s">
        <v>145</v>
      </c>
      <c r="BE184" s="151">
        <f t="shared" si="24"/>
        <v>0</v>
      </c>
      <c r="BF184" s="151">
        <f t="shared" si="25"/>
        <v>0</v>
      </c>
      <c r="BG184" s="151">
        <f t="shared" si="26"/>
        <v>0</v>
      </c>
      <c r="BH184" s="151">
        <f t="shared" si="27"/>
        <v>0</v>
      </c>
      <c r="BI184" s="151">
        <f t="shared" si="28"/>
        <v>0</v>
      </c>
      <c r="BJ184" s="14" t="s">
        <v>8</v>
      </c>
      <c r="BK184" s="151">
        <f t="shared" si="29"/>
        <v>0</v>
      </c>
      <c r="BL184" s="14" t="s">
        <v>151</v>
      </c>
      <c r="BM184" s="150" t="s">
        <v>278</v>
      </c>
    </row>
    <row r="185" spans="1:65" s="2" customFormat="1" ht="16.5" customHeight="1" x14ac:dyDescent="0.2">
      <c r="A185" s="26"/>
      <c r="B185" s="138"/>
      <c r="C185" s="139" t="s">
        <v>279</v>
      </c>
      <c r="D185" s="139" t="s">
        <v>147</v>
      </c>
      <c r="E185" s="140" t="s">
        <v>280</v>
      </c>
      <c r="F185" s="141" t="s">
        <v>281</v>
      </c>
      <c r="G185" s="142" t="s">
        <v>261</v>
      </c>
      <c r="H185" s="143">
        <v>25</v>
      </c>
      <c r="I185" s="144"/>
      <c r="J185" s="144">
        <f t="shared" si="20"/>
        <v>0</v>
      </c>
      <c r="K185" s="145"/>
      <c r="L185" s="27"/>
      <c r="M185" s="146" t="s">
        <v>1</v>
      </c>
      <c r="N185" s="147" t="s">
        <v>43</v>
      </c>
      <c r="O185" s="148">
        <v>0.26800000000000002</v>
      </c>
      <c r="P185" s="148">
        <f t="shared" si="21"/>
        <v>6.7</v>
      </c>
      <c r="Q185" s="148">
        <v>6.4928E-2</v>
      </c>
      <c r="R185" s="148">
        <f t="shared" si="22"/>
        <v>1.6232</v>
      </c>
      <c r="S185" s="148">
        <v>0</v>
      </c>
      <c r="T185" s="149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151</v>
      </c>
      <c r="AT185" s="150" t="s">
        <v>147</v>
      </c>
      <c r="AU185" s="150" t="s">
        <v>87</v>
      </c>
      <c r="AY185" s="14" t="s">
        <v>145</v>
      </c>
      <c r="BE185" s="151">
        <f t="shared" si="24"/>
        <v>0</v>
      </c>
      <c r="BF185" s="151">
        <f t="shared" si="25"/>
        <v>0</v>
      </c>
      <c r="BG185" s="151">
        <f t="shared" si="26"/>
        <v>0</v>
      </c>
      <c r="BH185" s="151">
        <f t="shared" si="27"/>
        <v>0</v>
      </c>
      <c r="BI185" s="151">
        <f t="shared" si="28"/>
        <v>0</v>
      </c>
      <c r="BJ185" s="14" t="s">
        <v>8</v>
      </c>
      <c r="BK185" s="151">
        <f t="shared" si="29"/>
        <v>0</v>
      </c>
      <c r="BL185" s="14" t="s">
        <v>151</v>
      </c>
      <c r="BM185" s="150" t="s">
        <v>282</v>
      </c>
    </row>
    <row r="186" spans="1:65" s="2" customFormat="1" ht="16.5" customHeight="1" x14ac:dyDescent="0.2">
      <c r="A186" s="26"/>
      <c r="B186" s="138"/>
      <c r="C186" s="139" t="s">
        <v>283</v>
      </c>
      <c r="D186" s="139" t="s">
        <v>147</v>
      </c>
      <c r="E186" s="140" t="s">
        <v>284</v>
      </c>
      <c r="F186" s="141" t="s">
        <v>285</v>
      </c>
      <c r="G186" s="142" t="s">
        <v>261</v>
      </c>
      <c r="H186" s="143">
        <v>44</v>
      </c>
      <c r="I186" s="144"/>
      <c r="J186" s="144">
        <f t="shared" si="20"/>
        <v>0</v>
      </c>
      <c r="K186" s="145"/>
      <c r="L186" s="27"/>
      <c r="M186" s="146" t="s">
        <v>1</v>
      </c>
      <c r="N186" s="147" t="s">
        <v>43</v>
      </c>
      <c r="O186" s="148">
        <v>0.35</v>
      </c>
      <c r="P186" s="148">
        <f t="shared" si="21"/>
        <v>15.399999999999999</v>
      </c>
      <c r="Q186" s="148">
        <v>8.3358000000000002E-2</v>
      </c>
      <c r="R186" s="148">
        <f t="shared" si="22"/>
        <v>3.6677520000000001</v>
      </c>
      <c r="S186" s="148">
        <v>0</v>
      </c>
      <c r="T186" s="149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151</v>
      </c>
      <c r="AT186" s="150" t="s">
        <v>147</v>
      </c>
      <c r="AU186" s="150" t="s">
        <v>87</v>
      </c>
      <c r="AY186" s="14" t="s">
        <v>145</v>
      </c>
      <c r="BE186" s="151">
        <f t="shared" si="24"/>
        <v>0</v>
      </c>
      <c r="BF186" s="151">
        <f t="shared" si="25"/>
        <v>0</v>
      </c>
      <c r="BG186" s="151">
        <f t="shared" si="26"/>
        <v>0</v>
      </c>
      <c r="BH186" s="151">
        <f t="shared" si="27"/>
        <v>0</v>
      </c>
      <c r="BI186" s="151">
        <f t="shared" si="28"/>
        <v>0</v>
      </c>
      <c r="BJ186" s="14" t="s">
        <v>8</v>
      </c>
      <c r="BK186" s="151">
        <f t="shared" si="29"/>
        <v>0</v>
      </c>
      <c r="BL186" s="14" t="s">
        <v>151</v>
      </c>
      <c r="BM186" s="150" t="s">
        <v>286</v>
      </c>
    </row>
    <row r="187" spans="1:65" s="2" customFormat="1" ht="16.5" customHeight="1" x14ac:dyDescent="0.2">
      <c r="A187" s="26"/>
      <c r="B187" s="138"/>
      <c r="C187" s="139" t="s">
        <v>287</v>
      </c>
      <c r="D187" s="139" t="s">
        <v>147</v>
      </c>
      <c r="E187" s="140" t="s">
        <v>288</v>
      </c>
      <c r="F187" s="141" t="s">
        <v>289</v>
      </c>
      <c r="G187" s="142" t="s">
        <v>261</v>
      </c>
      <c r="H187" s="143">
        <v>9</v>
      </c>
      <c r="I187" s="144"/>
      <c r="J187" s="144">
        <f t="shared" si="20"/>
        <v>0</v>
      </c>
      <c r="K187" s="145"/>
      <c r="L187" s="27"/>
      <c r="M187" s="146" t="s">
        <v>1</v>
      </c>
      <c r="N187" s="147" t="s">
        <v>43</v>
      </c>
      <c r="O187" s="148">
        <v>0.44</v>
      </c>
      <c r="P187" s="148">
        <f t="shared" si="21"/>
        <v>3.96</v>
      </c>
      <c r="Q187" s="148">
        <v>0.101718</v>
      </c>
      <c r="R187" s="148">
        <f t="shared" si="22"/>
        <v>0.915462</v>
      </c>
      <c r="S187" s="148">
        <v>0</v>
      </c>
      <c r="T187" s="149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151</v>
      </c>
      <c r="AT187" s="150" t="s">
        <v>147</v>
      </c>
      <c r="AU187" s="150" t="s">
        <v>87</v>
      </c>
      <c r="AY187" s="14" t="s">
        <v>145</v>
      </c>
      <c r="BE187" s="151">
        <f t="shared" si="24"/>
        <v>0</v>
      </c>
      <c r="BF187" s="151">
        <f t="shared" si="25"/>
        <v>0</v>
      </c>
      <c r="BG187" s="151">
        <f t="shared" si="26"/>
        <v>0</v>
      </c>
      <c r="BH187" s="151">
        <f t="shared" si="27"/>
        <v>0</v>
      </c>
      <c r="BI187" s="151">
        <f t="shared" si="28"/>
        <v>0</v>
      </c>
      <c r="BJ187" s="14" t="s">
        <v>8</v>
      </c>
      <c r="BK187" s="151">
        <f t="shared" si="29"/>
        <v>0</v>
      </c>
      <c r="BL187" s="14" t="s">
        <v>151</v>
      </c>
      <c r="BM187" s="150" t="s">
        <v>290</v>
      </c>
    </row>
    <row r="188" spans="1:65" s="2" customFormat="1" ht="24" customHeight="1" x14ac:dyDescent="0.2">
      <c r="A188" s="26"/>
      <c r="B188" s="138"/>
      <c r="C188" s="139" t="s">
        <v>291</v>
      </c>
      <c r="D188" s="139" t="s">
        <v>147</v>
      </c>
      <c r="E188" s="140" t="s">
        <v>292</v>
      </c>
      <c r="F188" s="141" t="s">
        <v>293</v>
      </c>
      <c r="G188" s="142" t="s">
        <v>185</v>
      </c>
      <c r="H188" s="143">
        <v>1.5409999999999999</v>
      </c>
      <c r="I188" s="144"/>
      <c r="J188" s="144">
        <f t="shared" si="20"/>
        <v>0</v>
      </c>
      <c r="K188" s="145"/>
      <c r="L188" s="27"/>
      <c r="M188" s="146" t="s">
        <v>1</v>
      </c>
      <c r="N188" s="147" t="s">
        <v>43</v>
      </c>
      <c r="O188" s="148">
        <v>16.582999999999998</v>
      </c>
      <c r="P188" s="148">
        <f t="shared" si="21"/>
        <v>25.554402999999997</v>
      </c>
      <c r="Q188" s="148">
        <v>1.7094000000000002E-2</v>
      </c>
      <c r="R188" s="148">
        <f t="shared" si="22"/>
        <v>2.6341854000000001E-2</v>
      </c>
      <c r="S188" s="148">
        <v>0</v>
      </c>
      <c r="T188" s="149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151</v>
      </c>
      <c r="AT188" s="150" t="s">
        <v>147</v>
      </c>
      <c r="AU188" s="150" t="s">
        <v>87</v>
      </c>
      <c r="AY188" s="14" t="s">
        <v>145</v>
      </c>
      <c r="BE188" s="151">
        <f t="shared" si="24"/>
        <v>0</v>
      </c>
      <c r="BF188" s="151">
        <f t="shared" si="25"/>
        <v>0</v>
      </c>
      <c r="BG188" s="151">
        <f t="shared" si="26"/>
        <v>0</v>
      </c>
      <c r="BH188" s="151">
        <f t="shared" si="27"/>
        <v>0</v>
      </c>
      <c r="BI188" s="151">
        <f t="shared" si="28"/>
        <v>0</v>
      </c>
      <c r="BJ188" s="14" t="s">
        <v>8</v>
      </c>
      <c r="BK188" s="151">
        <f t="shared" si="29"/>
        <v>0</v>
      </c>
      <c r="BL188" s="14" t="s">
        <v>151</v>
      </c>
      <c r="BM188" s="150" t="s">
        <v>294</v>
      </c>
    </row>
    <row r="189" spans="1:65" s="2" customFormat="1" ht="16.5" customHeight="1" x14ac:dyDescent="0.2">
      <c r="A189" s="26"/>
      <c r="B189" s="138"/>
      <c r="C189" s="152" t="s">
        <v>295</v>
      </c>
      <c r="D189" s="152" t="s">
        <v>164</v>
      </c>
      <c r="E189" s="153" t="s">
        <v>296</v>
      </c>
      <c r="F189" s="154" t="s">
        <v>297</v>
      </c>
      <c r="G189" s="155" t="s">
        <v>185</v>
      </c>
      <c r="H189" s="156">
        <v>0.76100000000000001</v>
      </c>
      <c r="I189" s="157"/>
      <c r="J189" s="157">
        <f t="shared" si="20"/>
        <v>0</v>
      </c>
      <c r="K189" s="158"/>
      <c r="L189" s="159"/>
      <c r="M189" s="160" t="s">
        <v>1</v>
      </c>
      <c r="N189" s="161" t="s">
        <v>43</v>
      </c>
      <c r="O189" s="148">
        <v>0</v>
      </c>
      <c r="P189" s="148">
        <f t="shared" si="21"/>
        <v>0</v>
      </c>
      <c r="Q189" s="148">
        <v>1</v>
      </c>
      <c r="R189" s="148">
        <f t="shared" si="22"/>
        <v>0.76100000000000001</v>
      </c>
      <c r="S189" s="148">
        <v>0</v>
      </c>
      <c r="T189" s="149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167</v>
      </c>
      <c r="AT189" s="150" t="s">
        <v>164</v>
      </c>
      <c r="AU189" s="150" t="s">
        <v>87</v>
      </c>
      <c r="AY189" s="14" t="s">
        <v>145</v>
      </c>
      <c r="BE189" s="151">
        <f t="shared" si="24"/>
        <v>0</v>
      </c>
      <c r="BF189" s="151">
        <f t="shared" si="25"/>
        <v>0</v>
      </c>
      <c r="BG189" s="151">
        <f t="shared" si="26"/>
        <v>0</v>
      </c>
      <c r="BH189" s="151">
        <f t="shared" si="27"/>
        <v>0</v>
      </c>
      <c r="BI189" s="151">
        <f t="shared" si="28"/>
        <v>0</v>
      </c>
      <c r="BJ189" s="14" t="s">
        <v>8</v>
      </c>
      <c r="BK189" s="151">
        <f t="shared" si="29"/>
        <v>0</v>
      </c>
      <c r="BL189" s="14" t="s">
        <v>151</v>
      </c>
      <c r="BM189" s="150" t="s">
        <v>298</v>
      </c>
    </row>
    <row r="190" spans="1:65" s="2" customFormat="1" ht="16.5" customHeight="1" x14ac:dyDescent="0.2">
      <c r="A190" s="26"/>
      <c r="B190" s="138"/>
      <c r="C190" s="152" t="s">
        <v>299</v>
      </c>
      <c r="D190" s="152" t="s">
        <v>164</v>
      </c>
      <c r="E190" s="153" t="s">
        <v>300</v>
      </c>
      <c r="F190" s="154" t="s">
        <v>301</v>
      </c>
      <c r="G190" s="155" t="s">
        <v>185</v>
      </c>
      <c r="H190" s="156">
        <v>0.93400000000000005</v>
      </c>
      <c r="I190" s="157"/>
      <c r="J190" s="157">
        <f t="shared" si="20"/>
        <v>0</v>
      </c>
      <c r="K190" s="158"/>
      <c r="L190" s="159"/>
      <c r="M190" s="160" t="s">
        <v>1</v>
      </c>
      <c r="N190" s="161" t="s">
        <v>43</v>
      </c>
      <c r="O190" s="148">
        <v>0</v>
      </c>
      <c r="P190" s="148">
        <f t="shared" si="21"/>
        <v>0</v>
      </c>
      <c r="Q190" s="148">
        <v>1</v>
      </c>
      <c r="R190" s="148">
        <f t="shared" si="22"/>
        <v>0.93400000000000005</v>
      </c>
      <c r="S190" s="148">
        <v>0</v>
      </c>
      <c r="T190" s="149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167</v>
      </c>
      <c r="AT190" s="150" t="s">
        <v>164</v>
      </c>
      <c r="AU190" s="150" t="s">
        <v>87</v>
      </c>
      <c r="AY190" s="14" t="s">
        <v>145</v>
      </c>
      <c r="BE190" s="151">
        <f t="shared" si="24"/>
        <v>0</v>
      </c>
      <c r="BF190" s="151">
        <f t="shared" si="25"/>
        <v>0</v>
      </c>
      <c r="BG190" s="151">
        <f t="shared" si="26"/>
        <v>0</v>
      </c>
      <c r="BH190" s="151">
        <f t="shared" si="27"/>
        <v>0</v>
      </c>
      <c r="BI190" s="151">
        <f t="shared" si="28"/>
        <v>0</v>
      </c>
      <c r="BJ190" s="14" t="s">
        <v>8</v>
      </c>
      <c r="BK190" s="151">
        <f t="shared" si="29"/>
        <v>0</v>
      </c>
      <c r="BL190" s="14" t="s">
        <v>151</v>
      </c>
      <c r="BM190" s="150" t="s">
        <v>302</v>
      </c>
    </row>
    <row r="191" spans="1:65" s="2" customFormat="1" ht="24" customHeight="1" x14ac:dyDescent="0.2">
      <c r="A191" s="26"/>
      <c r="B191" s="138"/>
      <c r="C191" s="139" t="s">
        <v>303</v>
      </c>
      <c r="D191" s="139" t="s">
        <v>147</v>
      </c>
      <c r="E191" s="140" t="s">
        <v>304</v>
      </c>
      <c r="F191" s="141" t="s">
        <v>305</v>
      </c>
      <c r="G191" s="142" t="s">
        <v>185</v>
      </c>
      <c r="H191" s="143">
        <v>0.66200000000000003</v>
      </c>
      <c r="I191" s="144"/>
      <c r="J191" s="144">
        <f t="shared" si="20"/>
        <v>0</v>
      </c>
      <c r="K191" s="145"/>
      <c r="L191" s="27"/>
      <c r="M191" s="146" t="s">
        <v>1</v>
      </c>
      <c r="N191" s="147" t="s">
        <v>43</v>
      </c>
      <c r="O191" s="148">
        <v>15.532999999999999</v>
      </c>
      <c r="P191" s="148">
        <f t="shared" si="21"/>
        <v>10.282846000000001</v>
      </c>
      <c r="Q191" s="148">
        <v>1.221E-2</v>
      </c>
      <c r="R191" s="148">
        <f t="shared" si="22"/>
        <v>8.0830199999999998E-3</v>
      </c>
      <c r="S191" s="148">
        <v>0</v>
      </c>
      <c r="T191" s="149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151</v>
      </c>
      <c r="AT191" s="150" t="s">
        <v>147</v>
      </c>
      <c r="AU191" s="150" t="s">
        <v>87</v>
      </c>
      <c r="AY191" s="14" t="s">
        <v>145</v>
      </c>
      <c r="BE191" s="151">
        <f t="shared" si="24"/>
        <v>0</v>
      </c>
      <c r="BF191" s="151">
        <f t="shared" si="25"/>
        <v>0</v>
      </c>
      <c r="BG191" s="151">
        <f t="shared" si="26"/>
        <v>0</v>
      </c>
      <c r="BH191" s="151">
        <f t="shared" si="27"/>
        <v>0</v>
      </c>
      <c r="BI191" s="151">
        <f t="shared" si="28"/>
        <v>0</v>
      </c>
      <c r="BJ191" s="14" t="s">
        <v>8</v>
      </c>
      <c r="BK191" s="151">
        <f t="shared" si="29"/>
        <v>0</v>
      </c>
      <c r="BL191" s="14" t="s">
        <v>151</v>
      </c>
      <c r="BM191" s="150" t="s">
        <v>306</v>
      </c>
    </row>
    <row r="192" spans="1:65" s="2" customFormat="1" ht="16.5" customHeight="1" x14ac:dyDescent="0.2">
      <c r="A192" s="26"/>
      <c r="B192" s="138"/>
      <c r="C192" s="152" t="s">
        <v>307</v>
      </c>
      <c r="D192" s="152" t="s">
        <v>164</v>
      </c>
      <c r="E192" s="153" t="s">
        <v>308</v>
      </c>
      <c r="F192" s="154" t="s">
        <v>309</v>
      </c>
      <c r="G192" s="155" t="s">
        <v>185</v>
      </c>
      <c r="H192" s="156">
        <v>0.72899999999999998</v>
      </c>
      <c r="I192" s="157"/>
      <c r="J192" s="157">
        <f t="shared" si="20"/>
        <v>0</v>
      </c>
      <c r="K192" s="158"/>
      <c r="L192" s="159"/>
      <c r="M192" s="160" t="s">
        <v>1</v>
      </c>
      <c r="N192" s="161" t="s">
        <v>43</v>
      </c>
      <c r="O192" s="148">
        <v>0</v>
      </c>
      <c r="P192" s="148">
        <f t="shared" si="21"/>
        <v>0</v>
      </c>
      <c r="Q192" s="148">
        <v>1</v>
      </c>
      <c r="R192" s="148">
        <f t="shared" si="22"/>
        <v>0.72899999999999998</v>
      </c>
      <c r="S192" s="148">
        <v>0</v>
      </c>
      <c r="T192" s="149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167</v>
      </c>
      <c r="AT192" s="150" t="s">
        <v>164</v>
      </c>
      <c r="AU192" s="150" t="s">
        <v>87</v>
      </c>
      <c r="AY192" s="14" t="s">
        <v>145</v>
      </c>
      <c r="BE192" s="151">
        <f t="shared" si="24"/>
        <v>0</v>
      </c>
      <c r="BF192" s="151">
        <f t="shared" si="25"/>
        <v>0</v>
      </c>
      <c r="BG192" s="151">
        <f t="shared" si="26"/>
        <v>0</v>
      </c>
      <c r="BH192" s="151">
        <f t="shared" si="27"/>
        <v>0</v>
      </c>
      <c r="BI192" s="151">
        <f t="shared" si="28"/>
        <v>0</v>
      </c>
      <c r="BJ192" s="14" t="s">
        <v>8</v>
      </c>
      <c r="BK192" s="151">
        <f t="shared" si="29"/>
        <v>0</v>
      </c>
      <c r="BL192" s="14" t="s">
        <v>151</v>
      </c>
      <c r="BM192" s="150" t="s">
        <v>310</v>
      </c>
    </row>
    <row r="193" spans="1:65" s="2" customFormat="1" ht="16.5" customHeight="1" x14ac:dyDescent="0.2">
      <c r="A193" s="26"/>
      <c r="B193" s="138"/>
      <c r="C193" s="139" t="s">
        <v>311</v>
      </c>
      <c r="D193" s="139" t="s">
        <v>147</v>
      </c>
      <c r="E193" s="140" t="s">
        <v>312</v>
      </c>
      <c r="F193" s="141" t="s">
        <v>313</v>
      </c>
      <c r="G193" s="142" t="s">
        <v>208</v>
      </c>
      <c r="H193" s="143">
        <v>183.83099999999999</v>
      </c>
      <c r="I193" s="144"/>
      <c r="J193" s="144">
        <f t="shared" si="20"/>
        <v>0</v>
      </c>
      <c r="K193" s="145"/>
      <c r="L193" s="27"/>
      <c r="M193" s="146" t="s">
        <v>1</v>
      </c>
      <c r="N193" s="147" t="s">
        <v>43</v>
      </c>
      <c r="O193" s="148">
        <v>0.54600000000000004</v>
      </c>
      <c r="P193" s="148">
        <f t="shared" si="21"/>
        <v>100.371726</v>
      </c>
      <c r="Q193" s="148">
        <v>0.1217092</v>
      </c>
      <c r="R193" s="148">
        <f t="shared" si="22"/>
        <v>22.373923945199998</v>
      </c>
      <c r="S193" s="148">
        <v>0</v>
      </c>
      <c r="T193" s="149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151</v>
      </c>
      <c r="AT193" s="150" t="s">
        <v>147</v>
      </c>
      <c r="AU193" s="150" t="s">
        <v>87</v>
      </c>
      <c r="AY193" s="14" t="s">
        <v>145</v>
      </c>
      <c r="BE193" s="151">
        <f t="shared" si="24"/>
        <v>0</v>
      </c>
      <c r="BF193" s="151">
        <f t="shared" si="25"/>
        <v>0</v>
      </c>
      <c r="BG193" s="151">
        <f t="shared" si="26"/>
        <v>0</v>
      </c>
      <c r="BH193" s="151">
        <f t="shared" si="27"/>
        <v>0</v>
      </c>
      <c r="BI193" s="151">
        <f t="shared" si="28"/>
        <v>0</v>
      </c>
      <c r="BJ193" s="14" t="s">
        <v>8</v>
      </c>
      <c r="BK193" s="151">
        <f t="shared" si="29"/>
        <v>0</v>
      </c>
      <c r="BL193" s="14" t="s">
        <v>151</v>
      </c>
      <c r="BM193" s="150" t="s">
        <v>314</v>
      </c>
    </row>
    <row r="194" spans="1:65" s="12" customFormat="1" ht="22.9" customHeight="1" x14ac:dyDescent="0.2">
      <c r="B194" s="126"/>
      <c r="D194" s="127" t="s">
        <v>77</v>
      </c>
      <c r="E194" s="136" t="s">
        <v>151</v>
      </c>
      <c r="F194" s="136" t="s">
        <v>315</v>
      </c>
      <c r="J194" s="137">
        <f>BK194</f>
        <v>0</v>
      </c>
      <c r="L194" s="126"/>
      <c r="M194" s="130"/>
      <c r="N194" s="131"/>
      <c r="O194" s="131"/>
      <c r="P194" s="132">
        <f>SUM(P195:P208)</f>
        <v>230.16904800000003</v>
      </c>
      <c r="Q194" s="131"/>
      <c r="R194" s="132">
        <f>SUM(R195:R208)</f>
        <v>180.10057527167598</v>
      </c>
      <c r="S194" s="131"/>
      <c r="T194" s="133">
        <f>SUM(T195:T208)</f>
        <v>0</v>
      </c>
      <c r="AR194" s="127" t="s">
        <v>8</v>
      </c>
      <c r="AT194" s="134" t="s">
        <v>77</v>
      </c>
      <c r="AU194" s="134" t="s">
        <v>8</v>
      </c>
      <c r="AY194" s="127" t="s">
        <v>145</v>
      </c>
      <c r="BK194" s="135">
        <f>SUM(BK195:BK208)</f>
        <v>0</v>
      </c>
    </row>
    <row r="195" spans="1:65" s="2" customFormat="1" ht="24" customHeight="1" x14ac:dyDescent="0.2">
      <c r="A195" s="26"/>
      <c r="B195" s="138"/>
      <c r="C195" s="139" t="s">
        <v>316</v>
      </c>
      <c r="D195" s="139" t="s">
        <v>147</v>
      </c>
      <c r="E195" s="140" t="s">
        <v>317</v>
      </c>
      <c r="F195" s="141" t="s">
        <v>318</v>
      </c>
      <c r="G195" s="142" t="s">
        <v>261</v>
      </c>
      <c r="H195" s="143">
        <v>14</v>
      </c>
      <c r="I195" s="144"/>
      <c r="J195" s="144">
        <f t="shared" ref="J195:J208" si="30">ROUND(I195*H195,0)</f>
        <v>0</v>
      </c>
      <c r="K195" s="145"/>
      <c r="L195" s="27"/>
      <c r="M195" s="146" t="s">
        <v>1</v>
      </c>
      <c r="N195" s="147" t="s">
        <v>43</v>
      </c>
      <c r="O195" s="148">
        <v>1.9019999999999999</v>
      </c>
      <c r="P195" s="148">
        <f t="shared" ref="P195:P208" si="31">O195*H195</f>
        <v>26.628</v>
      </c>
      <c r="Q195" s="148">
        <v>0.29121239999999998</v>
      </c>
      <c r="R195" s="148">
        <f t="shared" ref="R195:R208" si="32">Q195*H195</f>
        <v>4.0769735999999996</v>
      </c>
      <c r="S195" s="148">
        <v>0</v>
      </c>
      <c r="T195" s="149">
        <f t="shared" ref="T195:T208" si="33"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151</v>
      </c>
      <c r="AT195" s="150" t="s">
        <v>147</v>
      </c>
      <c r="AU195" s="150" t="s">
        <v>87</v>
      </c>
      <c r="AY195" s="14" t="s">
        <v>145</v>
      </c>
      <c r="BE195" s="151">
        <f t="shared" ref="BE195:BE208" si="34">IF(N195="základní",J195,0)</f>
        <v>0</v>
      </c>
      <c r="BF195" s="151">
        <f t="shared" ref="BF195:BF208" si="35">IF(N195="snížená",J195,0)</f>
        <v>0</v>
      </c>
      <c r="BG195" s="151">
        <f t="shared" ref="BG195:BG208" si="36">IF(N195="zákl. přenesená",J195,0)</f>
        <v>0</v>
      </c>
      <c r="BH195" s="151">
        <f t="shared" ref="BH195:BH208" si="37">IF(N195="sníž. přenesená",J195,0)</f>
        <v>0</v>
      </c>
      <c r="BI195" s="151">
        <f t="shared" ref="BI195:BI208" si="38">IF(N195="nulová",J195,0)</f>
        <v>0</v>
      </c>
      <c r="BJ195" s="14" t="s">
        <v>8</v>
      </c>
      <c r="BK195" s="151">
        <f t="shared" ref="BK195:BK208" si="39">ROUND(I195*H195,0)</f>
        <v>0</v>
      </c>
      <c r="BL195" s="14" t="s">
        <v>151</v>
      </c>
      <c r="BM195" s="150" t="s">
        <v>319</v>
      </c>
    </row>
    <row r="196" spans="1:65" s="2" customFormat="1" ht="24" customHeight="1" x14ac:dyDescent="0.2">
      <c r="A196" s="26"/>
      <c r="B196" s="138"/>
      <c r="C196" s="139" t="s">
        <v>320</v>
      </c>
      <c r="D196" s="139" t="s">
        <v>147</v>
      </c>
      <c r="E196" s="140" t="s">
        <v>321</v>
      </c>
      <c r="F196" s="141" t="s">
        <v>322</v>
      </c>
      <c r="G196" s="142" t="s">
        <v>261</v>
      </c>
      <c r="H196" s="143">
        <v>26</v>
      </c>
      <c r="I196" s="144"/>
      <c r="J196" s="144">
        <f t="shared" si="30"/>
        <v>0</v>
      </c>
      <c r="K196" s="145"/>
      <c r="L196" s="27"/>
      <c r="M196" s="146" t="s">
        <v>1</v>
      </c>
      <c r="N196" s="147" t="s">
        <v>43</v>
      </c>
      <c r="O196" s="148">
        <v>2.34</v>
      </c>
      <c r="P196" s="148">
        <f t="shared" si="31"/>
        <v>60.839999999999996</v>
      </c>
      <c r="Q196" s="148">
        <v>0.39805000000000001</v>
      </c>
      <c r="R196" s="148">
        <f t="shared" si="32"/>
        <v>10.349299999999999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151</v>
      </c>
      <c r="AT196" s="150" t="s">
        <v>147</v>
      </c>
      <c r="AU196" s="150" t="s">
        <v>87</v>
      </c>
      <c r="AY196" s="14" t="s">
        <v>145</v>
      </c>
      <c r="BE196" s="151">
        <f t="shared" si="34"/>
        <v>0</v>
      </c>
      <c r="BF196" s="151">
        <f t="shared" si="35"/>
        <v>0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8</v>
      </c>
      <c r="BK196" s="151">
        <f t="shared" si="39"/>
        <v>0</v>
      </c>
      <c r="BL196" s="14" t="s">
        <v>151</v>
      </c>
      <c r="BM196" s="150" t="s">
        <v>323</v>
      </c>
    </row>
    <row r="197" spans="1:65" s="2" customFormat="1" ht="24" customHeight="1" x14ac:dyDescent="0.2">
      <c r="A197" s="26"/>
      <c r="B197" s="138"/>
      <c r="C197" s="152" t="s">
        <v>324</v>
      </c>
      <c r="D197" s="152" t="s">
        <v>164</v>
      </c>
      <c r="E197" s="153" t="s">
        <v>325</v>
      </c>
      <c r="F197" s="154" t="s">
        <v>999</v>
      </c>
      <c r="G197" s="155" t="s">
        <v>189</v>
      </c>
      <c r="H197" s="156">
        <v>315.8</v>
      </c>
      <c r="I197" s="157"/>
      <c r="J197" s="157">
        <f t="shared" si="30"/>
        <v>0</v>
      </c>
      <c r="K197" s="158"/>
      <c r="L197" s="159"/>
      <c r="M197" s="160" t="s">
        <v>1</v>
      </c>
      <c r="N197" s="161" t="s">
        <v>43</v>
      </c>
      <c r="O197" s="148">
        <v>0</v>
      </c>
      <c r="P197" s="148">
        <f t="shared" si="31"/>
        <v>0</v>
      </c>
      <c r="Q197" s="148">
        <v>0.41299999999999998</v>
      </c>
      <c r="R197" s="148">
        <f t="shared" si="32"/>
        <v>130.4254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167</v>
      </c>
      <c r="AT197" s="150" t="s">
        <v>164</v>
      </c>
      <c r="AU197" s="150" t="s">
        <v>87</v>
      </c>
      <c r="AY197" s="14" t="s">
        <v>145</v>
      </c>
      <c r="BE197" s="151">
        <f t="shared" si="34"/>
        <v>0</v>
      </c>
      <c r="BF197" s="151">
        <f t="shared" si="35"/>
        <v>0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8</v>
      </c>
      <c r="BK197" s="151">
        <f t="shared" si="39"/>
        <v>0</v>
      </c>
      <c r="BL197" s="14" t="s">
        <v>151</v>
      </c>
      <c r="BM197" s="150" t="s">
        <v>326</v>
      </c>
    </row>
    <row r="198" spans="1:65" s="2" customFormat="1" ht="16.5" customHeight="1" x14ac:dyDescent="0.2">
      <c r="A198" s="26"/>
      <c r="B198" s="138"/>
      <c r="C198" s="139" t="s">
        <v>327</v>
      </c>
      <c r="D198" s="139" t="s">
        <v>147</v>
      </c>
      <c r="E198" s="140" t="s">
        <v>328</v>
      </c>
      <c r="F198" s="141" t="s">
        <v>329</v>
      </c>
      <c r="G198" s="142" t="s">
        <v>150</v>
      </c>
      <c r="H198" s="143">
        <v>12.977</v>
      </c>
      <c r="I198" s="144"/>
      <c r="J198" s="144">
        <f t="shared" si="30"/>
        <v>0</v>
      </c>
      <c r="K198" s="145"/>
      <c r="L198" s="27"/>
      <c r="M198" s="146" t="s">
        <v>1</v>
      </c>
      <c r="N198" s="147" t="s">
        <v>43</v>
      </c>
      <c r="O198" s="148">
        <v>1.448</v>
      </c>
      <c r="P198" s="148">
        <f t="shared" si="31"/>
        <v>18.790696000000001</v>
      </c>
      <c r="Q198" s="148">
        <v>2.2564449999999998</v>
      </c>
      <c r="R198" s="148">
        <f t="shared" si="32"/>
        <v>29.281886764999999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151</v>
      </c>
      <c r="AT198" s="150" t="s">
        <v>147</v>
      </c>
      <c r="AU198" s="150" t="s">
        <v>87</v>
      </c>
      <c r="AY198" s="14" t="s">
        <v>145</v>
      </c>
      <c r="BE198" s="151">
        <f t="shared" si="34"/>
        <v>0</v>
      </c>
      <c r="BF198" s="151">
        <f t="shared" si="35"/>
        <v>0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8</v>
      </c>
      <c r="BK198" s="151">
        <f t="shared" si="39"/>
        <v>0</v>
      </c>
      <c r="BL198" s="14" t="s">
        <v>151</v>
      </c>
      <c r="BM198" s="150" t="s">
        <v>330</v>
      </c>
    </row>
    <row r="199" spans="1:65" s="2" customFormat="1" ht="16.5" customHeight="1" x14ac:dyDescent="0.2">
      <c r="A199" s="26"/>
      <c r="B199" s="138"/>
      <c r="C199" s="139" t="s">
        <v>331</v>
      </c>
      <c r="D199" s="139" t="s">
        <v>147</v>
      </c>
      <c r="E199" s="140" t="s">
        <v>332</v>
      </c>
      <c r="F199" s="141" t="s">
        <v>333</v>
      </c>
      <c r="G199" s="142" t="s">
        <v>208</v>
      </c>
      <c r="H199" s="143">
        <v>70.98</v>
      </c>
      <c r="I199" s="144"/>
      <c r="J199" s="144">
        <f t="shared" si="30"/>
        <v>0</v>
      </c>
      <c r="K199" s="145"/>
      <c r="L199" s="27"/>
      <c r="M199" s="146" t="s">
        <v>1</v>
      </c>
      <c r="N199" s="147" t="s">
        <v>43</v>
      </c>
      <c r="O199" s="148">
        <v>0.48099999999999998</v>
      </c>
      <c r="P199" s="148">
        <f t="shared" si="31"/>
        <v>34.141379999999998</v>
      </c>
      <c r="Q199" s="148">
        <v>5.2195999999999996E-3</v>
      </c>
      <c r="R199" s="148">
        <f t="shared" si="32"/>
        <v>0.37048720800000001</v>
      </c>
      <c r="S199" s="148">
        <v>0</v>
      </c>
      <c r="T199" s="149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151</v>
      </c>
      <c r="AT199" s="150" t="s">
        <v>147</v>
      </c>
      <c r="AU199" s="150" t="s">
        <v>87</v>
      </c>
      <c r="AY199" s="14" t="s">
        <v>145</v>
      </c>
      <c r="BE199" s="151">
        <f t="shared" si="34"/>
        <v>0</v>
      </c>
      <c r="BF199" s="151">
        <f t="shared" si="35"/>
        <v>0</v>
      </c>
      <c r="BG199" s="151">
        <f t="shared" si="36"/>
        <v>0</v>
      </c>
      <c r="BH199" s="151">
        <f t="shared" si="37"/>
        <v>0</v>
      </c>
      <c r="BI199" s="151">
        <f t="shared" si="38"/>
        <v>0</v>
      </c>
      <c r="BJ199" s="14" t="s">
        <v>8</v>
      </c>
      <c r="BK199" s="151">
        <f t="shared" si="39"/>
        <v>0</v>
      </c>
      <c r="BL199" s="14" t="s">
        <v>151</v>
      </c>
      <c r="BM199" s="150" t="s">
        <v>334</v>
      </c>
    </row>
    <row r="200" spans="1:65" s="2" customFormat="1" ht="16.5" customHeight="1" x14ac:dyDescent="0.2">
      <c r="A200" s="26"/>
      <c r="B200" s="138"/>
      <c r="C200" s="139" t="s">
        <v>335</v>
      </c>
      <c r="D200" s="139" t="s">
        <v>147</v>
      </c>
      <c r="E200" s="140" t="s">
        <v>336</v>
      </c>
      <c r="F200" s="141" t="s">
        <v>337</v>
      </c>
      <c r="G200" s="142" t="s">
        <v>208</v>
      </c>
      <c r="H200" s="143">
        <v>70.98</v>
      </c>
      <c r="I200" s="144"/>
      <c r="J200" s="144">
        <f t="shared" si="30"/>
        <v>0</v>
      </c>
      <c r="K200" s="145"/>
      <c r="L200" s="27"/>
      <c r="M200" s="146" t="s">
        <v>1</v>
      </c>
      <c r="N200" s="147" t="s">
        <v>43</v>
      </c>
      <c r="O200" s="148">
        <v>0.24</v>
      </c>
      <c r="P200" s="148">
        <f t="shared" si="31"/>
        <v>17.0352</v>
      </c>
      <c r="Q200" s="148">
        <v>0</v>
      </c>
      <c r="R200" s="148">
        <f t="shared" si="32"/>
        <v>0</v>
      </c>
      <c r="S200" s="148">
        <v>0</v>
      </c>
      <c r="T200" s="149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151</v>
      </c>
      <c r="AT200" s="150" t="s">
        <v>147</v>
      </c>
      <c r="AU200" s="150" t="s">
        <v>87</v>
      </c>
      <c r="AY200" s="14" t="s">
        <v>145</v>
      </c>
      <c r="BE200" s="151">
        <f t="shared" si="34"/>
        <v>0</v>
      </c>
      <c r="BF200" s="151">
        <f t="shared" si="35"/>
        <v>0</v>
      </c>
      <c r="BG200" s="151">
        <f t="shared" si="36"/>
        <v>0</v>
      </c>
      <c r="BH200" s="151">
        <f t="shared" si="37"/>
        <v>0</v>
      </c>
      <c r="BI200" s="151">
        <f t="shared" si="38"/>
        <v>0</v>
      </c>
      <c r="BJ200" s="14" t="s">
        <v>8</v>
      </c>
      <c r="BK200" s="151">
        <f t="shared" si="39"/>
        <v>0</v>
      </c>
      <c r="BL200" s="14" t="s">
        <v>151</v>
      </c>
      <c r="BM200" s="150" t="s">
        <v>338</v>
      </c>
    </row>
    <row r="201" spans="1:65" s="2" customFormat="1" ht="24" customHeight="1" x14ac:dyDescent="0.2">
      <c r="A201" s="26"/>
      <c r="B201" s="138"/>
      <c r="C201" s="139" t="s">
        <v>339</v>
      </c>
      <c r="D201" s="139" t="s">
        <v>147</v>
      </c>
      <c r="E201" s="140" t="s">
        <v>340</v>
      </c>
      <c r="F201" s="141" t="s">
        <v>341</v>
      </c>
      <c r="G201" s="142" t="s">
        <v>185</v>
      </c>
      <c r="H201" s="143">
        <v>0.94499999999999995</v>
      </c>
      <c r="I201" s="144"/>
      <c r="J201" s="144">
        <f t="shared" si="30"/>
        <v>0</v>
      </c>
      <c r="K201" s="145"/>
      <c r="L201" s="27"/>
      <c r="M201" s="146" t="s">
        <v>1</v>
      </c>
      <c r="N201" s="147" t="s">
        <v>43</v>
      </c>
      <c r="O201" s="148">
        <v>37.704000000000001</v>
      </c>
      <c r="P201" s="148">
        <f t="shared" si="31"/>
        <v>35.630279999999999</v>
      </c>
      <c r="Q201" s="148">
        <v>1.0525581399999999</v>
      </c>
      <c r="R201" s="148">
        <f t="shared" si="32"/>
        <v>0.99466744229999993</v>
      </c>
      <c r="S201" s="148">
        <v>0</v>
      </c>
      <c r="T201" s="149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151</v>
      </c>
      <c r="AT201" s="150" t="s">
        <v>147</v>
      </c>
      <c r="AU201" s="150" t="s">
        <v>87</v>
      </c>
      <c r="AY201" s="14" t="s">
        <v>145</v>
      </c>
      <c r="BE201" s="151">
        <f t="shared" si="34"/>
        <v>0</v>
      </c>
      <c r="BF201" s="151">
        <f t="shared" si="35"/>
        <v>0</v>
      </c>
      <c r="BG201" s="151">
        <f t="shared" si="36"/>
        <v>0</v>
      </c>
      <c r="BH201" s="151">
        <f t="shared" si="37"/>
        <v>0</v>
      </c>
      <c r="BI201" s="151">
        <f t="shared" si="38"/>
        <v>0</v>
      </c>
      <c r="BJ201" s="14" t="s">
        <v>8</v>
      </c>
      <c r="BK201" s="151">
        <f t="shared" si="39"/>
        <v>0</v>
      </c>
      <c r="BL201" s="14" t="s">
        <v>151</v>
      </c>
      <c r="BM201" s="150" t="s">
        <v>342</v>
      </c>
    </row>
    <row r="202" spans="1:65" s="2" customFormat="1" ht="16.5" customHeight="1" x14ac:dyDescent="0.2">
      <c r="A202" s="26"/>
      <c r="B202" s="138"/>
      <c r="C202" s="139" t="s">
        <v>343</v>
      </c>
      <c r="D202" s="139" t="s">
        <v>147</v>
      </c>
      <c r="E202" s="140" t="s">
        <v>344</v>
      </c>
      <c r="F202" s="141" t="s">
        <v>345</v>
      </c>
      <c r="G202" s="142" t="s">
        <v>150</v>
      </c>
      <c r="H202" s="143">
        <v>1.264</v>
      </c>
      <c r="I202" s="144"/>
      <c r="J202" s="144">
        <f t="shared" si="30"/>
        <v>0</v>
      </c>
      <c r="K202" s="145"/>
      <c r="L202" s="27"/>
      <c r="M202" s="146" t="s">
        <v>1</v>
      </c>
      <c r="N202" s="147" t="s">
        <v>43</v>
      </c>
      <c r="O202" s="148">
        <v>2.4500000000000002</v>
      </c>
      <c r="P202" s="148">
        <f t="shared" si="31"/>
        <v>3.0968000000000004</v>
      </c>
      <c r="Q202" s="148">
        <v>2.25641574</v>
      </c>
      <c r="R202" s="148">
        <f t="shared" si="32"/>
        <v>2.8521094953600001</v>
      </c>
      <c r="S202" s="148">
        <v>0</v>
      </c>
      <c r="T202" s="149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151</v>
      </c>
      <c r="AT202" s="150" t="s">
        <v>147</v>
      </c>
      <c r="AU202" s="150" t="s">
        <v>87</v>
      </c>
      <c r="AY202" s="14" t="s">
        <v>145</v>
      </c>
      <c r="BE202" s="151">
        <f t="shared" si="34"/>
        <v>0</v>
      </c>
      <c r="BF202" s="151">
        <f t="shared" si="35"/>
        <v>0</v>
      </c>
      <c r="BG202" s="151">
        <f t="shared" si="36"/>
        <v>0</v>
      </c>
      <c r="BH202" s="151">
        <f t="shared" si="37"/>
        <v>0</v>
      </c>
      <c r="BI202" s="151">
        <f t="shared" si="38"/>
        <v>0</v>
      </c>
      <c r="BJ202" s="14" t="s">
        <v>8</v>
      </c>
      <c r="BK202" s="151">
        <f t="shared" si="39"/>
        <v>0</v>
      </c>
      <c r="BL202" s="14" t="s">
        <v>151</v>
      </c>
      <c r="BM202" s="150" t="s">
        <v>346</v>
      </c>
    </row>
    <row r="203" spans="1:65" s="2" customFormat="1" ht="24" customHeight="1" x14ac:dyDescent="0.2">
      <c r="A203" s="26"/>
      <c r="B203" s="138"/>
      <c r="C203" s="139" t="s">
        <v>347</v>
      </c>
      <c r="D203" s="139" t="s">
        <v>147</v>
      </c>
      <c r="E203" s="140" t="s">
        <v>348</v>
      </c>
      <c r="F203" s="141" t="s">
        <v>349</v>
      </c>
      <c r="G203" s="142" t="s">
        <v>185</v>
      </c>
      <c r="H203" s="143">
        <v>0.126</v>
      </c>
      <c r="I203" s="144"/>
      <c r="J203" s="144">
        <f t="shared" si="30"/>
        <v>0</v>
      </c>
      <c r="K203" s="145"/>
      <c r="L203" s="27"/>
      <c r="M203" s="146" t="s">
        <v>1</v>
      </c>
      <c r="N203" s="147" t="s">
        <v>43</v>
      </c>
      <c r="O203" s="148">
        <v>52.156999999999996</v>
      </c>
      <c r="P203" s="148">
        <f t="shared" si="31"/>
        <v>6.5717819999999998</v>
      </c>
      <c r="Q203" s="148">
        <v>1.048867</v>
      </c>
      <c r="R203" s="148">
        <f t="shared" si="32"/>
        <v>0.13215724200000001</v>
      </c>
      <c r="S203" s="148">
        <v>0</v>
      </c>
      <c r="T203" s="149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151</v>
      </c>
      <c r="AT203" s="150" t="s">
        <v>147</v>
      </c>
      <c r="AU203" s="150" t="s">
        <v>87</v>
      </c>
      <c r="AY203" s="14" t="s">
        <v>145</v>
      </c>
      <c r="BE203" s="151">
        <f t="shared" si="34"/>
        <v>0</v>
      </c>
      <c r="BF203" s="151">
        <f t="shared" si="35"/>
        <v>0</v>
      </c>
      <c r="BG203" s="151">
        <f t="shared" si="36"/>
        <v>0</v>
      </c>
      <c r="BH203" s="151">
        <f t="shared" si="37"/>
        <v>0</v>
      </c>
      <c r="BI203" s="151">
        <f t="shared" si="38"/>
        <v>0</v>
      </c>
      <c r="BJ203" s="14" t="s">
        <v>8</v>
      </c>
      <c r="BK203" s="151">
        <f t="shared" si="39"/>
        <v>0</v>
      </c>
      <c r="BL203" s="14" t="s">
        <v>151</v>
      </c>
      <c r="BM203" s="150" t="s">
        <v>350</v>
      </c>
    </row>
    <row r="204" spans="1:65" s="2" customFormat="1" ht="24" customHeight="1" x14ac:dyDescent="0.2">
      <c r="A204" s="26"/>
      <c r="B204" s="138"/>
      <c r="C204" s="139" t="s">
        <v>351</v>
      </c>
      <c r="D204" s="139" t="s">
        <v>147</v>
      </c>
      <c r="E204" s="140" t="s">
        <v>352</v>
      </c>
      <c r="F204" s="141" t="s">
        <v>353</v>
      </c>
      <c r="G204" s="142" t="s">
        <v>208</v>
      </c>
      <c r="H204" s="143">
        <v>8.4269999999999996</v>
      </c>
      <c r="I204" s="144"/>
      <c r="J204" s="144">
        <f t="shared" si="30"/>
        <v>0</v>
      </c>
      <c r="K204" s="145"/>
      <c r="L204" s="27"/>
      <c r="M204" s="146" t="s">
        <v>1</v>
      </c>
      <c r="N204" s="147" t="s">
        <v>43</v>
      </c>
      <c r="O204" s="148">
        <v>1.3420000000000001</v>
      </c>
      <c r="P204" s="148">
        <f t="shared" si="31"/>
        <v>11.309034</v>
      </c>
      <c r="Q204" s="148">
        <v>1.3940808000000001E-2</v>
      </c>
      <c r="R204" s="148">
        <f t="shared" si="32"/>
        <v>0.117479189016</v>
      </c>
      <c r="S204" s="148">
        <v>0</v>
      </c>
      <c r="T204" s="149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151</v>
      </c>
      <c r="AT204" s="150" t="s">
        <v>147</v>
      </c>
      <c r="AU204" s="150" t="s">
        <v>87</v>
      </c>
      <c r="AY204" s="14" t="s">
        <v>145</v>
      </c>
      <c r="BE204" s="151">
        <f t="shared" si="34"/>
        <v>0</v>
      </c>
      <c r="BF204" s="151">
        <f t="shared" si="35"/>
        <v>0</v>
      </c>
      <c r="BG204" s="151">
        <f t="shared" si="36"/>
        <v>0</v>
      </c>
      <c r="BH204" s="151">
        <f t="shared" si="37"/>
        <v>0</v>
      </c>
      <c r="BI204" s="151">
        <f t="shared" si="38"/>
        <v>0</v>
      </c>
      <c r="BJ204" s="14" t="s">
        <v>8</v>
      </c>
      <c r="BK204" s="151">
        <f t="shared" si="39"/>
        <v>0</v>
      </c>
      <c r="BL204" s="14" t="s">
        <v>151</v>
      </c>
      <c r="BM204" s="150" t="s">
        <v>354</v>
      </c>
    </row>
    <row r="205" spans="1:65" s="2" customFormat="1" ht="24" customHeight="1" x14ac:dyDescent="0.2">
      <c r="A205" s="26"/>
      <c r="B205" s="138"/>
      <c r="C205" s="139" t="s">
        <v>355</v>
      </c>
      <c r="D205" s="139" t="s">
        <v>147</v>
      </c>
      <c r="E205" s="140" t="s">
        <v>356</v>
      </c>
      <c r="F205" s="141" t="s">
        <v>357</v>
      </c>
      <c r="G205" s="142" t="s">
        <v>208</v>
      </c>
      <c r="H205" s="143">
        <v>8.4269999999999996</v>
      </c>
      <c r="I205" s="144"/>
      <c r="J205" s="144">
        <f t="shared" si="30"/>
        <v>0</v>
      </c>
      <c r="K205" s="145"/>
      <c r="L205" s="27"/>
      <c r="M205" s="146" t="s">
        <v>1</v>
      </c>
      <c r="N205" s="147" t="s">
        <v>43</v>
      </c>
      <c r="O205" s="148">
        <v>0.33800000000000002</v>
      </c>
      <c r="P205" s="148">
        <f t="shared" si="31"/>
        <v>2.8483260000000001</v>
      </c>
      <c r="Q205" s="148">
        <v>0</v>
      </c>
      <c r="R205" s="148">
        <f t="shared" si="32"/>
        <v>0</v>
      </c>
      <c r="S205" s="148">
        <v>0</v>
      </c>
      <c r="T205" s="149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151</v>
      </c>
      <c r="AT205" s="150" t="s">
        <v>147</v>
      </c>
      <c r="AU205" s="150" t="s">
        <v>87</v>
      </c>
      <c r="AY205" s="14" t="s">
        <v>145</v>
      </c>
      <c r="BE205" s="151">
        <f t="shared" si="34"/>
        <v>0</v>
      </c>
      <c r="BF205" s="151">
        <f t="shared" si="35"/>
        <v>0</v>
      </c>
      <c r="BG205" s="151">
        <f t="shared" si="36"/>
        <v>0</v>
      </c>
      <c r="BH205" s="151">
        <f t="shared" si="37"/>
        <v>0</v>
      </c>
      <c r="BI205" s="151">
        <f t="shared" si="38"/>
        <v>0</v>
      </c>
      <c r="BJ205" s="14" t="s">
        <v>8</v>
      </c>
      <c r="BK205" s="151">
        <f t="shared" si="39"/>
        <v>0</v>
      </c>
      <c r="BL205" s="14" t="s">
        <v>151</v>
      </c>
      <c r="BM205" s="150" t="s">
        <v>358</v>
      </c>
    </row>
    <row r="206" spans="1:65" s="2" customFormat="1" ht="24" customHeight="1" x14ac:dyDescent="0.2">
      <c r="A206" s="26"/>
      <c r="B206" s="138"/>
      <c r="C206" s="139" t="s">
        <v>359</v>
      </c>
      <c r="D206" s="139" t="s">
        <v>147</v>
      </c>
      <c r="E206" s="140" t="s">
        <v>360</v>
      </c>
      <c r="F206" s="141" t="s">
        <v>361</v>
      </c>
      <c r="G206" s="142" t="s">
        <v>189</v>
      </c>
      <c r="H206" s="143">
        <v>14.3</v>
      </c>
      <c r="I206" s="144"/>
      <c r="J206" s="144">
        <f t="shared" si="30"/>
        <v>0</v>
      </c>
      <c r="K206" s="145"/>
      <c r="L206" s="27"/>
      <c r="M206" s="146" t="s">
        <v>1</v>
      </c>
      <c r="N206" s="147" t="s">
        <v>43</v>
      </c>
      <c r="O206" s="148">
        <v>0.379</v>
      </c>
      <c r="P206" s="148">
        <f t="shared" si="31"/>
        <v>5.4197000000000006</v>
      </c>
      <c r="Q206" s="148">
        <v>0.1015983</v>
      </c>
      <c r="R206" s="148">
        <f t="shared" si="32"/>
        <v>1.45285569</v>
      </c>
      <c r="S206" s="148">
        <v>0</v>
      </c>
      <c r="T206" s="149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151</v>
      </c>
      <c r="AT206" s="150" t="s">
        <v>147</v>
      </c>
      <c r="AU206" s="150" t="s">
        <v>87</v>
      </c>
      <c r="AY206" s="14" t="s">
        <v>145</v>
      </c>
      <c r="BE206" s="151">
        <f t="shared" si="34"/>
        <v>0</v>
      </c>
      <c r="BF206" s="151">
        <f t="shared" si="35"/>
        <v>0</v>
      </c>
      <c r="BG206" s="151">
        <f t="shared" si="36"/>
        <v>0</v>
      </c>
      <c r="BH206" s="151">
        <f t="shared" si="37"/>
        <v>0</v>
      </c>
      <c r="BI206" s="151">
        <f t="shared" si="38"/>
        <v>0</v>
      </c>
      <c r="BJ206" s="14" t="s">
        <v>8</v>
      </c>
      <c r="BK206" s="151">
        <f t="shared" si="39"/>
        <v>0</v>
      </c>
      <c r="BL206" s="14" t="s">
        <v>151</v>
      </c>
      <c r="BM206" s="150" t="s">
        <v>362</v>
      </c>
    </row>
    <row r="207" spans="1:65" s="2" customFormat="1" ht="16.5" customHeight="1" x14ac:dyDescent="0.2">
      <c r="A207" s="26"/>
      <c r="B207" s="138"/>
      <c r="C207" s="139" t="s">
        <v>363</v>
      </c>
      <c r="D207" s="139" t="s">
        <v>147</v>
      </c>
      <c r="E207" s="140" t="s">
        <v>364</v>
      </c>
      <c r="F207" s="141" t="s">
        <v>365</v>
      </c>
      <c r="G207" s="142" t="s">
        <v>208</v>
      </c>
      <c r="H207" s="143">
        <v>7.15</v>
      </c>
      <c r="I207" s="144"/>
      <c r="J207" s="144">
        <f t="shared" si="30"/>
        <v>0</v>
      </c>
      <c r="K207" s="145"/>
      <c r="L207" s="27"/>
      <c r="M207" s="146" t="s">
        <v>1</v>
      </c>
      <c r="N207" s="147" t="s">
        <v>43</v>
      </c>
      <c r="O207" s="148">
        <v>0.83899999999999997</v>
      </c>
      <c r="P207" s="148">
        <f t="shared" si="31"/>
        <v>5.99885</v>
      </c>
      <c r="Q207" s="148">
        <v>6.6096000000000002E-3</v>
      </c>
      <c r="R207" s="148">
        <f t="shared" si="32"/>
        <v>4.7258640000000005E-2</v>
      </c>
      <c r="S207" s="148">
        <v>0</v>
      </c>
      <c r="T207" s="149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151</v>
      </c>
      <c r="AT207" s="150" t="s">
        <v>147</v>
      </c>
      <c r="AU207" s="150" t="s">
        <v>87</v>
      </c>
      <c r="AY207" s="14" t="s">
        <v>145</v>
      </c>
      <c r="BE207" s="151">
        <f t="shared" si="34"/>
        <v>0</v>
      </c>
      <c r="BF207" s="151">
        <f t="shared" si="35"/>
        <v>0</v>
      </c>
      <c r="BG207" s="151">
        <f t="shared" si="36"/>
        <v>0</v>
      </c>
      <c r="BH207" s="151">
        <f t="shared" si="37"/>
        <v>0</v>
      </c>
      <c r="BI207" s="151">
        <f t="shared" si="38"/>
        <v>0</v>
      </c>
      <c r="BJ207" s="14" t="s">
        <v>8</v>
      </c>
      <c r="BK207" s="151">
        <f t="shared" si="39"/>
        <v>0</v>
      </c>
      <c r="BL207" s="14" t="s">
        <v>151</v>
      </c>
      <c r="BM207" s="150" t="s">
        <v>366</v>
      </c>
    </row>
    <row r="208" spans="1:65" s="2" customFormat="1" ht="16.5" customHeight="1" x14ac:dyDescent="0.2">
      <c r="A208" s="26"/>
      <c r="B208" s="138"/>
      <c r="C208" s="139" t="s">
        <v>367</v>
      </c>
      <c r="D208" s="139" t="s">
        <v>147</v>
      </c>
      <c r="E208" s="140" t="s">
        <v>368</v>
      </c>
      <c r="F208" s="141" t="s">
        <v>369</v>
      </c>
      <c r="G208" s="142" t="s">
        <v>208</v>
      </c>
      <c r="H208" s="143">
        <v>7.15</v>
      </c>
      <c r="I208" s="144"/>
      <c r="J208" s="144">
        <f t="shared" si="30"/>
        <v>0</v>
      </c>
      <c r="K208" s="145"/>
      <c r="L208" s="27"/>
      <c r="M208" s="146" t="s">
        <v>1</v>
      </c>
      <c r="N208" s="147" t="s">
        <v>43</v>
      </c>
      <c r="O208" s="148">
        <v>0.26</v>
      </c>
      <c r="P208" s="148">
        <f t="shared" si="31"/>
        <v>1.8590000000000002</v>
      </c>
      <c r="Q208" s="148">
        <v>0</v>
      </c>
      <c r="R208" s="148">
        <f t="shared" si="32"/>
        <v>0</v>
      </c>
      <c r="S208" s="148">
        <v>0</v>
      </c>
      <c r="T208" s="149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151</v>
      </c>
      <c r="AT208" s="150" t="s">
        <v>147</v>
      </c>
      <c r="AU208" s="150" t="s">
        <v>87</v>
      </c>
      <c r="AY208" s="14" t="s">
        <v>145</v>
      </c>
      <c r="BE208" s="151">
        <f t="shared" si="34"/>
        <v>0</v>
      </c>
      <c r="BF208" s="151">
        <f t="shared" si="35"/>
        <v>0</v>
      </c>
      <c r="BG208" s="151">
        <f t="shared" si="36"/>
        <v>0</v>
      </c>
      <c r="BH208" s="151">
        <f t="shared" si="37"/>
        <v>0</v>
      </c>
      <c r="BI208" s="151">
        <f t="shared" si="38"/>
        <v>0</v>
      </c>
      <c r="BJ208" s="14" t="s">
        <v>8</v>
      </c>
      <c r="BK208" s="151">
        <f t="shared" si="39"/>
        <v>0</v>
      </c>
      <c r="BL208" s="14" t="s">
        <v>151</v>
      </c>
      <c r="BM208" s="150" t="s">
        <v>370</v>
      </c>
    </row>
    <row r="209" spans="1:65" s="12" customFormat="1" ht="22.9" customHeight="1" x14ac:dyDescent="0.2">
      <c r="B209" s="126"/>
      <c r="D209" s="127" t="s">
        <v>77</v>
      </c>
      <c r="E209" s="136" t="s">
        <v>169</v>
      </c>
      <c r="F209" s="136" t="s">
        <v>371</v>
      </c>
      <c r="J209" s="137">
        <f>BK209</f>
        <v>0</v>
      </c>
      <c r="L209" s="126"/>
      <c r="M209" s="130"/>
      <c r="N209" s="131"/>
      <c r="O209" s="131"/>
      <c r="P209" s="132">
        <f>SUM(P210:P229)</f>
        <v>1721.8665940000001</v>
      </c>
      <c r="Q209" s="131"/>
      <c r="R209" s="132">
        <f>SUM(R210:R229)</f>
        <v>152.92955443297475</v>
      </c>
      <c r="S209" s="131"/>
      <c r="T209" s="133">
        <f>SUM(T210:T229)</f>
        <v>0</v>
      </c>
      <c r="AR209" s="127" t="s">
        <v>8</v>
      </c>
      <c r="AT209" s="134" t="s">
        <v>77</v>
      </c>
      <c r="AU209" s="134" t="s">
        <v>8</v>
      </c>
      <c r="AY209" s="127" t="s">
        <v>145</v>
      </c>
      <c r="BK209" s="135">
        <f>SUM(BK210:BK229)</f>
        <v>0</v>
      </c>
    </row>
    <row r="210" spans="1:65" s="2" customFormat="1" ht="24" customHeight="1" x14ac:dyDescent="0.2">
      <c r="A210" s="26"/>
      <c r="B210" s="138"/>
      <c r="C210" s="139" t="s">
        <v>372</v>
      </c>
      <c r="D210" s="139" t="s">
        <v>147</v>
      </c>
      <c r="E210" s="140" t="s">
        <v>373</v>
      </c>
      <c r="F210" s="141" t="s">
        <v>374</v>
      </c>
      <c r="G210" s="142" t="s">
        <v>208</v>
      </c>
      <c r="H210" s="143">
        <v>374.7</v>
      </c>
      <c r="I210" s="144"/>
      <c r="J210" s="144">
        <f t="shared" ref="J210:J229" si="40">ROUND(I210*H210,0)</f>
        <v>0</v>
      </c>
      <c r="K210" s="145"/>
      <c r="L210" s="27"/>
      <c r="M210" s="146" t="s">
        <v>1</v>
      </c>
      <c r="N210" s="147" t="s">
        <v>43</v>
      </c>
      <c r="O210" s="148">
        <v>0.26400000000000001</v>
      </c>
      <c r="P210" s="148">
        <f t="shared" ref="P210:P229" si="41">O210*H210</f>
        <v>98.9208</v>
      </c>
      <c r="Q210" s="148">
        <v>4.6899999999999997E-3</v>
      </c>
      <c r="R210" s="148">
        <f t="shared" ref="R210:R229" si="42">Q210*H210</f>
        <v>1.7573429999999999</v>
      </c>
      <c r="S210" s="148">
        <v>0</v>
      </c>
      <c r="T210" s="149">
        <f t="shared" ref="T210:T229" si="43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151</v>
      </c>
      <c r="AT210" s="150" t="s">
        <v>147</v>
      </c>
      <c r="AU210" s="150" t="s">
        <v>87</v>
      </c>
      <c r="AY210" s="14" t="s">
        <v>145</v>
      </c>
      <c r="BE210" s="151">
        <f t="shared" ref="BE210:BE229" si="44">IF(N210="základní",J210,0)</f>
        <v>0</v>
      </c>
      <c r="BF210" s="151">
        <f t="shared" ref="BF210:BF229" si="45">IF(N210="snížená",J210,0)</f>
        <v>0</v>
      </c>
      <c r="BG210" s="151">
        <f t="shared" ref="BG210:BG229" si="46">IF(N210="zákl. přenesená",J210,0)</f>
        <v>0</v>
      </c>
      <c r="BH210" s="151">
        <f t="shared" ref="BH210:BH229" si="47">IF(N210="sníž. přenesená",J210,0)</f>
        <v>0</v>
      </c>
      <c r="BI210" s="151">
        <f t="shared" ref="BI210:BI229" si="48">IF(N210="nulová",J210,0)</f>
        <v>0</v>
      </c>
      <c r="BJ210" s="14" t="s">
        <v>8</v>
      </c>
      <c r="BK210" s="151">
        <f t="shared" ref="BK210:BK229" si="49">ROUND(I210*H210,0)</f>
        <v>0</v>
      </c>
      <c r="BL210" s="14" t="s">
        <v>151</v>
      </c>
      <c r="BM210" s="150" t="s">
        <v>375</v>
      </c>
    </row>
    <row r="211" spans="1:65" s="2" customFormat="1" ht="24" customHeight="1" x14ac:dyDescent="0.2">
      <c r="A211" s="26"/>
      <c r="B211" s="138"/>
      <c r="C211" s="139" t="s">
        <v>376</v>
      </c>
      <c r="D211" s="139" t="s">
        <v>147</v>
      </c>
      <c r="E211" s="140" t="s">
        <v>377</v>
      </c>
      <c r="F211" s="141" t="s">
        <v>378</v>
      </c>
      <c r="G211" s="142" t="s">
        <v>208</v>
      </c>
      <c r="H211" s="143">
        <v>374.7</v>
      </c>
      <c r="I211" s="144"/>
      <c r="J211" s="144">
        <f t="shared" si="40"/>
        <v>0</v>
      </c>
      <c r="K211" s="145"/>
      <c r="L211" s="27"/>
      <c r="M211" s="146" t="s">
        <v>1</v>
      </c>
      <c r="N211" s="147" t="s">
        <v>43</v>
      </c>
      <c r="O211" s="148">
        <v>0.38100000000000001</v>
      </c>
      <c r="P211" s="148">
        <f t="shared" si="41"/>
        <v>142.76069999999999</v>
      </c>
      <c r="Q211" s="148">
        <v>6.1015319999999998E-3</v>
      </c>
      <c r="R211" s="148">
        <f t="shared" si="42"/>
        <v>2.2862440403999997</v>
      </c>
      <c r="S211" s="148">
        <v>0</v>
      </c>
      <c r="T211" s="149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151</v>
      </c>
      <c r="AT211" s="150" t="s">
        <v>147</v>
      </c>
      <c r="AU211" s="150" t="s">
        <v>87</v>
      </c>
      <c r="AY211" s="14" t="s">
        <v>145</v>
      </c>
      <c r="BE211" s="151">
        <f t="shared" si="44"/>
        <v>0</v>
      </c>
      <c r="BF211" s="151">
        <f t="shared" si="45"/>
        <v>0</v>
      </c>
      <c r="BG211" s="151">
        <f t="shared" si="46"/>
        <v>0</v>
      </c>
      <c r="BH211" s="151">
        <f t="shared" si="47"/>
        <v>0</v>
      </c>
      <c r="BI211" s="151">
        <f t="shared" si="48"/>
        <v>0</v>
      </c>
      <c r="BJ211" s="14" t="s">
        <v>8</v>
      </c>
      <c r="BK211" s="151">
        <f t="shared" si="49"/>
        <v>0</v>
      </c>
      <c r="BL211" s="14" t="s">
        <v>151</v>
      </c>
      <c r="BM211" s="150" t="s">
        <v>379</v>
      </c>
    </row>
    <row r="212" spans="1:65" s="2" customFormat="1" ht="24" customHeight="1" x14ac:dyDescent="0.2">
      <c r="A212" s="26"/>
      <c r="B212" s="138"/>
      <c r="C212" s="139" t="s">
        <v>380</v>
      </c>
      <c r="D212" s="139" t="s">
        <v>147</v>
      </c>
      <c r="E212" s="140" t="s">
        <v>381</v>
      </c>
      <c r="F212" s="141" t="s">
        <v>382</v>
      </c>
      <c r="G212" s="142" t="s">
        <v>208</v>
      </c>
      <c r="H212" s="143">
        <v>1203.7750000000001</v>
      </c>
      <c r="I212" s="144"/>
      <c r="J212" s="144">
        <f t="shared" si="40"/>
        <v>0</v>
      </c>
      <c r="K212" s="145"/>
      <c r="L212" s="27"/>
      <c r="M212" s="146" t="s">
        <v>1</v>
      </c>
      <c r="N212" s="147" t="s">
        <v>43</v>
      </c>
      <c r="O212" s="148">
        <v>0.40799999999999997</v>
      </c>
      <c r="P212" s="148">
        <f t="shared" si="41"/>
        <v>491.14019999999999</v>
      </c>
      <c r="Q212" s="148">
        <v>3.4970000000000001E-2</v>
      </c>
      <c r="R212" s="148">
        <f t="shared" si="42"/>
        <v>42.096011750000002</v>
      </c>
      <c r="S212" s="148">
        <v>0</v>
      </c>
      <c r="T212" s="149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151</v>
      </c>
      <c r="AT212" s="150" t="s">
        <v>147</v>
      </c>
      <c r="AU212" s="150" t="s">
        <v>87</v>
      </c>
      <c r="AY212" s="14" t="s">
        <v>145</v>
      </c>
      <c r="BE212" s="151">
        <f t="shared" si="44"/>
        <v>0</v>
      </c>
      <c r="BF212" s="151">
        <f t="shared" si="45"/>
        <v>0</v>
      </c>
      <c r="BG212" s="151">
        <f t="shared" si="46"/>
        <v>0</v>
      </c>
      <c r="BH212" s="151">
        <f t="shared" si="47"/>
        <v>0</v>
      </c>
      <c r="BI212" s="151">
        <f t="shared" si="48"/>
        <v>0</v>
      </c>
      <c r="BJ212" s="14" t="s">
        <v>8</v>
      </c>
      <c r="BK212" s="151">
        <f t="shared" si="49"/>
        <v>0</v>
      </c>
      <c r="BL212" s="14" t="s">
        <v>151</v>
      </c>
      <c r="BM212" s="150" t="s">
        <v>383</v>
      </c>
    </row>
    <row r="213" spans="1:65" s="2" customFormat="1" ht="24" customHeight="1" x14ac:dyDescent="0.2">
      <c r="A213" s="26"/>
      <c r="B213" s="138"/>
      <c r="C213" s="139" t="s">
        <v>384</v>
      </c>
      <c r="D213" s="139" t="s">
        <v>147</v>
      </c>
      <c r="E213" s="140" t="s">
        <v>385</v>
      </c>
      <c r="F213" s="141" t="s">
        <v>386</v>
      </c>
      <c r="G213" s="142" t="s">
        <v>208</v>
      </c>
      <c r="H213" s="143">
        <v>77.045000000000002</v>
      </c>
      <c r="I213" s="144"/>
      <c r="J213" s="144">
        <f t="shared" si="40"/>
        <v>0</v>
      </c>
      <c r="K213" s="145"/>
      <c r="L213" s="27"/>
      <c r="M213" s="146" t="s">
        <v>1</v>
      </c>
      <c r="N213" s="147" t="s">
        <v>43</v>
      </c>
      <c r="O213" s="148">
        <v>7.8E-2</v>
      </c>
      <c r="P213" s="148">
        <f t="shared" si="41"/>
        <v>6.0095099999999997</v>
      </c>
      <c r="Q213" s="148">
        <v>1.0670000000000001E-4</v>
      </c>
      <c r="R213" s="148">
        <f t="shared" si="42"/>
        <v>8.2207015000000001E-3</v>
      </c>
      <c r="S213" s="148">
        <v>0</v>
      </c>
      <c r="T213" s="149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151</v>
      </c>
      <c r="AT213" s="150" t="s">
        <v>147</v>
      </c>
      <c r="AU213" s="150" t="s">
        <v>87</v>
      </c>
      <c r="AY213" s="14" t="s">
        <v>145</v>
      </c>
      <c r="BE213" s="151">
        <f t="shared" si="44"/>
        <v>0</v>
      </c>
      <c r="BF213" s="151">
        <f t="shared" si="45"/>
        <v>0</v>
      </c>
      <c r="BG213" s="151">
        <f t="shared" si="46"/>
        <v>0</v>
      </c>
      <c r="BH213" s="151">
        <f t="shared" si="47"/>
        <v>0</v>
      </c>
      <c r="BI213" s="151">
        <f t="shared" si="48"/>
        <v>0</v>
      </c>
      <c r="BJ213" s="14" t="s">
        <v>8</v>
      </c>
      <c r="BK213" s="151">
        <f t="shared" si="49"/>
        <v>0</v>
      </c>
      <c r="BL213" s="14" t="s">
        <v>151</v>
      </c>
      <c r="BM213" s="150" t="s">
        <v>387</v>
      </c>
    </row>
    <row r="214" spans="1:65" s="2" customFormat="1" ht="24" customHeight="1" x14ac:dyDescent="0.2">
      <c r="A214" s="26"/>
      <c r="B214" s="138"/>
      <c r="C214" s="139" t="s">
        <v>388</v>
      </c>
      <c r="D214" s="139" t="s">
        <v>147</v>
      </c>
      <c r="E214" s="140" t="s">
        <v>389</v>
      </c>
      <c r="F214" s="141" t="s">
        <v>390</v>
      </c>
      <c r="G214" s="142" t="s">
        <v>208</v>
      </c>
      <c r="H214" s="143">
        <v>26.1</v>
      </c>
      <c r="I214" s="144"/>
      <c r="J214" s="144">
        <f t="shared" si="40"/>
        <v>0</v>
      </c>
      <c r="K214" s="145"/>
      <c r="L214" s="27"/>
      <c r="M214" s="146" t="s">
        <v>1</v>
      </c>
      <c r="N214" s="147" t="s">
        <v>43</v>
      </c>
      <c r="O214" s="148">
        <v>1.325</v>
      </c>
      <c r="P214" s="148">
        <f t="shared" si="41"/>
        <v>34.582500000000003</v>
      </c>
      <c r="Q214" s="148">
        <v>1.076155E-2</v>
      </c>
      <c r="R214" s="148">
        <f t="shared" si="42"/>
        <v>0.28087645500000002</v>
      </c>
      <c r="S214" s="148">
        <v>0</v>
      </c>
      <c r="T214" s="149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151</v>
      </c>
      <c r="AT214" s="150" t="s">
        <v>147</v>
      </c>
      <c r="AU214" s="150" t="s">
        <v>87</v>
      </c>
      <c r="AY214" s="14" t="s">
        <v>145</v>
      </c>
      <c r="BE214" s="151">
        <f t="shared" si="44"/>
        <v>0</v>
      </c>
      <c r="BF214" s="151">
        <f t="shared" si="45"/>
        <v>0</v>
      </c>
      <c r="BG214" s="151">
        <f t="shared" si="46"/>
        <v>0</v>
      </c>
      <c r="BH214" s="151">
        <f t="shared" si="47"/>
        <v>0</v>
      </c>
      <c r="BI214" s="151">
        <f t="shared" si="48"/>
        <v>0</v>
      </c>
      <c r="BJ214" s="14" t="s">
        <v>8</v>
      </c>
      <c r="BK214" s="151">
        <f t="shared" si="49"/>
        <v>0</v>
      </c>
      <c r="BL214" s="14" t="s">
        <v>151</v>
      </c>
      <c r="BM214" s="150" t="s">
        <v>391</v>
      </c>
    </row>
    <row r="215" spans="1:65" s="2" customFormat="1" ht="24" customHeight="1" x14ac:dyDescent="0.2">
      <c r="A215" s="26"/>
      <c r="B215" s="138"/>
      <c r="C215" s="139" t="s">
        <v>392</v>
      </c>
      <c r="D215" s="139" t="s">
        <v>147</v>
      </c>
      <c r="E215" s="140" t="s">
        <v>393</v>
      </c>
      <c r="F215" s="141" t="s">
        <v>394</v>
      </c>
      <c r="G215" s="142" t="s">
        <v>208</v>
      </c>
      <c r="H215" s="143">
        <v>15.335000000000001</v>
      </c>
      <c r="I215" s="144"/>
      <c r="J215" s="144">
        <f t="shared" si="40"/>
        <v>0</v>
      </c>
      <c r="K215" s="145"/>
      <c r="L215" s="27"/>
      <c r="M215" s="146" t="s">
        <v>1</v>
      </c>
      <c r="N215" s="147" t="s">
        <v>43</v>
      </c>
      <c r="O215" s="148">
        <v>1.405</v>
      </c>
      <c r="P215" s="148">
        <f t="shared" si="41"/>
        <v>21.545675000000003</v>
      </c>
      <c r="Q215" s="148">
        <v>2.436955E-2</v>
      </c>
      <c r="R215" s="148">
        <f t="shared" si="42"/>
        <v>0.37370704925000003</v>
      </c>
      <c r="S215" s="148">
        <v>0</v>
      </c>
      <c r="T215" s="149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151</v>
      </c>
      <c r="AT215" s="150" t="s">
        <v>147</v>
      </c>
      <c r="AU215" s="150" t="s">
        <v>87</v>
      </c>
      <c r="AY215" s="14" t="s">
        <v>145</v>
      </c>
      <c r="BE215" s="151">
        <f t="shared" si="44"/>
        <v>0</v>
      </c>
      <c r="BF215" s="151">
        <f t="shared" si="45"/>
        <v>0</v>
      </c>
      <c r="BG215" s="151">
        <f t="shared" si="46"/>
        <v>0</v>
      </c>
      <c r="BH215" s="151">
        <f t="shared" si="47"/>
        <v>0</v>
      </c>
      <c r="BI215" s="151">
        <f t="shared" si="48"/>
        <v>0</v>
      </c>
      <c r="BJ215" s="14" t="s">
        <v>8</v>
      </c>
      <c r="BK215" s="151">
        <f t="shared" si="49"/>
        <v>0</v>
      </c>
      <c r="BL215" s="14" t="s">
        <v>151</v>
      </c>
      <c r="BM215" s="150" t="s">
        <v>395</v>
      </c>
    </row>
    <row r="216" spans="1:65" s="2" customFormat="1" ht="24" customHeight="1" x14ac:dyDescent="0.2">
      <c r="A216" s="26"/>
      <c r="B216" s="138"/>
      <c r="C216" s="139" t="s">
        <v>396</v>
      </c>
      <c r="D216" s="139" t="s">
        <v>147</v>
      </c>
      <c r="E216" s="140" t="s">
        <v>397</v>
      </c>
      <c r="F216" s="141" t="s">
        <v>398</v>
      </c>
      <c r="G216" s="142" t="s">
        <v>208</v>
      </c>
      <c r="H216" s="143">
        <v>313.48200000000003</v>
      </c>
      <c r="I216" s="144"/>
      <c r="J216" s="144">
        <f t="shared" si="40"/>
        <v>0</v>
      </c>
      <c r="K216" s="145"/>
      <c r="L216" s="27"/>
      <c r="M216" s="146" t="s">
        <v>1</v>
      </c>
      <c r="N216" s="147" t="s">
        <v>43</v>
      </c>
      <c r="O216" s="148">
        <v>1.415</v>
      </c>
      <c r="P216" s="148">
        <f t="shared" si="41"/>
        <v>443.57703000000004</v>
      </c>
      <c r="Q216" s="148">
        <v>2.7795549999999999E-2</v>
      </c>
      <c r="R216" s="148">
        <f t="shared" si="42"/>
        <v>8.7134046051000009</v>
      </c>
      <c r="S216" s="148">
        <v>0</v>
      </c>
      <c r="T216" s="149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151</v>
      </c>
      <c r="AT216" s="150" t="s">
        <v>147</v>
      </c>
      <c r="AU216" s="150" t="s">
        <v>87</v>
      </c>
      <c r="AY216" s="14" t="s">
        <v>145</v>
      </c>
      <c r="BE216" s="151">
        <f t="shared" si="44"/>
        <v>0</v>
      </c>
      <c r="BF216" s="151">
        <f t="shared" si="45"/>
        <v>0</v>
      </c>
      <c r="BG216" s="151">
        <f t="shared" si="46"/>
        <v>0</v>
      </c>
      <c r="BH216" s="151">
        <f t="shared" si="47"/>
        <v>0</v>
      </c>
      <c r="BI216" s="151">
        <f t="shared" si="48"/>
        <v>0</v>
      </c>
      <c r="BJ216" s="14" t="s">
        <v>8</v>
      </c>
      <c r="BK216" s="151">
        <f t="shared" si="49"/>
        <v>0</v>
      </c>
      <c r="BL216" s="14" t="s">
        <v>151</v>
      </c>
      <c r="BM216" s="150" t="s">
        <v>399</v>
      </c>
    </row>
    <row r="217" spans="1:65" s="2" customFormat="1" ht="24" customHeight="1" x14ac:dyDescent="0.2">
      <c r="A217" s="26"/>
      <c r="B217" s="138"/>
      <c r="C217" s="139" t="s">
        <v>400</v>
      </c>
      <c r="D217" s="139" t="s">
        <v>147</v>
      </c>
      <c r="E217" s="140" t="s">
        <v>401</v>
      </c>
      <c r="F217" s="141" t="s">
        <v>402</v>
      </c>
      <c r="G217" s="142" t="s">
        <v>208</v>
      </c>
      <c r="H217" s="143">
        <v>332.97699999999998</v>
      </c>
      <c r="I217" s="144"/>
      <c r="J217" s="144">
        <f t="shared" si="40"/>
        <v>0</v>
      </c>
      <c r="K217" s="145"/>
      <c r="L217" s="27"/>
      <c r="M217" s="146" t="s">
        <v>1</v>
      </c>
      <c r="N217" s="147" t="s">
        <v>43</v>
      </c>
      <c r="O217" s="148">
        <v>3.5000000000000003E-2</v>
      </c>
      <c r="P217" s="148">
        <f t="shared" si="41"/>
        <v>11.654195</v>
      </c>
      <c r="Q217" s="148">
        <v>2.5999999999999998E-4</v>
      </c>
      <c r="R217" s="148">
        <f t="shared" si="42"/>
        <v>8.6574019999999988E-2</v>
      </c>
      <c r="S217" s="148">
        <v>0</v>
      </c>
      <c r="T217" s="149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151</v>
      </c>
      <c r="AT217" s="150" t="s">
        <v>147</v>
      </c>
      <c r="AU217" s="150" t="s">
        <v>87</v>
      </c>
      <c r="AY217" s="14" t="s">
        <v>145</v>
      </c>
      <c r="BE217" s="151">
        <f t="shared" si="44"/>
        <v>0</v>
      </c>
      <c r="BF217" s="151">
        <f t="shared" si="45"/>
        <v>0</v>
      </c>
      <c r="BG217" s="151">
        <f t="shared" si="46"/>
        <v>0</v>
      </c>
      <c r="BH217" s="151">
        <f t="shared" si="47"/>
        <v>0</v>
      </c>
      <c r="BI217" s="151">
        <f t="shared" si="48"/>
        <v>0</v>
      </c>
      <c r="BJ217" s="14" t="s">
        <v>8</v>
      </c>
      <c r="BK217" s="151">
        <f t="shared" si="49"/>
        <v>0</v>
      </c>
      <c r="BL217" s="14" t="s">
        <v>151</v>
      </c>
      <c r="BM217" s="150" t="s">
        <v>403</v>
      </c>
    </row>
    <row r="218" spans="1:65" s="2" customFormat="1" ht="24" customHeight="1" x14ac:dyDescent="0.2">
      <c r="A218" s="26"/>
      <c r="B218" s="138"/>
      <c r="C218" s="139" t="s">
        <v>404</v>
      </c>
      <c r="D218" s="139" t="s">
        <v>147</v>
      </c>
      <c r="E218" s="140" t="s">
        <v>405</v>
      </c>
      <c r="F218" s="141" t="s">
        <v>406</v>
      </c>
      <c r="G218" s="142" t="s">
        <v>208</v>
      </c>
      <c r="H218" s="143">
        <v>4.16</v>
      </c>
      <c r="I218" s="144"/>
      <c r="J218" s="144">
        <f t="shared" si="40"/>
        <v>0</v>
      </c>
      <c r="K218" s="145"/>
      <c r="L218" s="27"/>
      <c r="M218" s="146" t="s">
        <v>1</v>
      </c>
      <c r="N218" s="147" t="s">
        <v>43</v>
      </c>
      <c r="O218" s="148">
        <v>0.91100000000000003</v>
      </c>
      <c r="P218" s="148">
        <f t="shared" si="41"/>
        <v>3.7897600000000002</v>
      </c>
      <c r="Q218" s="148">
        <v>6.2500000000000003E-3</v>
      </c>
      <c r="R218" s="148">
        <f t="shared" si="42"/>
        <v>2.6000000000000002E-2</v>
      </c>
      <c r="S218" s="148">
        <v>0</v>
      </c>
      <c r="T218" s="149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151</v>
      </c>
      <c r="AT218" s="150" t="s">
        <v>147</v>
      </c>
      <c r="AU218" s="150" t="s">
        <v>87</v>
      </c>
      <c r="AY218" s="14" t="s">
        <v>145</v>
      </c>
      <c r="BE218" s="151">
        <f t="shared" si="44"/>
        <v>0</v>
      </c>
      <c r="BF218" s="151">
        <f t="shared" si="45"/>
        <v>0</v>
      </c>
      <c r="BG218" s="151">
        <f t="shared" si="46"/>
        <v>0</v>
      </c>
      <c r="BH218" s="151">
        <f t="shared" si="47"/>
        <v>0</v>
      </c>
      <c r="BI218" s="151">
        <f t="shared" si="48"/>
        <v>0</v>
      </c>
      <c r="BJ218" s="14" t="s">
        <v>8</v>
      </c>
      <c r="BK218" s="151">
        <f t="shared" si="49"/>
        <v>0</v>
      </c>
      <c r="BL218" s="14" t="s">
        <v>151</v>
      </c>
      <c r="BM218" s="150" t="s">
        <v>407</v>
      </c>
    </row>
    <row r="219" spans="1:65" s="2" customFormat="1" ht="24" customHeight="1" x14ac:dyDescent="0.2">
      <c r="A219" s="26"/>
      <c r="B219" s="138"/>
      <c r="C219" s="139" t="s">
        <v>408</v>
      </c>
      <c r="D219" s="139" t="s">
        <v>147</v>
      </c>
      <c r="E219" s="140" t="s">
        <v>409</v>
      </c>
      <c r="F219" s="141" t="s">
        <v>410</v>
      </c>
      <c r="G219" s="142" t="s">
        <v>208</v>
      </c>
      <c r="H219" s="143">
        <v>328.81700000000001</v>
      </c>
      <c r="I219" s="144"/>
      <c r="J219" s="144">
        <f t="shared" si="40"/>
        <v>0</v>
      </c>
      <c r="K219" s="145"/>
      <c r="L219" s="27"/>
      <c r="M219" s="146" t="s">
        <v>1</v>
      </c>
      <c r="N219" s="147" t="s">
        <v>43</v>
      </c>
      <c r="O219" s="148">
        <v>0.23</v>
      </c>
      <c r="P219" s="148">
        <f t="shared" si="41"/>
        <v>75.62791</v>
      </c>
      <c r="Q219" s="148">
        <v>2.5999999999999999E-3</v>
      </c>
      <c r="R219" s="148">
        <f t="shared" si="42"/>
        <v>0.85492420000000002</v>
      </c>
      <c r="S219" s="148">
        <v>0</v>
      </c>
      <c r="T219" s="149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151</v>
      </c>
      <c r="AT219" s="150" t="s">
        <v>147</v>
      </c>
      <c r="AU219" s="150" t="s">
        <v>87</v>
      </c>
      <c r="AY219" s="14" t="s">
        <v>145</v>
      </c>
      <c r="BE219" s="151">
        <f t="shared" si="44"/>
        <v>0</v>
      </c>
      <c r="BF219" s="151">
        <f t="shared" si="45"/>
        <v>0</v>
      </c>
      <c r="BG219" s="151">
        <f t="shared" si="46"/>
        <v>0</v>
      </c>
      <c r="BH219" s="151">
        <f t="shared" si="47"/>
        <v>0</v>
      </c>
      <c r="BI219" s="151">
        <f t="shared" si="48"/>
        <v>0</v>
      </c>
      <c r="BJ219" s="14" t="s">
        <v>8</v>
      </c>
      <c r="BK219" s="151">
        <f t="shared" si="49"/>
        <v>0</v>
      </c>
      <c r="BL219" s="14" t="s">
        <v>151</v>
      </c>
      <c r="BM219" s="150" t="s">
        <v>411</v>
      </c>
    </row>
    <row r="220" spans="1:65" s="2" customFormat="1" ht="16.5" customHeight="1" x14ac:dyDescent="0.2">
      <c r="A220" s="26"/>
      <c r="B220" s="138"/>
      <c r="C220" s="139" t="s">
        <v>412</v>
      </c>
      <c r="D220" s="139" t="s">
        <v>147</v>
      </c>
      <c r="E220" s="140" t="s">
        <v>413</v>
      </c>
      <c r="F220" s="141" t="s">
        <v>414</v>
      </c>
      <c r="G220" s="142" t="s">
        <v>189</v>
      </c>
      <c r="H220" s="143">
        <v>61.23</v>
      </c>
      <c r="I220" s="144"/>
      <c r="J220" s="144">
        <f t="shared" si="40"/>
        <v>0</v>
      </c>
      <c r="K220" s="145"/>
      <c r="L220" s="27"/>
      <c r="M220" s="146" t="s">
        <v>1</v>
      </c>
      <c r="N220" s="147" t="s">
        <v>43</v>
      </c>
      <c r="O220" s="148">
        <v>0.2</v>
      </c>
      <c r="P220" s="148">
        <f t="shared" si="41"/>
        <v>12.246</v>
      </c>
      <c r="Q220" s="148">
        <v>5.0049999999999997E-4</v>
      </c>
      <c r="R220" s="148">
        <f t="shared" si="42"/>
        <v>3.0645614999999998E-2</v>
      </c>
      <c r="S220" s="148">
        <v>0</v>
      </c>
      <c r="T220" s="149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151</v>
      </c>
      <c r="AT220" s="150" t="s">
        <v>147</v>
      </c>
      <c r="AU220" s="150" t="s">
        <v>87</v>
      </c>
      <c r="AY220" s="14" t="s">
        <v>145</v>
      </c>
      <c r="BE220" s="151">
        <f t="shared" si="44"/>
        <v>0</v>
      </c>
      <c r="BF220" s="151">
        <f t="shared" si="45"/>
        <v>0</v>
      </c>
      <c r="BG220" s="151">
        <f t="shared" si="46"/>
        <v>0</v>
      </c>
      <c r="BH220" s="151">
        <f t="shared" si="47"/>
        <v>0</v>
      </c>
      <c r="BI220" s="151">
        <f t="shared" si="48"/>
        <v>0</v>
      </c>
      <c r="BJ220" s="14" t="s">
        <v>8</v>
      </c>
      <c r="BK220" s="151">
        <f t="shared" si="49"/>
        <v>0</v>
      </c>
      <c r="BL220" s="14" t="s">
        <v>151</v>
      </c>
      <c r="BM220" s="150" t="s">
        <v>415</v>
      </c>
    </row>
    <row r="221" spans="1:65" s="2" customFormat="1" ht="16.5" customHeight="1" x14ac:dyDescent="0.2">
      <c r="A221" s="26"/>
      <c r="B221" s="138"/>
      <c r="C221" s="139" t="s">
        <v>416</v>
      </c>
      <c r="D221" s="139" t="s">
        <v>147</v>
      </c>
      <c r="E221" s="140" t="s">
        <v>417</v>
      </c>
      <c r="F221" s="141" t="s">
        <v>418</v>
      </c>
      <c r="G221" s="142" t="s">
        <v>189</v>
      </c>
      <c r="H221" s="143">
        <v>161.30000000000001</v>
      </c>
      <c r="I221" s="144"/>
      <c r="J221" s="144">
        <f t="shared" si="40"/>
        <v>0</v>
      </c>
      <c r="K221" s="145"/>
      <c r="L221" s="27"/>
      <c r="M221" s="146" t="s">
        <v>1</v>
      </c>
      <c r="N221" s="147" t="s">
        <v>43</v>
      </c>
      <c r="O221" s="148">
        <v>0.3</v>
      </c>
      <c r="P221" s="148">
        <f t="shared" si="41"/>
        <v>48.39</v>
      </c>
      <c r="Q221" s="148">
        <v>3.0000000000000001E-5</v>
      </c>
      <c r="R221" s="148">
        <f t="shared" si="42"/>
        <v>4.8390000000000004E-3</v>
      </c>
      <c r="S221" s="148">
        <v>0</v>
      </c>
      <c r="T221" s="149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151</v>
      </c>
      <c r="AT221" s="150" t="s">
        <v>147</v>
      </c>
      <c r="AU221" s="150" t="s">
        <v>87</v>
      </c>
      <c r="AY221" s="14" t="s">
        <v>145</v>
      </c>
      <c r="BE221" s="151">
        <f t="shared" si="44"/>
        <v>0</v>
      </c>
      <c r="BF221" s="151">
        <f t="shared" si="45"/>
        <v>0</v>
      </c>
      <c r="BG221" s="151">
        <f t="shared" si="46"/>
        <v>0</v>
      </c>
      <c r="BH221" s="151">
        <f t="shared" si="47"/>
        <v>0</v>
      </c>
      <c r="BI221" s="151">
        <f t="shared" si="48"/>
        <v>0</v>
      </c>
      <c r="BJ221" s="14" t="s">
        <v>8</v>
      </c>
      <c r="BK221" s="151">
        <f t="shared" si="49"/>
        <v>0</v>
      </c>
      <c r="BL221" s="14" t="s">
        <v>151</v>
      </c>
      <c r="BM221" s="150" t="s">
        <v>419</v>
      </c>
    </row>
    <row r="222" spans="1:65" s="2" customFormat="1" ht="16.5" customHeight="1" x14ac:dyDescent="0.2">
      <c r="A222" s="26"/>
      <c r="B222" s="138"/>
      <c r="C222" s="139" t="s">
        <v>420</v>
      </c>
      <c r="D222" s="139" t="s">
        <v>147</v>
      </c>
      <c r="E222" s="140" t="s">
        <v>421</v>
      </c>
      <c r="F222" s="141" t="s">
        <v>422</v>
      </c>
      <c r="G222" s="142" t="s">
        <v>189</v>
      </c>
      <c r="H222" s="143">
        <v>112.8</v>
      </c>
      <c r="I222" s="144"/>
      <c r="J222" s="144">
        <f t="shared" si="40"/>
        <v>0</v>
      </c>
      <c r="K222" s="145"/>
      <c r="L222" s="27"/>
      <c r="M222" s="146" t="s">
        <v>1</v>
      </c>
      <c r="N222" s="147" t="s">
        <v>43</v>
      </c>
      <c r="O222" s="148">
        <v>0.36</v>
      </c>
      <c r="P222" s="148">
        <f t="shared" si="41"/>
        <v>40.607999999999997</v>
      </c>
      <c r="Q222" s="148">
        <v>2.9999999999999997E-4</v>
      </c>
      <c r="R222" s="148">
        <f t="shared" si="42"/>
        <v>3.3839999999999995E-2</v>
      </c>
      <c r="S222" s="148">
        <v>0</v>
      </c>
      <c r="T222" s="149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151</v>
      </c>
      <c r="AT222" s="150" t="s">
        <v>147</v>
      </c>
      <c r="AU222" s="150" t="s">
        <v>87</v>
      </c>
      <c r="AY222" s="14" t="s">
        <v>145</v>
      </c>
      <c r="BE222" s="151">
        <f t="shared" si="44"/>
        <v>0</v>
      </c>
      <c r="BF222" s="151">
        <f t="shared" si="45"/>
        <v>0</v>
      </c>
      <c r="BG222" s="151">
        <f t="shared" si="46"/>
        <v>0</v>
      </c>
      <c r="BH222" s="151">
        <f t="shared" si="47"/>
        <v>0</v>
      </c>
      <c r="BI222" s="151">
        <f t="shared" si="48"/>
        <v>0</v>
      </c>
      <c r="BJ222" s="14" t="s">
        <v>8</v>
      </c>
      <c r="BK222" s="151">
        <f t="shared" si="49"/>
        <v>0</v>
      </c>
      <c r="BL222" s="14" t="s">
        <v>151</v>
      </c>
      <c r="BM222" s="150" t="s">
        <v>423</v>
      </c>
    </row>
    <row r="223" spans="1:65" s="2" customFormat="1" ht="16.5" customHeight="1" x14ac:dyDescent="0.2">
      <c r="A223" s="26"/>
      <c r="B223" s="138"/>
      <c r="C223" s="139" t="s">
        <v>424</v>
      </c>
      <c r="D223" s="139" t="s">
        <v>147</v>
      </c>
      <c r="E223" s="140" t="s">
        <v>425</v>
      </c>
      <c r="F223" s="141" t="s">
        <v>426</v>
      </c>
      <c r="G223" s="142" t="s">
        <v>189</v>
      </c>
      <c r="H223" s="143">
        <v>28.9</v>
      </c>
      <c r="I223" s="144"/>
      <c r="J223" s="144">
        <f t="shared" si="40"/>
        <v>0</v>
      </c>
      <c r="K223" s="145"/>
      <c r="L223" s="27"/>
      <c r="M223" s="146" t="s">
        <v>1</v>
      </c>
      <c r="N223" s="147" t="s">
        <v>43</v>
      </c>
      <c r="O223" s="148">
        <v>0.36</v>
      </c>
      <c r="P223" s="148">
        <f t="shared" si="41"/>
        <v>10.404</v>
      </c>
      <c r="Q223" s="148">
        <v>2.0000000000000001E-4</v>
      </c>
      <c r="R223" s="148">
        <f t="shared" si="42"/>
        <v>5.7800000000000004E-3</v>
      </c>
      <c r="S223" s="148">
        <v>0</v>
      </c>
      <c r="T223" s="149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151</v>
      </c>
      <c r="AT223" s="150" t="s">
        <v>147</v>
      </c>
      <c r="AU223" s="150" t="s">
        <v>87</v>
      </c>
      <c r="AY223" s="14" t="s">
        <v>145</v>
      </c>
      <c r="BE223" s="151">
        <f t="shared" si="44"/>
        <v>0</v>
      </c>
      <c r="BF223" s="151">
        <f t="shared" si="45"/>
        <v>0</v>
      </c>
      <c r="BG223" s="151">
        <f t="shared" si="46"/>
        <v>0</v>
      </c>
      <c r="BH223" s="151">
        <f t="shared" si="47"/>
        <v>0</v>
      </c>
      <c r="BI223" s="151">
        <f t="shared" si="48"/>
        <v>0</v>
      </c>
      <c r="BJ223" s="14" t="s">
        <v>8</v>
      </c>
      <c r="BK223" s="151">
        <f t="shared" si="49"/>
        <v>0</v>
      </c>
      <c r="BL223" s="14" t="s">
        <v>151</v>
      </c>
      <c r="BM223" s="150" t="s">
        <v>427</v>
      </c>
    </row>
    <row r="224" spans="1:65" s="2" customFormat="1" ht="16.5" customHeight="1" x14ac:dyDescent="0.2">
      <c r="A224" s="26"/>
      <c r="B224" s="138"/>
      <c r="C224" s="152" t="s">
        <v>428</v>
      </c>
      <c r="D224" s="152" t="s">
        <v>164</v>
      </c>
      <c r="E224" s="153" t="s">
        <v>429</v>
      </c>
      <c r="F224" s="154" t="s">
        <v>430</v>
      </c>
      <c r="G224" s="155" t="s">
        <v>208</v>
      </c>
      <c r="H224" s="156">
        <v>459</v>
      </c>
      <c r="I224" s="157"/>
      <c r="J224" s="157">
        <f t="shared" si="40"/>
        <v>0</v>
      </c>
      <c r="K224" s="158"/>
      <c r="L224" s="159"/>
      <c r="M224" s="160" t="s">
        <v>1</v>
      </c>
      <c r="N224" s="161" t="s">
        <v>43</v>
      </c>
      <c r="O224" s="148">
        <v>0</v>
      </c>
      <c r="P224" s="148">
        <f t="shared" si="41"/>
        <v>0</v>
      </c>
      <c r="Q224" s="148">
        <v>0</v>
      </c>
      <c r="R224" s="148">
        <f t="shared" si="42"/>
        <v>0</v>
      </c>
      <c r="S224" s="148">
        <v>0</v>
      </c>
      <c r="T224" s="149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167</v>
      </c>
      <c r="AT224" s="150" t="s">
        <v>164</v>
      </c>
      <c r="AU224" s="150" t="s">
        <v>87</v>
      </c>
      <c r="AY224" s="14" t="s">
        <v>145</v>
      </c>
      <c r="BE224" s="151">
        <f t="shared" si="44"/>
        <v>0</v>
      </c>
      <c r="BF224" s="151">
        <f t="shared" si="45"/>
        <v>0</v>
      </c>
      <c r="BG224" s="151">
        <f t="shared" si="46"/>
        <v>0</v>
      </c>
      <c r="BH224" s="151">
        <f t="shared" si="47"/>
        <v>0</v>
      </c>
      <c r="BI224" s="151">
        <f t="shared" si="48"/>
        <v>0</v>
      </c>
      <c r="BJ224" s="14" t="s">
        <v>8</v>
      </c>
      <c r="BK224" s="151">
        <f t="shared" si="49"/>
        <v>0</v>
      </c>
      <c r="BL224" s="14" t="s">
        <v>151</v>
      </c>
      <c r="BM224" s="150" t="s">
        <v>431</v>
      </c>
    </row>
    <row r="225" spans="1:65" s="2" customFormat="1" ht="16.5" customHeight="1" x14ac:dyDescent="0.2">
      <c r="A225" s="26"/>
      <c r="B225" s="138"/>
      <c r="C225" s="139" t="s">
        <v>432</v>
      </c>
      <c r="D225" s="139" t="s">
        <v>147</v>
      </c>
      <c r="E225" s="140" t="s">
        <v>433</v>
      </c>
      <c r="F225" s="141" t="s">
        <v>434</v>
      </c>
      <c r="G225" s="142" t="s">
        <v>150</v>
      </c>
      <c r="H225" s="143">
        <v>34.494999999999997</v>
      </c>
      <c r="I225" s="144"/>
      <c r="J225" s="144">
        <f t="shared" si="40"/>
        <v>0</v>
      </c>
      <c r="K225" s="145"/>
      <c r="L225" s="27"/>
      <c r="M225" s="146" t="s">
        <v>1</v>
      </c>
      <c r="N225" s="147" t="s">
        <v>43</v>
      </c>
      <c r="O225" s="148">
        <v>3.2130000000000001</v>
      </c>
      <c r="P225" s="148">
        <f t="shared" si="41"/>
        <v>110.83243499999999</v>
      </c>
      <c r="Q225" s="148">
        <v>2.2563399999999998</v>
      </c>
      <c r="R225" s="148">
        <f t="shared" si="42"/>
        <v>77.832448299999982</v>
      </c>
      <c r="S225" s="148">
        <v>0</v>
      </c>
      <c r="T225" s="149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151</v>
      </c>
      <c r="AT225" s="150" t="s">
        <v>147</v>
      </c>
      <c r="AU225" s="150" t="s">
        <v>87</v>
      </c>
      <c r="AY225" s="14" t="s">
        <v>145</v>
      </c>
      <c r="BE225" s="151">
        <f t="shared" si="44"/>
        <v>0</v>
      </c>
      <c r="BF225" s="151">
        <f t="shared" si="45"/>
        <v>0</v>
      </c>
      <c r="BG225" s="151">
        <f t="shared" si="46"/>
        <v>0</v>
      </c>
      <c r="BH225" s="151">
        <f t="shared" si="47"/>
        <v>0</v>
      </c>
      <c r="BI225" s="151">
        <f t="shared" si="48"/>
        <v>0</v>
      </c>
      <c r="BJ225" s="14" t="s">
        <v>8</v>
      </c>
      <c r="BK225" s="151">
        <f t="shared" si="49"/>
        <v>0</v>
      </c>
      <c r="BL225" s="14" t="s">
        <v>151</v>
      </c>
      <c r="BM225" s="150" t="s">
        <v>435</v>
      </c>
    </row>
    <row r="226" spans="1:65" s="2" customFormat="1" ht="24" customHeight="1" x14ac:dyDescent="0.2">
      <c r="A226" s="26"/>
      <c r="B226" s="138"/>
      <c r="C226" s="139" t="s">
        <v>436</v>
      </c>
      <c r="D226" s="139" t="s">
        <v>147</v>
      </c>
      <c r="E226" s="140" t="s">
        <v>437</v>
      </c>
      <c r="F226" s="141" t="s">
        <v>438</v>
      </c>
      <c r="G226" s="142" t="s">
        <v>150</v>
      </c>
      <c r="H226" s="143">
        <v>34.494999999999997</v>
      </c>
      <c r="I226" s="144"/>
      <c r="J226" s="144">
        <f t="shared" si="40"/>
        <v>0</v>
      </c>
      <c r="K226" s="145"/>
      <c r="L226" s="27"/>
      <c r="M226" s="146" t="s">
        <v>1</v>
      </c>
      <c r="N226" s="147" t="s">
        <v>43</v>
      </c>
      <c r="O226" s="148">
        <v>2.7</v>
      </c>
      <c r="P226" s="148">
        <f t="shared" si="41"/>
        <v>93.136499999999998</v>
      </c>
      <c r="Q226" s="148">
        <v>0</v>
      </c>
      <c r="R226" s="148">
        <f t="shared" si="42"/>
        <v>0</v>
      </c>
      <c r="S226" s="148">
        <v>0</v>
      </c>
      <c r="T226" s="149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151</v>
      </c>
      <c r="AT226" s="150" t="s">
        <v>147</v>
      </c>
      <c r="AU226" s="150" t="s">
        <v>87</v>
      </c>
      <c r="AY226" s="14" t="s">
        <v>145</v>
      </c>
      <c r="BE226" s="151">
        <f t="shared" si="44"/>
        <v>0</v>
      </c>
      <c r="BF226" s="151">
        <f t="shared" si="45"/>
        <v>0</v>
      </c>
      <c r="BG226" s="151">
        <f t="shared" si="46"/>
        <v>0</v>
      </c>
      <c r="BH226" s="151">
        <f t="shared" si="47"/>
        <v>0</v>
      </c>
      <c r="BI226" s="151">
        <f t="shared" si="48"/>
        <v>0</v>
      </c>
      <c r="BJ226" s="14" t="s">
        <v>8</v>
      </c>
      <c r="BK226" s="151">
        <f t="shared" si="49"/>
        <v>0</v>
      </c>
      <c r="BL226" s="14" t="s">
        <v>151</v>
      </c>
      <c r="BM226" s="150" t="s">
        <v>439</v>
      </c>
    </row>
    <row r="227" spans="1:65" s="2" customFormat="1" ht="24" customHeight="1" x14ac:dyDescent="0.2">
      <c r="A227" s="26"/>
      <c r="B227" s="138"/>
      <c r="C227" s="139" t="s">
        <v>440</v>
      </c>
      <c r="D227" s="139" t="s">
        <v>147</v>
      </c>
      <c r="E227" s="140" t="s">
        <v>441</v>
      </c>
      <c r="F227" s="141" t="s">
        <v>442</v>
      </c>
      <c r="G227" s="142" t="s">
        <v>150</v>
      </c>
      <c r="H227" s="143">
        <v>34.494999999999997</v>
      </c>
      <c r="I227" s="144"/>
      <c r="J227" s="144">
        <f t="shared" si="40"/>
        <v>0</v>
      </c>
      <c r="K227" s="145"/>
      <c r="L227" s="27"/>
      <c r="M227" s="146" t="s">
        <v>1</v>
      </c>
      <c r="N227" s="147" t="s">
        <v>43</v>
      </c>
      <c r="O227" s="148">
        <v>0.82</v>
      </c>
      <c r="P227" s="148">
        <f t="shared" si="41"/>
        <v>28.285899999999994</v>
      </c>
      <c r="Q227" s="148">
        <v>0</v>
      </c>
      <c r="R227" s="148">
        <f t="shared" si="42"/>
        <v>0</v>
      </c>
      <c r="S227" s="148">
        <v>0</v>
      </c>
      <c r="T227" s="149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151</v>
      </c>
      <c r="AT227" s="150" t="s">
        <v>147</v>
      </c>
      <c r="AU227" s="150" t="s">
        <v>87</v>
      </c>
      <c r="AY227" s="14" t="s">
        <v>145</v>
      </c>
      <c r="BE227" s="151">
        <f t="shared" si="44"/>
        <v>0</v>
      </c>
      <c r="BF227" s="151">
        <f t="shared" si="45"/>
        <v>0</v>
      </c>
      <c r="BG227" s="151">
        <f t="shared" si="46"/>
        <v>0</v>
      </c>
      <c r="BH227" s="151">
        <f t="shared" si="47"/>
        <v>0</v>
      </c>
      <c r="BI227" s="151">
        <f t="shared" si="48"/>
        <v>0</v>
      </c>
      <c r="BJ227" s="14" t="s">
        <v>8</v>
      </c>
      <c r="BK227" s="151">
        <f t="shared" si="49"/>
        <v>0</v>
      </c>
      <c r="BL227" s="14" t="s">
        <v>151</v>
      </c>
      <c r="BM227" s="150" t="s">
        <v>443</v>
      </c>
    </row>
    <row r="228" spans="1:65" s="2" customFormat="1" ht="16.5" customHeight="1" x14ac:dyDescent="0.2">
      <c r="A228" s="26"/>
      <c r="B228" s="138"/>
      <c r="C228" s="139" t="s">
        <v>444</v>
      </c>
      <c r="D228" s="139" t="s">
        <v>147</v>
      </c>
      <c r="E228" s="140" t="s">
        <v>445</v>
      </c>
      <c r="F228" s="141" t="s">
        <v>446</v>
      </c>
      <c r="G228" s="142" t="s">
        <v>185</v>
      </c>
      <c r="H228" s="143">
        <v>1.599</v>
      </c>
      <c r="I228" s="144"/>
      <c r="J228" s="144">
        <f t="shared" si="40"/>
        <v>0</v>
      </c>
      <c r="K228" s="145"/>
      <c r="L228" s="27"/>
      <c r="M228" s="146" t="s">
        <v>1</v>
      </c>
      <c r="N228" s="147" t="s">
        <v>43</v>
      </c>
      <c r="O228" s="148">
        <v>15.231</v>
      </c>
      <c r="P228" s="148">
        <f t="shared" si="41"/>
        <v>24.354368999999998</v>
      </c>
      <c r="Q228" s="148">
        <v>1.0530555952</v>
      </c>
      <c r="R228" s="148">
        <f t="shared" si="42"/>
        <v>1.6838358967247999</v>
      </c>
      <c r="S228" s="148">
        <v>0</v>
      </c>
      <c r="T228" s="149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151</v>
      </c>
      <c r="AT228" s="150" t="s">
        <v>147</v>
      </c>
      <c r="AU228" s="150" t="s">
        <v>87</v>
      </c>
      <c r="AY228" s="14" t="s">
        <v>145</v>
      </c>
      <c r="BE228" s="151">
        <f t="shared" si="44"/>
        <v>0</v>
      </c>
      <c r="BF228" s="151">
        <f t="shared" si="45"/>
        <v>0</v>
      </c>
      <c r="BG228" s="151">
        <f t="shared" si="46"/>
        <v>0</v>
      </c>
      <c r="BH228" s="151">
        <f t="shared" si="47"/>
        <v>0</v>
      </c>
      <c r="BI228" s="151">
        <f t="shared" si="48"/>
        <v>0</v>
      </c>
      <c r="BJ228" s="14" t="s">
        <v>8</v>
      </c>
      <c r="BK228" s="151">
        <f t="shared" si="49"/>
        <v>0</v>
      </c>
      <c r="BL228" s="14" t="s">
        <v>151</v>
      </c>
      <c r="BM228" s="150" t="s">
        <v>447</v>
      </c>
    </row>
    <row r="229" spans="1:65" s="2" customFormat="1" ht="16.5" customHeight="1" x14ac:dyDescent="0.2">
      <c r="A229" s="26"/>
      <c r="B229" s="138"/>
      <c r="C229" s="139" t="s">
        <v>448</v>
      </c>
      <c r="D229" s="139" t="s">
        <v>147</v>
      </c>
      <c r="E229" s="140" t="s">
        <v>433</v>
      </c>
      <c r="F229" s="141" t="s">
        <v>434</v>
      </c>
      <c r="G229" s="142" t="s">
        <v>150</v>
      </c>
      <c r="H229" s="143">
        <v>7.47</v>
      </c>
      <c r="I229" s="144"/>
      <c r="J229" s="144">
        <f t="shared" si="40"/>
        <v>0</v>
      </c>
      <c r="K229" s="145"/>
      <c r="L229" s="27"/>
      <c r="M229" s="146" t="s">
        <v>1</v>
      </c>
      <c r="N229" s="147" t="s">
        <v>43</v>
      </c>
      <c r="O229" s="148">
        <v>3.2130000000000001</v>
      </c>
      <c r="P229" s="148">
        <f t="shared" si="41"/>
        <v>24.001110000000001</v>
      </c>
      <c r="Q229" s="148">
        <v>2.2563399999999998</v>
      </c>
      <c r="R229" s="148">
        <f t="shared" si="42"/>
        <v>16.854859799999996</v>
      </c>
      <c r="S229" s="148">
        <v>0</v>
      </c>
      <c r="T229" s="149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151</v>
      </c>
      <c r="AT229" s="150" t="s">
        <v>147</v>
      </c>
      <c r="AU229" s="150" t="s">
        <v>87</v>
      </c>
      <c r="AY229" s="14" t="s">
        <v>145</v>
      </c>
      <c r="BE229" s="151">
        <f t="shared" si="44"/>
        <v>0</v>
      </c>
      <c r="BF229" s="151">
        <f t="shared" si="45"/>
        <v>0</v>
      </c>
      <c r="BG229" s="151">
        <f t="shared" si="46"/>
        <v>0</v>
      </c>
      <c r="BH229" s="151">
        <f t="shared" si="47"/>
        <v>0</v>
      </c>
      <c r="BI229" s="151">
        <f t="shared" si="48"/>
        <v>0</v>
      </c>
      <c r="BJ229" s="14" t="s">
        <v>8</v>
      </c>
      <c r="BK229" s="151">
        <f t="shared" si="49"/>
        <v>0</v>
      </c>
      <c r="BL229" s="14" t="s">
        <v>151</v>
      </c>
      <c r="BM229" s="150" t="s">
        <v>449</v>
      </c>
    </row>
    <row r="230" spans="1:65" s="12" customFormat="1" ht="22.9" customHeight="1" x14ac:dyDescent="0.2">
      <c r="B230" s="126"/>
      <c r="D230" s="127" t="s">
        <v>77</v>
      </c>
      <c r="E230" s="136" t="s">
        <v>167</v>
      </c>
      <c r="F230" s="136" t="s">
        <v>450</v>
      </c>
      <c r="J230" s="137">
        <f>BK230</f>
        <v>0</v>
      </c>
      <c r="L230" s="126"/>
      <c r="M230" s="130"/>
      <c r="N230" s="131"/>
      <c r="O230" s="131"/>
      <c r="P230" s="132">
        <f>P231</f>
        <v>3.7717650000000007</v>
      </c>
      <c r="Q230" s="131"/>
      <c r="R230" s="132">
        <f>R231</f>
        <v>0.70352603054999996</v>
      </c>
      <c r="S230" s="131"/>
      <c r="T230" s="133">
        <f>T231</f>
        <v>0</v>
      </c>
      <c r="AR230" s="127" t="s">
        <v>8</v>
      </c>
      <c r="AT230" s="134" t="s">
        <v>77</v>
      </c>
      <c r="AU230" s="134" t="s">
        <v>8</v>
      </c>
      <c r="AY230" s="127" t="s">
        <v>145</v>
      </c>
      <c r="BK230" s="135">
        <f>BK231</f>
        <v>0</v>
      </c>
    </row>
    <row r="231" spans="1:65" s="2" customFormat="1" ht="24" customHeight="1" x14ac:dyDescent="0.2">
      <c r="A231" s="26"/>
      <c r="B231" s="138"/>
      <c r="C231" s="139" t="s">
        <v>451</v>
      </c>
      <c r="D231" s="139" t="s">
        <v>147</v>
      </c>
      <c r="E231" s="140" t="s">
        <v>452</v>
      </c>
      <c r="F231" s="141" t="s">
        <v>453</v>
      </c>
      <c r="G231" s="142" t="s">
        <v>150</v>
      </c>
      <c r="H231" s="143">
        <v>0.40500000000000003</v>
      </c>
      <c r="I231" s="144"/>
      <c r="J231" s="144">
        <f>ROUND(I231*H231,0)</f>
        <v>0</v>
      </c>
      <c r="K231" s="145"/>
      <c r="L231" s="27"/>
      <c r="M231" s="146" t="s">
        <v>1</v>
      </c>
      <c r="N231" s="147" t="s">
        <v>43</v>
      </c>
      <c r="O231" s="148">
        <v>9.3130000000000006</v>
      </c>
      <c r="P231" s="148">
        <f>O231*H231</f>
        <v>3.7717650000000007</v>
      </c>
      <c r="Q231" s="148">
        <v>1.7371013099999999</v>
      </c>
      <c r="R231" s="148">
        <f>Q231*H231</f>
        <v>0.70352603054999996</v>
      </c>
      <c r="S231" s="148">
        <v>0</v>
      </c>
      <c r="T231" s="149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151</v>
      </c>
      <c r="AT231" s="150" t="s">
        <v>147</v>
      </c>
      <c r="AU231" s="150" t="s">
        <v>87</v>
      </c>
      <c r="AY231" s="14" t="s">
        <v>145</v>
      </c>
      <c r="BE231" s="151">
        <f>IF(N231="základní",J231,0)</f>
        <v>0</v>
      </c>
      <c r="BF231" s="151">
        <f>IF(N231="snížená",J231,0)</f>
        <v>0</v>
      </c>
      <c r="BG231" s="151">
        <f>IF(N231="zákl. přenesená",J231,0)</f>
        <v>0</v>
      </c>
      <c r="BH231" s="151">
        <f>IF(N231="sníž. přenesená",J231,0)</f>
        <v>0</v>
      </c>
      <c r="BI231" s="151">
        <f>IF(N231="nulová",J231,0)</f>
        <v>0</v>
      </c>
      <c r="BJ231" s="14" t="s">
        <v>8</v>
      </c>
      <c r="BK231" s="151">
        <f>ROUND(I231*H231,0)</f>
        <v>0</v>
      </c>
      <c r="BL231" s="14" t="s">
        <v>151</v>
      </c>
      <c r="BM231" s="150" t="s">
        <v>454</v>
      </c>
    </row>
    <row r="232" spans="1:65" s="12" customFormat="1" ht="22.9" customHeight="1" x14ac:dyDescent="0.2">
      <c r="B232" s="126"/>
      <c r="D232" s="127" t="s">
        <v>77</v>
      </c>
      <c r="E232" s="136" t="s">
        <v>179</v>
      </c>
      <c r="F232" s="136" t="s">
        <v>455</v>
      </c>
      <c r="J232" s="137">
        <f>BK232</f>
        <v>0</v>
      </c>
      <c r="L232" s="126"/>
      <c r="M232" s="130"/>
      <c r="N232" s="131"/>
      <c r="O232" s="131"/>
      <c r="P232" s="132">
        <f>SUM(P233:P239)</f>
        <v>395.84611600000005</v>
      </c>
      <c r="Q232" s="131"/>
      <c r="R232" s="132">
        <f>SUM(R233:R239)</f>
        <v>2.9769986926750001</v>
      </c>
      <c r="S232" s="131"/>
      <c r="T232" s="133">
        <f>SUM(T233:T239)</f>
        <v>0</v>
      </c>
      <c r="AR232" s="127" t="s">
        <v>8</v>
      </c>
      <c r="AT232" s="134" t="s">
        <v>77</v>
      </c>
      <c r="AU232" s="134" t="s">
        <v>8</v>
      </c>
      <c r="AY232" s="127" t="s">
        <v>145</v>
      </c>
      <c r="BK232" s="135">
        <f>SUM(BK233:BK239)</f>
        <v>0</v>
      </c>
    </row>
    <row r="233" spans="1:65" s="2" customFormat="1" ht="24" customHeight="1" x14ac:dyDescent="0.2">
      <c r="A233" s="26"/>
      <c r="B233" s="138"/>
      <c r="C233" s="139" t="s">
        <v>456</v>
      </c>
      <c r="D233" s="139" t="s">
        <v>147</v>
      </c>
      <c r="E233" s="140" t="s">
        <v>457</v>
      </c>
      <c r="F233" s="141" t="s">
        <v>458</v>
      </c>
      <c r="G233" s="142" t="s">
        <v>208</v>
      </c>
      <c r="H233" s="143">
        <v>612.82500000000005</v>
      </c>
      <c r="I233" s="144"/>
      <c r="J233" s="144">
        <f t="shared" ref="J233:J239" si="50">ROUND(I233*H233,0)</f>
        <v>0</v>
      </c>
      <c r="K233" s="145"/>
      <c r="L233" s="27"/>
      <c r="M233" s="146" t="s">
        <v>1</v>
      </c>
      <c r="N233" s="147" t="s">
        <v>43</v>
      </c>
      <c r="O233" s="148">
        <v>0.186</v>
      </c>
      <c r="P233" s="148">
        <f t="shared" ref="P233:P239" si="51">O233*H233</f>
        <v>113.98545000000001</v>
      </c>
      <c r="Q233" s="148">
        <v>1.04E-6</v>
      </c>
      <c r="R233" s="148">
        <f t="shared" ref="R233:R239" si="52">Q233*H233</f>
        <v>6.373380000000001E-4</v>
      </c>
      <c r="S233" s="148">
        <v>0</v>
      </c>
      <c r="T233" s="149">
        <f t="shared" ref="T233:T239" si="53"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151</v>
      </c>
      <c r="AT233" s="150" t="s">
        <v>147</v>
      </c>
      <c r="AU233" s="150" t="s">
        <v>87</v>
      </c>
      <c r="AY233" s="14" t="s">
        <v>145</v>
      </c>
      <c r="BE233" s="151">
        <f t="shared" ref="BE233:BE239" si="54">IF(N233="základní",J233,0)</f>
        <v>0</v>
      </c>
      <c r="BF233" s="151">
        <f t="shared" ref="BF233:BF239" si="55">IF(N233="snížená",J233,0)</f>
        <v>0</v>
      </c>
      <c r="BG233" s="151">
        <f t="shared" ref="BG233:BG239" si="56">IF(N233="zákl. přenesená",J233,0)</f>
        <v>0</v>
      </c>
      <c r="BH233" s="151">
        <f t="shared" ref="BH233:BH239" si="57">IF(N233="sníž. přenesená",J233,0)</f>
        <v>0</v>
      </c>
      <c r="BI233" s="151">
        <f t="shared" ref="BI233:BI239" si="58">IF(N233="nulová",J233,0)</f>
        <v>0</v>
      </c>
      <c r="BJ233" s="14" t="s">
        <v>8</v>
      </c>
      <c r="BK233" s="151">
        <f t="shared" ref="BK233:BK239" si="59">ROUND(I233*H233,0)</f>
        <v>0</v>
      </c>
      <c r="BL233" s="14" t="s">
        <v>151</v>
      </c>
      <c r="BM233" s="150" t="s">
        <v>459</v>
      </c>
    </row>
    <row r="234" spans="1:65" s="2" customFormat="1" ht="24" customHeight="1" x14ac:dyDescent="0.2">
      <c r="A234" s="26"/>
      <c r="B234" s="138"/>
      <c r="C234" s="139" t="s">
        <v>460</v>
      </c>
      <c r="D234" s="139" t="s">
        <v>147</v>
      </c>
      <c r="E234" s="140" t="s">
        <v>461</v>
      </c>
      <c r="F234" s="141" t="s">
        <v>462</v>
      </c>
      <c r="G234" s="142" t="s">
        <v>208</v>
      </c>
      <c r="H234" s="143">
        <v>1838.4749999999999</v>
      </c>
      <c r="I234" s="144"/>
      <c r="J234" s="144">
        <f t="shared" si="50"/>
        <v>0</v>
      </c>
      <c r="K234" s="145"/>
      <c r="L234" s="27"/>
      <c r="M234" s="146" t="s">
        <v>1</v>
      </c>
      <c r="N234" s="147" t="s">
        <v>43</v>
      </c>
      <c r="O234" s="148">
        <v>8.0000000000000002E-3</v>
      </c>
      <c r="P234" s="148">
        <f t="shared" si="51"/>
        <v>14.707799999999999</v>
      </c>
      <c r="Q234" s="148">
        <v>1.6061929999999999E-3</v>
      </c>
      <c r="R234" s="148">
        <f t="shared" si="52"/>
        <v>2.9529456756749997</v>
      </c>
      <c r="S234" s="148">
        <v>0</v>
      </c>
      <c r="T234" s="149">
        <f t="shared" si="5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151</v>
      </c>
      <c r="AT234" s="150" t="s">
        <v>147</v>
      </c>
      <c r="AU234" s="150" t="s">
        <v>87</v>
      </c>
      <c r="AY234" s="14" t="s">
        <v>145</v>
      </c>
      <c r="BE234" s="151">
        <f t="shared" si="54"/>
        <v>0</v>
      </c>
      <c r="BF234" s="151">
        <f t="shared" si="55"/>
        <v>0</v>
      </c>
      <c r="BG234" s="151">
        <f t="shared" si="56"/>
        <v>0</v>
      </c>
      <c r="BH234" s="151">
        <f t="shared" si="57"/>
        <v>0</v>
      </c>
      <c r="BI234" s="151">
        <f t="shared" si="58"/>
        <v>0</v>
      </c>
      <c r="BJ234" s="14" t="s">
        <v>8</v>
      </c>
      <c r="BK234" s="151">
        <f t="shared" si="59"/>
        <v>0</v>
      </c>
      <c r="BL234" s="14" t="s">
        <v>151</v>
      </c>
      <c r="BM234" s="150" t="s">
        <v>463</v>
      </c>
    </row>
    <row r="235" spans="1:65" s="2" customFormat="1" ht="24" customHeight="1" x14ac:dyDescent="0.2">
      <c r="A235" s="26"/>
      <c r="B235" s="138"/>
      <c r="C235" s="139" t="s">
        <v>464</v>
      </c>
      <c r="D235" s="139" t="s">
        <v>147</v>
      </c>
      <c r="E235" s="140" t="s">
        <v>465</v>
      </c>
      <c r="F235" s="141" t="s">
        <v>466</v>
      </c>
      <c r="G235" s="142" t="s">
        <v>208</v>
      </c>
      <c r="H235" s="143">
        <v>612.82500000000005</v>
      </c>
      <c r="I235" s="144"/>
      <c r="J235" s="144">
        <f t="shared" si="50"/>
        <v>0</v>
      </c>
      <c r="K235" s="145"/>
      <c r="L235" s="27"/>
      <c r="M235" s="146" t="s">
        <v>1</v>
      </c>
      <c r="N235" s="147" t="s">
        <v>43</v>
      </c>
      <c r="O235" s="148">
        <v>0.13800000000000001</v>
      </c>
      <c r="P235" s="148">
        <f t="shared" si="51"/>
        <v>84.569850000000017</v>
      </c>
      <c r="Q235" s="148">
        <v>0</v>
      </c>
      <c r="R235" s="148">
        <f t="shared" si="52"/>
        <v>0</v>
      </c>
      <c r="S235" s="148">
        <v>0</v>
      </c>
      <c r="T235" s="149">
        <f t="shared" si="5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151</v>
      </c>
      <c r="AT235" s="150" t="s">
        <v>147</v>
      </c>
      <c r="AU235" s="150" t="s">
        <v>87</v>
      </c>
      <c r="AY235" s="14" t="s">
        <v>145</v>
      </c>
      <c r="BE235" s="151">
        <f t="shared" si="54"/>
        <v>0</v>
      </c>
      <c r="BF235" s="151">
        <f t="shared" si="55"/>
        <v>0</v>
      </c>
      <c r="BG235" s="151">
        <f t="shared" si="56"/>
        <v>0</v>
      </c>
      <c r="BH235" s="151">
        <f t="shared" si="57"/>
        <v>0</v>
      </c>
      <c r="BI235" s="151">
        <f t="shared" si="58"/>
        <v>0</v>
      </c>
      <c r="BJ235" s="14" t="s">
        <v>8</v>
      </c>
      <c r="BK235" s="151">
        <f t="shared" si="59"/>
        <v>0</v>
      </c>
      <c r="BL235" s="14" t="s">
        <v>151</v>
      </c>
      <c r="BM235" s="150" t="s">
        <v>467</v>
      </c>
    </row>
    <row r="236" spans="1:65" s="2" customFormat="1" ht="24" customHeight="1" x14ac:dyDescent="0.2">
      <c r="A236" s="26"/>
      <c r="B236" s="138"/>
      <c r="C236" s="139" t="s">
        <v>468</v>
      </c>
      <c r="D236" s="139" t="s">
        <v>147</v>
      </c>
      <c r="E236" s="140" t="s">
        <v>469</v>
      </c>
      <c r="F236" s="141" t="s">
        <v>470</v>
      </c>
      <c r="G236" s="142" t="s">
        <v>208</v>
      </c>
      <c r="H236" s="143">
        <v>592.80200000000002</v>
      </c>
      <c r="I236" s="144"/>
      <c r="J236" s="144">
        <f t="shared" si="50"/>
        <v>0</v>
      </c>
      <c r="K236" s="145"/>
      <c r="L236" s="27"/>
      <c r="M236" s="146" t="s">
        <v>1</v>
      </c>
      <c r="N236" s="147" t="s">
        <v>43</v>
      </c>
      <c r="O236" s="148">
        <v>0.308</v>
      </c>
      <c r="P236" s="148">
        <f t="shared" si="51"/>
        <v>182.58301600000001</v>
      </c>
      <c r="Q236" s="148">
        <v>3.9499999999999998E-5</v>
      </c>
      <c r="R236" s="148">
        <f t="shared" si="52"/>
        <v>2.3415678999999998E-2</v>
      </c>
      <c r="S236" s="148">
        <v>0</v>
      </c>
      <c r="T236" s="149">
        <f t="shared" si="5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151</v>
      </c>
      <c r="AT236" s="150" t="s">
        <v>147</v>
      </c>
      <c r="AU236" s="150" t="s">
        <v>87</v>
      </c>
      <c r="AY236" s="14" t="s">
        <v>145</v>
      </c>
      <c r="BE236" s="151">
        <f t="shared" si="54"/>
        <v>0</v>
      </c>
      <c r="BF236" s="151">
        <f t="shared" si="55"/>
        <v>0</v>
      </c>
      <c r="BG236" s="151">
        <f t="shared" si="56"/>
        <v>0</v>
      </c>
      <c r="BH236" s="151">
        <f t="shared" si="57"/>
        <v>0</v>
      </c>
      <c r="BI236" s="151">
        <f t="shared" si="58"/>
        <v>0</v>
      </c>
      <c r="BJ236" s="14" t="s">
        <v>8</v>
      </c>
      <c r="BK236" s="151">
        <f t="shared" si="59"/>
        <v>0</v>
      </c>
      <c r="BL236" s="14" t="s">
        <v>151</v>
      </c>
      <c r="BM236" s="150" t="s">
        <v>471</v>
      </c>
    </row>
    <row r="237" spans="1:65" s="2" customFormat="1" ht="16.5" customHeight="1" x14ac:dyDescent="0.2">
      <c r="A237" s="26"/>
      <c r="B237" s="138"/>
      <c r="C237" s="152" t="s">
        <v>472</v>
      </c>
      <c r="D237" s="152" t="s">
        <v>164</v>
      </c>
      <c r="E237" s="153" t="s">
        <v>473</v>
      </c>
      <c r="F237" s="154" t="s">
        <v>474</v>
      </c>
      <c r="G237" s="155" t="s">
        <v>189</v>
      </c>
      <c r="H237" s="156">
        <v>9</v>
      </c>
      <c r="I237" s="157"/>
      <c r="J237" s="157">
        <f t="shared" si="50"/>
        <v>0</v>
      </c>
      <c r="K237" s="158"/>
      <c r="L237" s="159"/>
      <c r="M237" s="160" t="s">
        <v>1</v>
      </c>
      <c r="N237" s="161" t="s">
        <v>43</v>
      </c>
      <c r="O237" s="148">
        <v>0</v>
      </c>
      <c r="P237" s="148">
        <f t="shared" si="51"/>
        <v>0</v>
      </c>
      <c r="Q237" s="148">
        <v>0</v>
      </c>
      <c r="R237" s="148">
        <f t="shared" si="52"/>
        <v>0</v>
      </c>
      <c r="S237" s="148">
        <v>0</v>
      </c>
      <c r="T237" s="149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167</v>
      </c>
      <c r="AT237" s="150" t="s">
        <v>164</v>
      </c>
      <c r="AU237" s="150" t="s">
        <v>87</v>
      </c>
      <c r="AY237" s="14" t="s">
        <v>145</v>
      </c>
      <c r="BE237" s="151">
        <f t="shared" si="54"/>
        <v>0</v>
      </c>
      <c r="BF237" s="151">
        <f t="shared" si="55"/>
        <v>0</v>
      </c>
      <c r="BG237" s="151">
        <f t="shared" si="56"/>
        <v>0</v>
      </c>
      <c r="BH237" s="151">
        <f t="shared" si="57"/>
        <v>0</v>
      </c>
      <c r="BI237" s="151">
        <f t="shared" si="58"/>
        <v>0</v>
      </c>
      <c r="BJ237" s="14" t="s">
        <v>8</v>
      </c>
      <c r="BK237" s="151">
        <f t="shared" si="59"/>
        <v>0</v>
      </c>
      <c r="BL237" s="14" t="s">
        <v>151</v>
      </c>
      <c r="BM237" s="150" t="s">
        <v>475</v>
      </c>
    </row>
    <row r="238" spans="1:65" s="2" customFormat="1" ht="16.5" customHeight="1" x14ac:dyDescent="0.2">
      <c r="A238" s="26"/>
      <c r="B238" s="138"/>
      <c r="C238" s="152" t="s">
        <v>476</v>
      </c>
      <c r="D238" s="152" t="s">
        <v>164</v>
      </c>
      <c r="E238" s="153" t="s">
        <v>477</v>
      </c>
      <c r="F238" s="154" t="s">
        <v>478</v>
      </c>
      <c r="G238" s="155" t="s">
        <v>479</v>
      </c>
      <c r="H238" s="156">
        <v>5</v>
      </c>
      <c r="I238" s="157"/>
      <c r="J238" s="157">
        <f t="shared" si="50"/>
        <v>0</v>
      </c>
      <c r="K238" s="158"/>
      <c r="L238" s="159"/>
      <c r="M238" s="160" t="s">
        <v>1</v>
      </c>
      <c r="N238" s="161" t="s">
        <v>43</v>
      </c>
      <c r="O238" s="148">
        <v>0</v>
      </c>
      <c r="P238" s="148">
        <f t="shared" si="51"/>
        <v>0</v>
      </c>
      <c r="Q238" s="148">
        <v>0</v>
      </c>
      <c r="R238" s="148">
        <f t="shared" si="52"/>
        <v>0</v>
      </c>
      <c r="S238" s="148">
        <v>0</v>
      </c>
      <c r="T238" s="149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167</v>
      </c>
      <c r="AT238" s="150" t="s">
        <v>164</v>
      </c>
      <c r="AU238" s="150" t="s">
        <v>87</v>
      </c>
      <c r="AY238" s="14" t="s">
        <v>145</v>
      </c>
      <c r="BE238" s="151">
        <f t="shared" si="54"/>
        <v>0</v>
      </c>
      <c r="BF238" s="151">
        <f t="shared" si="55"/>
        <v>0</v>
      </c>
      <c r="BG238" s="151">
        <f t="shared" si="56"/>
        <v>0</v>
      </c>
      <c r="BH238" s="151">
        <f t="shared" si="57"/>
        <v>0</v>
      </c>
      <c r="BI238" s="151">
        <f t="shared" si="58"/>
        <v>0</v>
      </c>
      <c r="BJ238" s="14" t="s">
        <v>8</v>
      </c>
      <c r="BK238" s="151">
        <f t="shared" si="59"/>
        <v>0</v>
      </c>
      <c r="BL238" s="14" t="s">
        <v>151</v>
      </c>
      <c r="BM238" s="150" t="s">
        <v>480</v>
      </c>
    </row>
    <row r="239" spans="1:65" s="2" customFormat="1" ht="16.5" customHeight="1" x14ac:dyDescent="0.2">
      <c r="A239" s="26"/>
      <c r="B239" s="138"/>
      <c r="C239" s="152" t="s">
        <v>481</v>
      </c>
      <c r="D239" s="152" t="s">
        <v>164</v>
      </c>
      <c r="E239" s="153" t="s">
        <v>482</v>
      </c>
      <c r="F239" s="154" t="s">
        <v>483</v>
      </c>
      <c r="G239" s="155" t="s">
        <v>479</v>
      </c>
      <c r="H239" s="156">
        <v>1</v>
      </c>
      <c r="I239" s="157"/>
      <c r="J239" s="157">
        <f t="shared" si="50"/>
        <v>0</v>
      </c>
      <c r="K239" s="158"/>
      <c r="L239" s="159"/>
      <c r="M239" s="160" t="s">
        <v>1</v>
      </c>
      <c r="N239" s="161" t="s">
        <v>43</v>
      </c>
      <c r="O239" s="148">
        <v>0</v>
      </c>
      <c r="P239" s="148">
        <f t="shared" si="51"/>
        <v>0</v>
      </c>
      <c r="Q239" s="148">
        <v>0</v>
      </c>
      <c r="R239" s="148">
        <f t="shared" si="52"/>
        <v>0</v>
      </c>
      <c r="S239" s="148">
        <v>0</v>
      </c>
      <c r="T239" s="149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0" t="s">
        <v>167</v>
      </c>
      <c r="AT239" s="150" t="s">
        <v>164</v>
      </c>
      <c r="AU239" s="150" t="s">
        <v>87</v>
      </c>
      <c r="AY239" s="14" t="s">
        <v>145</v>
      </c>
      <c r="BE239" s="151">
        <f t="shared" si="54"/>
        <v>0</v>
      </c>
      <c r="BF239" s="151">
        <f t="shared" si="55"/>
        <v>0</v>
      </c>
      <c r="BG239" s="151">
        <f t="shared" si="56"/>
        <v>0</v>
      </c>
      <c r="BH239" s="151">
        <f t="shared" si="57"/>
        <v>0</v>
      </c>
      <c r="BI239" s="151">
        <f t="shared" si="58"/>
        <v>0</v>
      </c>
      <c r="BJ239" s="14" t="s">
        <v>8</v>
      </c>
      <c r="BK239" s="151">
        <f t="shared" si="59"/>
        <v>0</v>
      </c>
      <c r="BL239" s="14" t="s">
        <v>151</v>
      </c>
      <c r="BM239" s="150" t="s">
        <v>484</v>
      </c>
    </row>
    <row r="240" spans="1:65" s="12" customFormat="1" ht="22.9" customHeight="1" x14ac:dyDescent="0.2">
      <c r="B240" s="126"/>
      <c r="D240" s="127" t="s">
        <v>77</v>
      </c>
      <c r="E240" s="136" t="s">
        <v>485</v>
      </c>
      <c r="F240" s="136" t="s">
        <v>486</v>
      </c>
      <c r="J240" s="137">
        <f>BK240</f>
        <v>0</v>
      </c>
      <c r="L240" s="126"/>
      <c r="M240" s="130"/>
      <c r="N240" s="131"/>
      <c r="O240" s="131"/>
      <c r="P240" s="132">
        <f>P241</f>
        <v>286.034356</v>
      </c>
      <c r="Q240" s="131"/>
      <c r="R240" s="132">
        <f>R241</f>
        <v>0</v>
      </c>
      <c r="S240" s="131"/>
      <c r="T240" s="133">
        <f>T241</f>
        <v>0</v>
      </c>
      <c r="AR240" s="127" t="s">
        <v>8</v>
      </c>
      <c r="AT240" s="134" t="s">
        <v>77</v>
      </c>
      <c r="AU240" s="134" t="s">
        <v>8</v>
      </c>
      <c r="AY240" s="127" t="s">
        <v>145</v>
      </c>
      <c r="BK240" s="135">
        <f>BK241</f>
        <v>0</v>
      </c>
    </row>
    <row r="241" spans="1:65" s="2" customFormat="1" ht="16.5" customHeight="1" x14ac:dyDescent="0.2">
      <c r="A241" s="26"/>
      <c r="B241" s="138"/>
      <c r="C241" s="139" t="s">
        <v>487</v>
      </c>
      <c r="D241" s="139" t="s">
        <v>147</v>
      </c>
      <c r="E241" s="140" t="s">
        <v>488</v>
      </c>
      <c r="F241" s="141" t="s">
        <v>489</v>
      </c>
      <c r="G241" s="142" t="s">
        <v>185</v>
      </c>
      <c r="H241" s="143">
        <v>931.70799999999997</v>
      </c>
      <c r="I241" s="144"/>
      <c r="J241" s="144">
        <f>ROUND(I241*H241,0)</f>
        <v>0</v>
      </c>
      <c r="K241" s="145"/>
      <c r="L241" s="27"/>
      <c r="M241" s="146" t="s">
        <v>1</v>
      </c>
      <c r="N241" s="147" t="s">
        <v>43</v>
      </c>
      <c r="O241" s="148">
        <v>0.307</v>
      </c>
      <c r="P241" s="148">
        <f>O241*H241</f>
        <v>286.034356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151</v>
      </c>
      <c r="AT241" s="150" t="s">
        <v>147</v>
      </c>
      <c r="AU241" s="150" t="s">
        <v>87</v>
      </c>
      <c r="AY241" s="14" t="s">
        <v>145</v>
      </c>
      <c r="BE241" s="151">
        <f>IF(N241="základní",J241,0)</f>
        <v>0</v>
      </c>
      <c r="BF241" s="151">
        <f>IF(N241="snížená",J241,0)</f>
        <v>0</v>
      </c>
      <c r="BG241" s="151">
        <f>IF(N241="zákl. přenesená",J241,0)</f>
        <v>0</v>
      </c>
      <c r="BH241" s="151">
        <f>IF(N241="sníž. přenesená",J241,0)</f>
        <v>0</v>
      </c>
      <c r="BI241" s="151">
        <f>IF(N241="nulová",J241,0)</f>
        <v>0</v>
      </c>
      <c r="BJ241" s="14" t="s">
        <v>8</v>
      </c>
      <c r="BK241" s="151">
        <f>ROUND(I241*H241,0)</f>
        <v>0</v>
      </c>
      <c r="BL241" s="14" t="s">
        <v>151</v>
      </c>
      <c r="BM241" s="150" t="s">
        <v>490</v>
      </c>
    </row>
    <row r="242" spans="1:65" s="12" customFormat="1" ht="25.9" customHeight="1" x14ac:dyDescent="0.2">
      <c r="B242" s="126"/>
      <c r="D242" s="127" t="s">
        <v>77</v>
      </c>
      <c r="E242" s="128" t="s">
        <v>491</v>
      </c>
      <c r="F242" s="128" t="s">
        <v>492</v>
      </c>
      <c r="J242" s="129">
        <f>BK242</f>
        <v>0</v>
      </c>
      <c r="L242" s="126"/>
      <c r="M242" s="130"/>
      <c r="N242" s="131"/>
      <c r="O242" s="131"/>
      <c r="P242" s="132">
        <f>P243+P252+P260+P272+P274+P276+P278+P286+P291+P322+P328+P334+P345+P348+P355+P357</f>
        <v>1788.2881769999999</v>
      </c>
      <c r="Q242" s="131"/>
      <c r="R242" s="132">
        <f>R243+R252+R260+R272+R274+R276+R278+R286+R291+R322+R328+R334+R345+R348+R355+R357</f>
        <v>40.69409922563699</v>
      </c>
      <c r="S242" s="131"/>
      <c r="T242" s="133">
        <f>T243+T252+T260+T272+T274+T276+T278+T286+T291+T322+T328+T334+T345+T348+T355+T357</f>
        <v>7.9442999999999993</v>
      </c>
      <c r="AR242" s="127" t="s">
        <v>87</v>
      </c>
      <c r="AT242" s="134" t="s">
        <v>77</v>
      </c>
      <c r="AU242" s="134" t="s">
        <v>15</v>
      </c>
      <c r="AY242" s="127" t="s">
        <v>145</v>
      </c>
      <c r="BK242" s="135">
        <f>BK243+BK252+BK260+BK272+BK274+BK276+BK278+BK286+BK291+BK322+BK328+BK334+BK345+BK348+BK355+BK357</f>
        <v>0</v>
      </c>
    </row>
    <row r="243" spans="1:65" s="12" customFormat="1" ht="22.9" customHeight="1" x14ac:dyDescent="0.2">
      <c r="B243" s="126"/>
      <c r="D243" s="127" t="s">
        <v>77</v>
      </c>
      <c r="E243" s="136" t="s">
        <v>493</v>
      </c>
      <c r="F243" s="136" t="s">
        <v>494</v>
      </c>
      <c r="J243" s="137">
        <f>BK243</f>
        <v>0</v>
      </c>
      <c r="L243" s="126"/>
      <c r="M243" s="130"/>
      <c r="N243" s="131"/>
      <c r="O243" s="131"/>
      <c r="P243" s="132">
        <f>SUM(P244:P251)</f>
        <v>138.56989399999998</v>
      </c>
      <c r="Q243" s="131"/>
      <c r="R243" s="132">
        <f>SUM(R244:R251)</f>
        <v>2.8746463864999998</v>
      </c>
      <c r="S243" s="131"/>
      <c r="T243" s="133">
        <f>SUM(T244:T251)</f>
        <v>0</v>
      </c>
      <c r="AR243" s="127" t="s">
        <v>87</v>
      </c>
      <c r="AT243" s="134" t="s">
        <v>77</v>
      </c>
      <c r="AU243" s="134" t="s">
        <v>8</v>
      </c>
      <c r="AY243" s="127" t="s">
        <v>145</v>
      </c>
      <c r="BK243" s="135">
        <f>SUM(BK244:BK251)</f>
        <v>0</v>
      </c>
    </row>
    <row r="244" spans="1:65" s="2" customFormat="1" ht="24" customHeight="1" x14ac:dyDescent="0.2">
      <c r="A244" s="26"/>
      <c r="B244" s="138"/>
      <c r="C244" s="139" t="s">
        <v>495</v>
      </c>
      <c r="D244" s="139" t="s">
        <v>147</v>
      </c>
      <c r="E244" s="140" t="s">
        <v>496</v>
      </c>
      <c r="F244" s="141" t="s">
        <v>497</v>
      </c>
      <c r="G244" s="142" t="s">
        <v>208</v>
      </c>
      <c r="H244" s="143">
        <v>214.53299999999999</v>
      </c>
      <c r="I244" s="144"/>
      <c r="J244" s="144">
        <f t="shared" ref="J244:J251" si="60">ROUND(I244*H244,0)</f>
        <v>0</v>
      </c>
      <c r="K244" s="145"/>
      <c r="L244" s="27"/>
      <c r="M244" s="146" t="s">
        <v>1</v>
      </c>
      <c r="N244" s="147" t="s">
        <v>43</v>
      </c>
      <c r="O244" s="148">
        <v>2.4E-2</v>
      </c>
      <c r="P244" s="148">
        <f t="shared" ref="P244:P251" si="61">O244*H244</f>
        <v>5.1487919999999994</v>
      </c>
      <c r="Q244" s="148">
        <v>0</v>
      </c>
      <c r="R244" s="148">
        <f t="shared" ref="R244:R251" si="62">Q244*H244</f>
        <v>0</v>
      </c>
      <c r="S244" s="148">
        <v>0</v>
      </c>
      <c r="T244" s="149">
        <f t="shared" ref="T244:T251" si="63"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205</v>
      </c>
      <c r="AT244" s="150" t="s">
        <v>147</v>
      </c>
      <c r="AU244" s="150" t="s">
        <v>87</v>
      </c>
      <c r="AY244" s="14" t="s">
        <v>145</v>
      </c>
      <c r="BE244" s="151">
        <f t="shared" ref="BE244:BE251" si="64">IF(N244="základní",J244,0)</f>
        <v>0</v>
      </c>
      <c r="BF244" s="151">
        <f t="shared" ref="BF244:BF251" si="65">IF(N244="snížená",J244,0)</f>
        <v>0</v>
      </c>
      <c r="BG244" s="151">
        <f t="shared" ref="BG244:BG251" si="66">IF(N244="zákl. přenesená",J244,0)</f>
        <v>0</v>
      </c>
      <c r="BH244" s="151">
        <f t="shared" ref="BH244:BH251" si="67">IF(N244="sníž. přenesená",J244,0)</f>
        <v>0</v>
      </c>
      <c r="BI244" s="151">
        <f t="shared" ref="BI244:BI251" si="68">IF(N244="nulová",J244,0)</f>
        <v>0</v>
      </c>
      <c r="BJ244" s="14" t="s">
        <v>8</v>
      </c>
      <c r="BK244" s="151">
        <f t="shared" ref="BK244:BK251" si="69">ROUND(I244*H244,0)</f>
        <v>0</v>
      </c>
      <c r="BL244" s="14" t="s">
        <v>205</v>
      </c>
      <c r="BM244" s="150" t="s">
        <v>498</v>
      </c>
    </row>
    <row r="245" spans="1:65" s="2" customFormat="1" ht="16.5" customHeight="1" x14ac:dyDescent="0.2">
      <c r="A245" s="26"/>
      <c r="B245" s="138"/>
      <c r="C245" s="152" t="s">
        <v>499</v>
      </c>
      <c r="D245" s="152" t="s">
        <v>164</v>
      </c>
      <c r="E245" s="153" t="s">
        <v>500</v>
      </c>
      <c r="F245" s="154" t="s">
        <v>1000</v>
      </c>
      <c r="G245" s="155" t="s">
        <v>185</v>
      </c>
      <c r="H245" s="156">
        <v>6.4000000000000001E-2</v>
      </c>
      <c r="I245" s="157"/>
      <c r="J245" s="157">
        <f t="shared" si="60"/>
        <v>0</v>
      </c>
      <c r="K245" s="158"/>
      <c r="L245" s="159"/>
      <c r="M245" s="160" t="s">
        <v>1</v>
      </c>
      <c r="N245" s="161" t="s">
        <v>43</v>
      </c>
      <c r="O245" s="148">
        <v>0</v>
      </c>
      <c r="P245" s="148">
        <f t="shared" si="61"/>
        <v>0</v>
      </c>
      <c r="Q245" s="148">
        <v>1</v>
      </c>
      <c r="R245" s="148">
        <f t="shared" si="62"/>
        <v>6.4000000000000001E-2</v>
      </c>
      <c r="S245" s="148">
        <v>0</v>
      </c>
      <c r="T245" s="149">
        <f t="shared" si="6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271</v>
      </c>
      <c r="AT245" s="150" t="s">
        <v>164</v>
      </c>
      <c r="AU245" s="150" t="s">
        <v>87</v>
      </c>
      <c r="AY245" s="14" t="s">
        <v>145</v>
      </c>
      <c r="BE245" s="151">
        <f t="shared" si="64"/>
        <v>0</v>
      </c>
      <c r="BF245" s="151">
        <f t="shared" si="65"/>
        <v>0</v>
      </c>
      <c r="BG245" s="151">
        <f t="shared" si="66"/>
        <v>0</v>
      </c>
      <c r="BH245" s="151">
        <f t="shared" si="67"/>
        <v>0</v>
      </c>
      <c r="BI245" s="151">
        <f t="shared" si="68"/>
        <v>0</v>
      </c>
      <c r="BJ245" s="14" t="s">
        <v>8</v>
      </c>
      <c r="BK245" s="151">
        <f t="shared" si="69"/>
        <v>0</v>
      </c>
      <c r="BL245" s="14" t="s">
        <v>205</v>
      </c>
      <c r="BM245" s="150" t="s">
        <v>501</v>
      </c>
    </row>
    <row r="246" spans="1:65" s="2" customFormat="1" ht="24" customHeight="1" x14ac:dyDescent="0.2">
      <c r="A246" s="26"/>
      <c r="B246" s="138"/>
      <c r="C246" s="139" t="s">
        <v>502</v>
      </c>
      <c r="D246" s="139" t="s">
        <v>147</v>
      </c>
      <c r="E246" s="140" t="s">
        <v>503</v>
      </c>
      <c r="F246" s="141" t="s">
        <v>504</v>
      </c>
      <c r="G246" s="142" t="s">
        <v>208</v>
      </c>
      <c r="H246" s="143">
        <v>429.06599999999997</v>
      </c>
      <c r="I246" s="144"/>
      <c r="J246" s="144">
        <f t="shared" si="60"/>
        <v>0</v>
      </c>
      <c r="K246" s="145"/>
      <c r="L246" s="27"/>
      <c r="M246" s="146" t="s">
        <v>1</v>
      </c>
      <c r="N246" s="147" t="s">
        <v>43</v>
      </c>
      <c r="O246" s="148">
        <v>0.222</v>
      </c>
      <c r="P246" s="148">
        <f t="shared" si="61"/>
        <v>95.252651999999998</v>
      </c>
      <c r="Q246" s="148">
        <v>3.9825E-4</v>
      </c>
      <c r="R246" s="148">
        <f t="shared" si="62"/>
        <v>0.17087553449999998</v>
      </c>
      <c r="S246" s="148">
        <v>0</v>
      </c>
      <c r="T246" s="149">
        <f t="shared" si="6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205</v>
      </c>
      <c r="AT246" s="150" t="s">
        <v>147</v>
      </c>
      <c r="AU246" s="150" t="s">
        <v>87</v>
      </c>
      <c r="AY246" s="14" t="s">
        <v>145</v>
      </c>
      <c r="BE246" s="151">
        <f t="shared" si="64"/>
        <v>0</v>
      </c>
      <c r="BF246" s="151">
        <f t="shared" si="65"/>
        <v>0</v>
      </c>
      <c r="BG246" s="151">
        <f t="shared" si="66"/>
        <v>0</v>
      </c>
      <c r="BH246" s="151">
        <f t="shared" si="67"/>
        <v>0</v>
      </c>
      <c r="BI246" s="151">
        <f t="shared" si="68"/>
        <v>0</v>
      </c>
      <c r="BJ246" s="14" t="s">
        <v>8</v>
      </c>
      <c r="BK246" s="151">
        <f t="shared" si="69"/>
        <v>0</v>
      </c>
      <c r="BL246" s="14" t="s">
        <v>205</v>
      </c>
      <c r="BM246" s="150" t="s">
        <v>505</v>
      </c>
    </row>
    <row r="247" spans="1:65" s="2" customFormat="1" ht="16.5" customHeight="1" x14ac:dyDescent="0.2">
      <c r="A247" s="26"/>
      <c r="B247" s="138"/>
      <c r="C247" s="152" t="s">
        <v>506</v>
      </c>
      <c r="D247" s="152" t="s">
        <v>164</v>
      </c>
      <c r="E247" s="153" t="s">
        <v>507</v>
      </c>
      <c r="F247" s="154" t="s">
        <v>508</v>
      </c>
      <c r="G247" s="155" t="s">
        <v>208</v>
      </c>
      <c r="H247" s="156">
        <v>246.71299999999999</v>
      </c>
      <c r="I247" s="157"/>
      <c r="J247" s="157">
        <f t="shared" si="60"/>
        <v>0</v>
      </c>
      <c r="K247" s="158"/>
      <c r="L247" s="159"/>
      <c r="M247" s="160" t="s">
        <v>1</v>
      </c>
      <c r="N247" s="161" t="s">
        <v>43</v>
      </c>
      <c r="O247" s="148">
        <v>0</v>
      </c>
      <c r="P247" s="148">
        <f t="shared" si="61"/>
        <v>0</v>
      </c>
      <c r="Q247" s="148">
        <v>4.4999999999999997E-3</v>
      </c>
      <c r="R247" s="148">
        <f t="shared" si="62"/>
        <v>1.1102084999999999</v>
      </c>
      <c r="S247" s="148">
        <v>0</v>
      </c>
      <c r="T247" s="149">
        <f t="shared" si="6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271</v>
      </c>
      <c r="AT247" s="150" t="s">
        <v>164</v>
      </c>
      <c r="AU247" s="150" t="s">
        <v>87</v>
      </c>
      <c r="AY247" s="14" t="s">
        <v>145</v>
      </c>
      <c r="BE247" s="151">
        <f t="shared" si="64"/>
        <v>0</v>
      </c>
      <c r="BF247" s="151">
        <f t="shared" si="65"/>
        <v>0</v>
      </c>
      <c r="BG247" s="151">
        <f t="shared" si="66"/>
        <v>0</v>
      </c>
      <c r="BH247" s="151">
        <f t="shared" si="67"/>
        <v>0</v>
      </c>
      <c r="BI247" s="151">
        <f t="shared" si="68"/>
        <v>0</v>
      </c>
      <c r="BJ247" s="14" t="s">
        <v>8</v>
      </c>
      <c r="BK247" s="151">
        <f t="shared" si="69"/>
        <v>0</v>
      </c>
      <c r="BL247" s="14" t="s">
        <v>205</v>
      </c>
      <c r="BM247" s="150" t="s">
        <v>509</v>
      </c>
    </row>
    <row r="248" spans="1:65" s="2" customFormat="1" ht="16.5" customHeight="1" x14ac:dyDescent="0.2">
      <c r="A248" s="26"/>
      <c r="B248" s="138"/>
      <c r="C248" s="152" t="s">
        <v>510</v>
      </c>
      <c r="D248" s="152" t="s">
        <v>164</v>
      </c>
      <c r="E248" s="153" t="s">
        <v>511</v>
      </c>
      <c r="F248" s="154" t="s">
        <v>512</v>
      </c>
      <c r="G248" s="155" t="s">
        <v>208</v>
      </c>
      <c r="H248" s="156">
        <v>246.71299999999999</v>
      </c>
      <c r="I248" s="157"/>
      <c r="J248" s="157">
        <f t="shared" si="60"/>
        <v>0</v>
      </c>
      <c r="K248" s="158"/>
      <c r="L248" s="159"/>
      <c r="M248" s="160" t="s">
        <v>1</v>
      </c>
      <c r="N248" s="161" t="s">
        <v>43</v>
      </c>
      <c r="O248" s="148">
        <v>0</v>
      </c>
      <c r="P248" s="148">
        <f t="shared" si="61"/>
        <v>0</v>
      </c>
      <c r="Q248" s="148">
        <v>3.8800000000000002E-3</v>
      </c>
      <c r="R248" s="148">
        <f t="shared" si="62"/>
        <v>0.95724644000000003</v>
      </c>
      <c r="S248" s="148">
        <v>0</v>
      </c>
      <c r="T248" s="149">
        <f t="shared" si="6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271</v>
      </c>
      <c r="AT248" s="150" t="s">
        <v>164</v>
      </c>
      <c r="AU248" s="150" t="s">
        <v>87</v>
      </c>
      <c r="AY248" s="14" t="s">
        <v>145</v>
      </c>
      <c r="BE248" s="151">
        <f t="shared" si="64"/>
        <v>0</v>
      </c>
      <c r="BF248" s="151">
        <f t="shared" si="65"/>
        <v>0</v>
      </c>
      <c r="BG248" s="151">
        <f t="shared" si="66"/>
        <v>0</v>
      </c>
      <c r="BH248" s="151">
        <f t="shared" si="67"/>
        <v>0</v>
      </c>
      <c r="BI248" s="151">
        <f t="shared" si="68"/>
        <v>0</v>
      </c>
      <c r="BJ248" s="14" t="s">
        <v>8</v>
      </c>
      <c r="BK248" s="151">
        <f t="shared" si="69"/>
        <v>0</v>
      </c>
      <c r="BL248" s="14" t="s">
        <v>205</v>
      </c>
      <c r="BM248" s="150" t="s">
        <v>513</v>
      </c>
    </row>
    <row r="249" spans="1:65" s="2" customFormat="1" ht="24" customHeight="1" x14ac:dyDescent="0.2">
      <c r="A249" s="26"/>
      <c r="B249" s="138"/>
      <c r="C249" s="139" t="s">
        <v>514</v>
      </c>
      <c r="D249" s="139" t="s">
        <v>147</v>
      </c>
      <c r="E249" s="140" t="s">
        <v>515</v>
      </c>
      <c r="F249" s="141" t="s">
        <v>516</v>
      </c>
      <c r="G249" s="142" t="s">
        <v>208</v>
      </c>
      <c r="H249" s="143">
        <v>34.950000000000003</v>
      </c>
      <c r="I249" s="144"/>
      <c r="J249" s="144">
        <f t="shared" si="60"/>
        <v>0</v>
      </c>
      <c r="K249" s="145"/>
      <c r="L249" s="27"/>
      <c r="M249" s="146" t="s">
        <v>1</v>
      </c>
      <c r="N249" s="147" t="s">
        <v>43</v>
      </c>
      <c r="O249" s="148">
        <v>0.18</v>
      </c>
      <c r="P249" s="148">
        <f t="shared" si="61"/>
        <v>6.2910000000000004</v>
      </c>
      <c r="Q249" s="148">
        <v>3.5000000000000001E-3</v>
      </c>
      <c r="R249" s="148">
        <f t="shared" si="62"/>
        <v>0.12232500000000002</v>
      </c>
      <c r="S249" s="148">
        <v>0</v>
      </c>
      <c r="T249" s="149">
        <f t="shared" si="6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205</v>
      </c>
      <c r="AT249" s="150" t="s">
        <v>147</v>
      </c>
      <c r="AU249" s="150" t="s">
        <v>87</v>
      </c>
      <c r="AY249" s="14" t="s">
        <v>145</v>
      </c>
      <c r="BE249" s="151">
        <f t="shared" si="64"/>
        <v>0</v>
      </c>
      <c r="BF249" s="151">
        <f t="shared" si="65"/>
        <v>0</v>
      </c>
      <c r="BG249" s="151">
        <f t="shared" si="66"/>
        <v>0</v>
      </c>
      <c r="BH249" s="151">
        <f t="shared" si="67"/>
        <v>0</v>
      </c>
      <c r="BI249" s="151">
        <f t="shared" si="68"/>
        <v>0</v>
      </c>
      <c r="BJ249" s="14" t="s">
        <v>8</v>
      </c>
      <c r="BK249" s="151">
        <f t="shared" si="69"/>
        <v>0</v>
      </c>
      <c r="BL249" s="14" t="s">
        <v>205</v>
      </c>
      <c r="BM249" s="150" t="s">
        <v>517</v>
      </c>
    </row>
    <row r="250" spans="1:65" s="2" customFormat="1" ht="16.5" customHeight="1" x14ac:dyDescent="0.2">
      <c r="A250" s="26"/>
      <c r="B250" s="138"/>
      <c r="C250" s="139" t="s">
        <v>518</v>
      </c>
      <c r="D250" s="139" t="s">
        <v>147</v>
      </c>
      <c r="E250" s="140" t="s">
        <v>519</v>
      </c>
      <c r="F250" s="141" t="s">
        <v>520</v>
      </c>
      <c r="G250" s="142" t="s">
        <v>208</v>
      </c>
      <c r="H250" s="143">
        <v>113.68</v>
      </c>
      <c r="I250" s="144"/>
      <c r="J250" s="144">
        <f t="shared" si="60"/>
        <v>0</v>
      </c>
      <c r="K250" s="145"/>
      <c r="L250" s="27"/>
      <c r="M250" s="146" t="s">
        <v>1</v>
      </c>
      <c r="N250" s="147" t="s">
        <v>43</v>
      </c>
      <c r="O250" s="148">
        <v>0.24</v>
      </c>
      <c r="P250" s="148">
        <f t="shared" si="61"/>
        <v>27.283200000000001</v>
      </c>
      <c r="Q250" s="148">
        <v>3.9583999999999999E-3</v>
      </c>
      <c r="R250" s="148">
        <f t="shared" si="62"/>
        <v>0.44999091200000002</v>
      </c>
      <c r="S250" s="148">
        <v>0</v>
      </c>
      <c r="T250" s="149">
        <f t="shared" si="6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205</v>
      </c>
      <c r="AT250" s="150" t="s">
        <v>147</v>
      </c>
      <c r="AU250" s="150" t="s">
        <v>87</v>
      </c>
      <c r="AY250" s="14" t="s">
        <v>145</v>
      </c>
      <c r="BE250" s="151">
        <f t="shared" si="64"/>
        <v>0</v>
      </c>
      <c r="BF250" s="151">
        <f t="shared" si="65"/>
        <v>0</v>
      </c>
      <c r="BG250" s="151">
        <f t="shared" si="66"/>
        <v>0</v>
      </c>
      <c r="BH250" s="151">
        <f t="shared" si="67"/>
        <v>0</v>
      </c>
      <c r="BI250" s="151">
        <f t="shared" si="68"/>
        <v>0</v>
      </c>
      <c r="BJ250" s="14" t="s">
        <v>8</v>
      </c>
      <c r="BK250" s="151">
        <f t="shared" si="69"/>
        <v>0</v>
      </c>
      <c r="BL250" s="14" t="s">
        <v>205</v>
      </c>
      <c r="BM250" s="150" t="s">
        <v>521</v>
      </c>
    </row>
    <row r="251" spans="1:65" s="2" customFormat="1" ht="24" customHeight="1" x14ac:dyDescent="0.2">
      <c r="A251" s="26"/>
      <c r="B251" s="138"/>
      <c r="C251" s="139" t="s">
        <v>522</v>
      </c>
      <c r="D251" s="139" t="s">
        <v>147</v>
      </c>
      <c r="E251" s="140" t="s">
        <v>523</v>
      </c>
      <c r="F251" s="141" t="s">
        <v>524</v>
      </c>
      <c r="G251" s="142" t="s">
        <v>185</v>
      </c>
      <c r="H251" s="143">
        <v>2.875</v>
      </c>
      <c r="I251" s="144"/>
      <c r="J251" s="144">
        <f t="shared" si="60"/>
        <v>0</v>
      </c>
      <c r="K251" s="145"/>
      <c r="L251" s="27"/>
      <c r="M251" s="146" t="s">
        <v>1</v>
      </c>
      <c r="N251" s="147" t="s">
        <v>43</v>
      </c>
      <c r="O251" s="148">
        <v>1.5980000000000001</v>
      </c>
      <c r="P251" s="148">
        <f t="shared" si="61"/>
        <v>4.5942500000000006</v>
      </c>
      <c r="Q251" s="148">
        <v>0</v>
      </c>
      <c r="R251" s="148">
        <f t="shared" si="62"/>
        <v>0</v>
      </c>
      <c r="S251" s="148">
        <v>0</v>
      </c>
      <c r="T251" s="149">
        <f t="shared" si="6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0" t="s">
        <v>205</v>
      </c>
      <c r="AT251" s="150" t="s">
        <v>147</v>
      </c>
      <c r="AU251" s="150" t="s">
        <v>87</v>
      </c>
      <c r="AY251" s="14" t="s">
        <v>145</v>
      </c>
      <c r="BE251" s="151">
        <f t="shared" si="64"/>
        <v>0</v>
      </c>
      <c r="BF251" s="151">
        <f t="shared" si="65"/>
        <v>0</v>
      </c>
      <c r="BG251" s="151">
        <f t="shared" si="66"/>
        <v>0</v>
      </c>
      <c r="BH251" s="151">
        <f t="shared" si="67"/>
        <v>0</v>
      </c>
      <c r="BI251" s="151">
        <f t="shared" si="68"/>
        <v>0</v>
      </c>
      <c r="BJ251" s="14" t="s">
        <v>8</v>
      </c>
      <c r="BK251" s="151">
        <f t="shared" si="69"/>
        <v>0</v>
      </c>
      <c r="BL251" s="14" t="s">
        <v>205</v>
      </c>
      <c r="BM251" s="150" t="s">
        <v>525</v>
      </c>
    </row>
    <row r="252" spans="1:65" s="12" customFormat="1" ht="22.9" customHeight="1" x14ac:dyDescent="0.2">
      <c r="B252" s="126"/>
      <c r="D252" s="127" t="s">
        <v>77</v>
      </c>
      <c r="E252" s="136" t="s">
        <v>526</v>
      </c>
      <c r="F252" s="136" t="s">
        <v>527</v>
      </c>
      <c r="J252" s="137">
        <f>BK252</f>
        <v>0</v>
      </c>
      <c r="L252" s="126"/>
      <c r="M252" s="130"/>
      <c r="N252" s="131"/>
      <c r="O252" s="131"/>
      <c r="P252" s="132">
        <f>SUM(P253:P259)</f>
        <v>145.403953</v>
      </c>
      <c r="Q252" s="131"/>
      <c r="R252" s="132">
        <f>SUM(R253:R259)</f>
        <v>4.9533705594399997</v>
      </c>
      <c r="S252" s="131"/>
      <c r="T252" s="133">
        <f>SUM(T253:T259)</f>
        <v>0</v>
      </c>
      <c r="AR252" s="127" t="s">
        <v>87</v>
      </c>
      <c r="AT252" s="134" t="s">
        <v>77</v>
      </c>
      <c r="AU252" s="134" t="s">
        <v>8</v>
      </c>
      <c r="AY252" s="127" t="s">
        <v>145</v>
      </c>
      <c r="BK252" s="135">
        <f>SUM(BK253:BK259)</f>
        <v>0</v>
      </c>
    </row>
    <row r="253" spans="1:65" s="2" customFormat="1" ht="24" customHeight="1" x14ac:dyDescent="0.2">
      <c r="A253" s="26"/>
      <c r="B253" s="138"/>
      <c r="C253" s="139" t="s">
        <v>528</v>
      </c>
      <c r="D253" s="139" t="s">
        <v>147</v>
      </c>
      <c r="E253" s="140" t="s">
        <v>529</v>
      </c>
      <c r="F253" s="141" t="s">
        <v>530</v>
      </c>
      <c r="G253" s="142" t="s">
        <v>208</v>
      </c>
      <c r="H253" s="143">
        <v>387.76299999999998</v>
      </c>
      <c r="I253" s="144"/>
      <c r="J253" s="144">
        <f t="shared" ref="J253:J259" si="70">ROUND(I253*H253,0)</f>
        <v>0</v>
      </c>
      <c r="K253" s="145"/>
      <c r="L253" s="27"/>
      <c r="M253" s="146" t="s">
        <v>1</v>
      </c>
      <c r="N253" s="147" t="s">
        <v>43</v>
      </c>
      <c r="O253" s="148">
        <v>0.17899999999999999</v>
      </c>
      <c r="P253" s="148">
        <f t="shared" ref="P253:P259" si="71">O253*H253</f>
        <v>69.409576999999999</v>
      </c>
      <c r="Q253" s="148">
        <v>8.8312999999999998E-4</v>
      </c>
      <c r="R253" s="148">
        <f t="shared" ref="R253:R259" si="72">Q253*H253</f>
        <v>0.34244513819</v>
      </c>
      <c r="S253" s="148">
        <v>0</v>
      </c>
      <c r="T253" s="149">
        <f t="shared" ref="T253:T259" si="73"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205</v>
      </c>
      <c r="AT253" s="150" t="s">
        <v>147</v>
      </c>
      <c r="AU253" s="150" t="s">
        <v>87</v>
      </c>
      <c r="AY253" s="14" t="s">
        <v>145</v>
      </c>
      <c r="BE253" s="151">
        <f t="shared" ref="BE253:BE259" si="74">IF(N253="základní",J253,0)</f>
        <v>0</v>
      </c>
      <c r="BF253" s="151">
        <f t="shared" ref="BF253:BF259" si="75">IF(N253="snížená",J253,0)</f>
        <v>0</v>
      </c>
      <c r="BG253" s="151">
        <f t="shared" ref="BG253:BG259" si="76">IF(N253="zákl. přenesená",J253,0)</f>
        <v>0</v>
      </c>
      <c r="BH253" s="151">
        <f t="shared" ref="BH253:BH259" si="77">IF(N253="sníž. přenesená",J253,0)</f>
        <v>0</v>
      </c>
      <c r="BI253" s="151">
        <f t="shared" ref="BI253:BI259" si="78">IF(N253="nulová",J253,0)</f>
        <v>0</v>
      </c>
      <c r="BJ253" s="14" t="s">
        <v>8</v>
      </c>
      <c r="BK253" s="151">
        <f t="shared" ref="BK253:BK259" si="79">ROUND(I253*H253,0)</f>
        <v>0</v>
      </c>
      <c r="BL253" s="14" t="s">
        <v>205</v>
      </c>
      <c r="BM253" s="150" t="s">
        <v>531</v>
      </c>
    </row>
    <row r="254" spans="1:65" s="2" customFormat="1" ht="16.5" customHeight="1" x14ac:dyDescent="0.2">
      <c r="A254" s="26"/>
      <c r="B254" s="138"/>
      <c r="C254" s="152" t="s">
        <v>532</v>
      </c>
      <c r="D254" s="152" t="s">
        <v>164</v>
      </c>
      <c r="E254" s="153" t="s">
        <v>533</v>
      </c>
      <c r="F254" s="154" t="s">
        <v>534</v>
      </c>
      <c r="G254" s="155" t="s">
        <v>208</v>
      </c>
      <c r="H254" s="156">
        <v>445.928</v>
      </c>
      <c r="I254" s="157"/>
      <c r="J254" s="157">
        <f t="shared" si="70"/>
        <v>0</v>
      </c>
      <c r="K254" s="158"/>
      <c r="L254" s="159"/>
      <c r="M254" s="160" t="s">
        <v>1</v>
      </c>
      <c r="N254" s="161" t="s">
        <v>43</v>
      </c>
      <c r="O254" s="148">
        <v>0</v>
      </c>
      <c r="P254" s="148">
        <f t="shared" si="71"/>
        <v>0</v>
      </c>
      <c r="Q254" s="148">
        <v>5.0000000000000001E-3</v>
      </c>
      <c r="R254" s="148">
        <f t="shared" si="72"/>
        <v>2.2296399999999998</v>
      </c>
      <c r="S254" s="148">
        <v>0</v>
      </c>
      <c r="T254" s="149">
        <f t="shared" si="7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271</v>
      </c>
      <c r="AT254" s="150" t="s">
        <v>164</v>
      </c>
      <c r="AU254" s="150" t="s">
        <v>87</v>
      </c>
      <c r="AY254" s="14" t="s">
        <v>145</v>
      </c>
      <c r="BE254" s="151">
        <f t="shared" si="74"/>
        <v>0</v>
      </c>
      <c r="BF254" s="151">
        <f t="shared" si="75"/>
        <v>0</v>
      </c>
      <c r="BG254" s="151">
        <f t="shared" si="76"/>
        <v>0</v>
      </c>
      <c r="BH254" s="151">
        <f t="shared" si="77"/>
        <v>0</v>
      </c>
      <c r="BI254" s="151">
        <f t="shared" si="78"/>
        <v>0</v>
      </c>
      <c r="BJ254" s="14" t="s">
        <v>8</v>
      </c>
      <c r="BK254" s="151">
        <f t="shared" si="79"/>
        <v>0</v>
      </c>
      <c r="BL254" s="14" t="s">
        <v>205</v>
      </c>
      <c r="BM254" s="150" t="s">
        <v>535</v>
      </c>
    </row>
    <row r="255" spans="1:65" s="2" customFormat="1" ht="24" customHeight="1" x14ac:dyDescent="0.2">
      <c r="A255" s="26"/>
      <c r="B255" s="138"/>
      <c r="C255" s="139" t="s">
        <v>536</v>
      </c>
      <c r="D255" s="139" t="s">
        <v>147</v>
      </c>
      <c r="E255" s="140" t="s">
        <v>537</v>
      </c>
      <c r="F255" s="141" t="s">
        <v>538</v>
      </c>
      <c r="G255" s="142" t="s">
        <v>208</v>
      </c>
      <c r="H255" s="143">
        <v>387.76299999999998</v>
      </c>
      <c r="I255" s="144"/>
      <c r="J255" s="144">
        <f t="shared" si="70"/>
        <v>0</v>
      </c>
      <c r="K255" s="145"/>
      <c r="L255" s="27"/>
      <c r="M255" s="146" t="s">
        <v>1</v>
      </c>
      <c r="N255" s="147" t="s">
        <v>43</v>
      </c>
      <c r="O255" s="148">
        <v>0.17299999999999999</v>
      </c>
      <c r="P255" s="148">
        <f t="shared" si="71"/>
        <v>67.082998999999987</v>
      </c>
      <c r="Q255" s="148">
        <v>3.6374999999999998E-4</v>
      </c>
      <c r="R255" s="148">
        <f t="shared" si="72"/>
        <v>0.14104879124999997</v>
      </c>
      <c r="S255" s="148">
        <v>0</v>
      </c>
      <c r="T255" s="149">
        <f t="shared" si="7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0" t="s">
        <v>205</v>
      </c>
      <c r="AT255" s="150" t="s">
        <v>147</v>
      </c>
      <c r="AU255" s="150" t="s">
        <v>87</v>
      </c>
      <c r="AY255" s="14" t="s">
        <v>145</v>
      </c>
      <c r="BE255" s="151">
        <f t="shared" si="74"/>
        <v>0</v>
      </c>
      <c r="BF255" s="151">
        <f t="shared" si="75"/>
        <v>0</v>
      </c>
      <c r="BG255" s="151">
        <f t="shared" si="76"/>
        <v>0</v>
      </c>
      <c r="BH255" s="151">
        <f t="shared" si="77"/>
        <v>0</v>
      </c>
      <c r="BI255" s="151">
        <f t="shared" si="78"/>
        <v>0</v>
      </c>
      <c r="BJ255" s="14" t="s">
        <v>8</v>
      </c>
      <c r="BK255" s="151">
        <f t="shared" si="79"/>
        <v>0</v>
      </c>
      <c r="BL255" s="14" t="s">
        <v>205</v>
      </c>
      <c r="BM255" s="150" t="s">
        <v>539</v>
      </c>
    </row>
    <row r="256" spans="1:65" s="2" customFormat="1" ht="16.5" customHeight="1" x14ac:dyDescent="0.2">
      <c r="A256" s="26"/>
      <c r="B256" s="138"/>
      <c r="C256" s="152" t="s">
        <v>540</v>
      </c>
      <c r="D256" s="152" t="s">
        <v>164</v>
      </c>
      <c r="E256" s="153" t="s">
        <v>541</v>
      </c>
      <c r="F256" s="154" t="s">
        <v>542</v>
      </c>
      <c r="G256" s="155" t="s">
        <v>208</v>
      </c>
      <c r="H256" s="156">
        <v>445.928</v>
      </c>
      <c r="I256" s="157"/>
      <c r="J256" s="157">
        <f t="shared" si="70"/>
        <v>0</v>
      </c>
      <c r="K256" s="158"/>
      <c r="L256" s="159"/>
      <c r="M256" s="160" t="s">
        <v>1</v>
      </c>
      <c r="N256" s="161" t="s">
        <v>43</v>
      </c>
      <c r="O256" s="148">
        <v>0</v>
      </c>
      <c r="P256" s="148">
        <f t="shared" si="71"/>
        <v>0</v>
      </c>
      <c r="Q256" s="148">
        <v>5.0000000000000001E-3</v>
      </c>
      <c r="R256" s="148">
        <f t="shared" si="72"/>
        <v>2.2296399999999998</v>
      </c>
      <c r="S256" s="148">
        <v>0</v>
      </c>
      <c r="T256" s="149">
        <f t="shared" si="7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271</v>
      </c>
      <c r="AT256" s="150" t="s">
        <v>164</v>
      </c>
      <c r="AU256" s="150" t="s">
        <v>87</v>
      </c>
      <c r="AY256" s="14" t="s">
        <v>145</v>
      </c>
      <c r="BE256" s="151">
        <f t="shared" si="74"/>
        <v>0</v>
      </c>
      <c r="BF256" s="151">
        <f t="shared" si="75"/>
        <v>0</v>
      </c>
      <c r="BG256" s="151">
        <f t="shared" si="76"/>
        <v>0</v>
      </c>
      <c r="BH256" s="151">
        <f t="shared" si="77"/>
        <v>0</v>
      </c>
      <c r="BI256" s="151">
        <f t="shared" si="78"/>
        <v>0</v>
      </c>
      <c r="BJ256" s="14" t="s">
        <v>8</v>
      </c>
      <c r="BK256" s="151">
        <f t="shared" si="79"/>
        <v>0</v>
      </c>
      <c r="BL256" s="14" t="s">
        <v>205</v>
      </c>
      <c r="BM256" s="150" t="s">
        <v>543</v>
      </c>
    </row>
    <row r="257" spans="1:65" s="2" customFormat="1" ht="24" customHeight="1" x14ac:dyDescent="0.2">
      <c r="A257" s="26"/>
      <c r="B257" s="138"/>
      <c r="C257" s="139" t="s">
        <v>544</v>
      </c>
      <c r="D257" s="139" t="s">
        <v>147</v>
      </c>
      <c r="E257" s="140" t="s">
        <v>545</v>
      </c>
      <c r="F257" s="141" t="s">
        <v>546</v>
      </c>
      <c r="G257" s="142" t="s">
        <v>261</v>
      </c>
      <c r="H257" s="143">
        <v>3</v>
      </c>
      <c r="I257" s="144"/>
      <c r="J257" s="144">
        <f t="shared" si="70"/>
        <v>0</v>
      </c>
      <c r="K257" s="145"/>
      <c r="L257" s="27"/>
      <c r="M257" s="146" t="s">
        <v>1</v>
      </c>
      <c r="N257" s="147" t="s">
        <v>43</v>
      </c>
      <c r="O257" s="148">
        <v>0.314</v>
      </c>
      <c r="P257" s="148">
        <f t="shared" si="71"/>
        <v>0.94199999999999995</v>
      </c>
      <c r="Q257" s="148">
        <v>1.9221E-4</v>
      </c>
      <c r="R257" s="148">
        <f t="shared" si="72"/>
        <v>5.7663000000000007E-4</v>
      </c>
      <c r="S257" s="148">
        <v>0</v>
      </c>
      <c r="T257" s="149">
        <f t="shared" si="7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205</v>
      </c>
      <c r="AT257" s="150" t="s">
        <v>147</v>
      </c>
      <c r="AU257" s="150" t="s">
        <v>87</v>
      </c>
      <c r="AY257" s="14" t="s">
        <v>145</v>
      </c>
      <c r="BE257" s="151">
        <f t="shared" si="74"/>
        <v>0</v>
      </c>
      <c r="BF257" s="151">
        <f t="shared" si="75"/>
        <v>0</v>
      </c>
      <c r="BG257" s="151">
        <f t="shared" si="76"/>
        <v>0</v>
      </c>
      <c r="BH257" s="151">
        <f t="shared" si="77"/>
        <v>0</v>
      </c>
      <c r="BI257" s="151">
        <f t="shared" si="78"/>
        <v>0</v>
      </c>
      <c r="BJ257" s="14" t="s">
        <v>8</v>
      </c>
      <c r="BK257" s="151">
        <f t="shared" si="79"/>
        <v>0</v>
      </c>
      <c r="BL257" s="14" t="s">
        <v>205</v>
      </c>
      <c r="BM257" s="150" t="s">
        <v>547</v>
      </c>
    </row>
    <row r="258" spans="1:65" s="2" customFormat="1" ht="24" customHeight="1" x14ac:dyDescent="0.2">
      <c r="A258" s="26"/>
      <c r="B258" s="138"/>
      <c r="C258" s="152" t="s">
        <v>485</v>
      </c>
      <c r="D258" s="152" t="s">
        <v>164</v>
      </c>
      <c r="E258" s="153" t="s">
        <v>548</v>
      </c>
      <c r="F258" s="154" t="s">
        <v>549</v>
      </c>
      <c r="G258" s="155" t="s">
        <v>261</v>
      </c>
      <c r="H258" s="156">
        <v>3</v>
      </c>
      <c r="I258" s="157"/>
      <c r="J258" s="157">
        <f t="shared" si="70"/>
        <v>0</v>
      </c>
      <c r="K258" s="158"/>
      <c r="L258" s="159"/>
      <c r="M258" s="160" t="s">
        <v>1</v>
      </c>
      <c r="N258" s="161" t="s">
        <v>43</v>
      </c>
      <c r="O258" s="148">
        <v>0</v>
      </c>
      <c r="P258" s="148">
        <f t="shared" si="71"/>
        <v>0</v>
      </c>
      <c r="Q258" s="148">
        <v>3.3400000000000001E-3</v>
      </c>
      <c r="R258" s="148">
        <f t="shared" si="72"/>
        <v>1.0020000000000001E-2</v>
      </c>
      <c r="S258" s="148">
        <v>0</v>
      </c>
      <c r="T258" s="149">
        <f t="shared" si="7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271</v>
      </c>
      <c r="AT258" s="150" t="s">
        <v>164</v>
      </c>
      <c r="AU258" s="150" t="s">
        <v>87</v>
      </c>
      <c r="AY258" s="14" t="s">
        <v>145</v>
      </c>
      <c r="BE258" s="151">
        <f t="shared" si="74"/>
        <v>0</v>
      </c>
      <c r="BF258" s="151">
        <f t="shared" si="75"/>
        <v>0</v>
      </c>
      <c r="BG258" s="151">
        <f t="shared" si="76"/>
        <v>0</v>
      </c>
      <c r="BH258" s="151">
        <f t="shared" si="77"/>
        <v>0</v>
      </c>
      <c r="BI258" s="151">
        <f t="shared" si="78"/>
        <v>0</v>
      </c>
      <c r="BJ258" s="14" t="s">
        <v>8</v>
      </c>
      <c r="BK258" s="151">
        <f t="shared" si="79"/>
        <v>0</v>
      </c>
      <c r="BL258" s="14" t="s">
        <v>205</v>
      </c>
      <c r="BM258" s="150" t="s">
        <v>550</v>
      </c>
    </row>
    <row r="259" spans="1:65" s="2" customFormat="1" ht="24" customHeight="1" x14ac:dyDescent="0.2">
      <c r="A259" s="26"/>
      <c r="B259" s="138"/>
      <c r="C259" s="139" t="s">
        <v>25</v>
      </c>
      <c r="D259" s="139" t="s">
        <v>147</v>
      </c>
      <c r="E259" s="140" t="s">
        <v>551</v>
      </c>
      <c r="F259" s="141" t="s">
        <v>552</v>
      </c>
      <c r="G259" s="142" t="s">
        <v>185</v>
      </c>
      <c r="H259" s="143">
        <v>4.9530000000000003</v>
      </c>
      <c r="I259" s="144"/>
      <c r="J259" s="144">
        <f t="shared" si="70"/>
        <v>0</v>
      </c>
      <c r="K259" s="145"/>
      <c r="L259" s="27"/>
      <c r="M259" s="146" t="s">
        <v>1</v>
      </c>
      <c r="N259" s="147" t="s">
        <v>43</v>
      </c>
      <c r="O259" s="148">
        <v>1.609</v>
      </c>
      <c r="P259" s="148">
        <f t="shared" si="71"/>
        <v>7.9693770000000006</v>
      </c>
      <c r="Q259" s="148">
        <v>0</v>
      </c>
      <c r="R259" s="148">
        <f t="shared" si="72"/>
        <v>0</v>
      </c>
      <c r="S259" s="148">
        <v>0</v>
      </c>
      <c r="T259" s="149">
        <f t="shared" si="7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205</v>
      </c>
      <c r="AT259" s="150" t="s">
        <v>147</v>
      </c>
      <c r="AU259" s="150" t="s">
        <v>87</v>
      </c>
      <c r="AY259" s="14" t="s">
        <v>145</v>
      </c>
      <c r="BE259" s="151">
        <f t="shared" si="74"/>
        <v>0</v>
      </c>
      <c r="BF259" s="151">
        <f t="shared" si="75"/>
        <v>0</v>
      </c>
      <c r="BG259" s="151">
        <f t="shared" si="76"/>
        <v>0</v>
      </c>
      <c r="BH259" s="151">
        <f t="shared" si="77"/>
        <v>0</v>
      </c>
      <c r="BI259" s="151">
        <f t="shared" si="78"/>
        <v>0</v>
      </c>
      <c r="BJ259" s="14" t="s">
        <v>8</v>
      </c>
      <c r="BK259" s="151">
        <f t="shared" si="79"/>
        <v>0</v>
      </c>
      <c r="BL259" s="14" t="s">
        <v>205</v>
      </c>
      <c r="BM259" s="150" t="s">
        <v>553</v>
      </c>
    </row>
    <row r="260" spans="1:65" s="12" customFormat="1" ht="22.9" customHeight="1" x14ac:dyDescent="0.2">
      <c r="B260" s="126"/>
      <c r="D260" s="127" t="s">
        <v>77</v>
      </c>
      <c r="E260" s="136" t="s">
        <v>554</v>
      </c>
      <c r="F260" s="136" t="s">
        <v>555</v>
      </c>
      <c r="J260" s="137">
        <f>BK260</f>
        <v>0</v>
      </c>
      <c r="L260" s="126"/>
      <c r="M260" s="130"/>
      <c r="N260" s="131"/>
      <c r="O260" s="131"/>
      <c r="P260" s="132">
        <f>SUM(P261:P271)</f>
        <v>174.89581799999999</v>
      </c>
      <c r="Q260" s="131"/>
      <c r="R260" s="132">
        <f>SUM(R261:R271)</f>
        <v>15.859986704752</v>
      </c>
      <c r="S260" s="131"/>
      <c r="T260" s="133">
        <f>SUM(T261:T271)</f>
        <v>0</v>
      </c>
      <c r="AR260" s="127" t="s">
        <v>87</v>
      </c>
      <c r="AT260" s="134" t="s">
        <v>77</v>
      </c>
      <c r="AU260" s="134" t="s">
        <v>8</v>
      </c>
      <c r="AY260" s="127" t="s">
        <v>145</v>
      </c>
      <c r="BK260" s="135">
        <f>SUM(BK261:BK271)</f>
        <v>0</v>
      </c>
    </row>
    <row r="261" spans="1:65" s="2" customFormat="1" ht="24" customHeight="1" x14ac:dyDescent="0.2">
      <c r="A261" s="26"/>
      <c r="B261" s="138"/>
      <c r="C261" s="139" t="s">
        <v>556</v>
      </c>
      <c r="D261" s="139" t="s">
        <v>147</v>
      </c>
      <c r="E261" s="140" t="s">
        <v>557</v>
      </c>
      <c r="F261" s="141" t="s">
        <v>558</v>
      </c>
      <c r="G261" s="142" t="s">
        <v>208</v>
      </c>
      <c r="H261" s="143">
        <v>459</v>
      </c>
      <c r="I261" s="144"/>
      <c r="J261" s="144">
        <f t="shared" ref="J261:J271" si="80">ROUND(I261*H261,0)</f>
        <v>0</v>
      </c>
      <c r="K261" s="145"/>
      <c r="L261" s="27"/>
      <c r="M261" s="146" t="s">
        <v>1</v>
      </c>
      <c r="N261" s="147" t="s">
        <v>43</v>
      </c>
      <c r="O261" s="148">
        <v>0.06</v>
      </c>
      <c r="P261" s="148">
        <f t="shared" ref="P261:P271" si="81">O261*H261</f>
        <v>27.54</v>
      </c>
      <c r="Q261" s="148">
        <v>0</v>
      </c>
      <c r="R261" s="148">
        <f t="shared" ref="R261:R271" si="82">Q261*H261</f>
        <v>0</v>
      </c>
      <c r="S261" s="148">
        <v>0</v>
      </c>
      <c r="T261" s="149">
        <f t="shared" ref="T261:T271" si="83"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0" t="s">
        <v>205</v>
      </c>
      <c r="AT261" s="150" t="s">
        <v>147</v>
      </c>
      <c r="AU261" s="150" t="s">
        <v>87</v>
      </c>
      <c r="AY261" s="14" t="s">
        <v>145</v>
      </c>
      <c r="BE261" s="151">
        <f t="shared" ref="BE261:BE271" si="84">IF(N261="základní",J261,0)</f>
        <v>0</v>
      </c>
      <c r="BF261" s="151">
        <f t="shared" ref="BF261:BF271" si="85">IF(N261="snížená",J261,0)</f>
        <v>0</v>
      </c>
      <c r="BG261" s="151">
        <f t="shared" ref="BG261:BG271" si="86">IF(N261="zákl. přenesená",J261,0)</f>
        <v>0</v>
      </c>
      <c r="BH261" s="151">
        <f t="shared" ref="BH261:BH271" si="87">IF(N261="sníž. přenesená",J261,0)</f>
        <v>0</v>
      </c>
      <c r="BI261" s="151">
        <f t="shared" ref="BI261:BI271" si="88">IF(N261="nulová",J261,0)</f>
        <v>0</v>
      </c>
      <c r="BJ261" s="14" t="s">
        <v>8</v>
      </c>
      <c r="BK261" s="151">
        <f t="shared" ref="BK261:BK271" si="89">ROUND(I261*H261,0)</f>
        <v>0</v>
      </c>
      <c r="BL261" s="14" t="s">
        <v>205</v>
      </c>
      <c r="BM261" s="150" t="s">
        <v>559</v>
      </c>
    </row>
    <row r="262" spans="1:65" s="2" customFormat="1" ht="24" customHeight="1" x14ac:dyDescent="0.2">
      <c r="A262" s="26"/>
      <c r="B262" s="138"/>
      <c r="C262" s="152" t="s">
        <v>560</v>
      </c>
      <c r="D262" s="152" t="s">
        <v>164</v>
      </c>
      <c r="E262" s="153" t="s">
        <v>561</v>
      </c>
      <c r="F262" s="154" t="s">
        <v>562</v>
      </c>
      <c r="G262" s="155" t="s">
        <v>208</v>
      </c>
      <c r="H262" s="156">
        <v>468.18</v>
      </c>
      <c r="I262" s="157"/>
      <c r="J262" s="157">
        <f t="shared" si="80"/>
        <v>0</v>
      </c>
      <c r="K262" s="158"/>
      <c r="L262" s="159"/>
      <c r="M262" s="160" t="s">
        <v>1</v>
      </c>
      <c r="N262" s="161" t="s">
        <v>43</v>
      </c>
      <c r="O262" s="148">
        <v>0</v>
      </c>
      <c r="P262" s="148">
        <f t="shared" si="81"/>
        <v>0</v>
      </c>
      <c r="Q262" s="148">
        <v>2.3999999999999998E-3</v>
      </c>
      <c r="R262" s="148">
        <f t="shared" si="82"/>
        <v>1.123632</v>
      </c>
      <c r="S262" s="148">
        <v>0</v>
      </c>
      <c r="T262" s="149">
        <f t="shared" si="8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271</v>
      </c>
      <c r="AT262" s="150" t="s">
        <v>164</v>
      </c>
      <c r="AU262" s="150" t="s">
        <v>87</v>
      </c>
      <c r="AY262" s="14" t="s">
        <v>145</v>
      </c>
      <c r="BE262" s="151">
        <f t="shared" si="84"/>
        <v>0</v>
      </c>
      <c r="BF262" s="151">
        <f t="shared" si="85"/>
        <v>0</v>
      </c>
      <c r="BG262" s="151">
        <f t="shared" si="86"/>
        <v>0</v>
      </c>
      <c r="BH262" s="151">
        <f t="shared" si="87"/>
        <v>0</v>
      </c>
      <c r="BI262" s="151">
        <f t="shared" si="88"/>
        <v>0</v>
      </c>
      <c r="BJ262" s="14" t="s">
        <v>8</v>
      </c>
      <c r="BK262" s="151">
        <f t="shared" si="89"/>
        <v>0</v>
      </c>
      <c r="BL262" s="14" t="s">
        <v>205</v>
      </c>
      <c r="BM262" s="150" t="s">
        <v>563</v>
      </c>
    </row>
    <row r="263" spans="1:65" s="2" customFormat="1" ht="24" customHeight="1" x14ac:dyDescent="0.2">
      <c r="A263" s="26"/>
      <c r="B263" s="138"/>
      <c r="C263" s="139" t="s">
        <v>564</v>
      </c>
      <c r="D263" s="139" t="s">
        <v>147</v>
      </c>
      <c r="E263" s="140" t="s">
        <v>565</v>
      </c>
      <c r="F263" s="141" t="s">
        <v>566</v>
      </c>
      <c r="G263" s="142" t="s">
        <v>189</v>
      </c>
      <c r="H263" s="143">
        <v>459</v>
      </c>
      <c r="I263" s="144"/>
      <c r="J263" s="144">
        <f t="shared" si="80"/>
        <v>0</v>
      </c>
      <c r="K263" s="145"/>
      <c r="L263" s="27"/>
      <c r="M263" s="146" t="s">
        <v>1</v>
      </c>
      <c r="N263" s="147" t="s">
        <v>43</v>
      </c>
      <c r="O263" s="148">
        <v>0.04</v>
      </c>
      <c r="P263" s="148">
        <f t="shared" si="81"/>
        <v>18.36</v>
      </c>
      <c r="Q263" s="148">
        <v>0</v>
      </c>
      <c r="R263" s="148">
        <f t="shared" si="82"/>
        <v>0</v>
      </c>
      <c r="S263" s="148">
        <v>0</v>
      </c>
      <c r="T263" s="149">
        <f t="shared" si="8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0" t="s">
        <v>205</v>
      </c>
      <c r="AT263" s="150" t="s">
        <v>147</v>
      </c>
      <c r="AU263" s="150" t="s">
        <v>87</v>
      </c>
      <c r="AY263" s="14" t="s">
        <v>145</v>
      </c>
      <c r="BE263" s="151">
        <f t="shared" si="84"/>
        <v>0</v>
      </c>
      <c r="BF263" s="151">
        <f t="shared" si="85"/>
        <v>0</v>
      </c>
      <c r="BG263" s="151">
        <f t="shared" si="86"/>
        <v>0</v>
      </c>
      <c r="BH263" s="151">
        <f t="shared" si="87"/>
        <v>0</v>
      </c>
      <c r="BI263" s="151">
        <f t="shared" si="88"/>
        <v>0</v>
      </c>
      <c r="BJ263" s="14" t="s">
        <v>8</v>
      </c>
      <c r="BK263" s="151">
        <f t="shared" si="89"/>
        <v>0</v>
      </c>
      <c r="BL263" s="14" t="s">
        <v>205</v>
      </c>
      <c r="BM263" s="150" t="s">
        <v>567</v>
      </c>
    </row>
    <row r="264" spans="1:65" s="2" customFormat="1" ht="16.5" customHeight="1" x14ac:dyDescent="0.2">
      <c r="A264" s="26"/>
      <c r="B264" s="138"/>
      <c r="C264" s="152" t="s">
        <v>568</v>
      </c>
      <c r="D264" s="152" t="s">
        <v>164</v>
      </c>
      <c r="E264" s="153" t="s">
        <v>569</v>
      </c>
      <c r="F264" s="154" t="s">
        <v>570</v>
      </c>
      <c r="G264" s="155" t="s">
        <v>261</v>
      </c>
      <c r="H264" s="156">
        <v>468.18</v>
      </c>
      <c r="I264" s="157"/>
      <c r="J264" s="157">
        <f t="shared" si="80"/>
        <v>0</v>
      </c>
      <c r="K264" s="158"/>
      <c r="L264" s="159"/>
      <c r="M264" s="160" t="s">
        <v>1</v>
      </c>
      <c r="N264" s="161" t="s">
        <v>43</v>
      </c>
      <c r="O264" s="148">
        <v>0</v>
      </c>
      <c r="P264" s="148">
        <f t="shared" si="81"/>
        <v>0</v>
      </c>
      <c r="Q264" s="148">
        <v>2.9999999999999997E-4</v>
      </c>
      <c r="R264" s="148">
        <f t="shared" si="82"/>
        <v>0.140454</v>
      </c>
      <c r="S264" s="148">
        <v>0</v>
      </c>
      <c r="T264" s="149">
        <f t="shared" si="8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271</v>
      </c>
      <c r="AT264" s="150" t="s">
        <v>164</v>
      </c>
      <c r="AU264" s="150" t="s">
        <v>87</v>
      </c>
      <c r="AY264" s="14" t="s">
        <v>145</v>
      </c>
      <c r="BE264" s="151">
        <f t="shared" si="84"/>
        <v>0</v>
      </c>
      <c r="BF264" s="151">
        <f t="shared" si="85"/>
        <v>0</v>
      </c>
      <c r="BG264" s="151">
        <f t="shared" si="86"/>
        <v>0</v>
      </c>
      <c r="BH264" s="151">
        <f t="shared" si="87"/>
        <v>0</v>
      </c>
      <c r="BI264" s="151">
        <f t="shared" si="88"/>
        <v>0</v>
      </c>
      <c r="BJ264" s="14" t="s">
        <v>8</v>
      </c>
      <c r="BK264" s="151">
        <f t="shared" si="89"/>
        <v>0</v>
      </c>
      <c r="BL264" s="14" t="s">
        <v>205</v>
      </c>
      <c r="BM264" s="150" t="s">
        <v>571</v>
      </c>
    </row>
    <row r="265" spans="1:65" s="2" customFormat="1" ht="24" customHeight="1" x14ac:dyDescent="0.2">
      <c r="A265" s="26"/>
      <c r="B265" s="138"/>
      <c r="C265" s="139" t="s">
        <v>572</v>
      </c>
      <c r="D265" s="139" t="s">
        <v>147</v>
      </c>
      <c r="E265" s="140" t="s">
        <v>573</v>
      </c>
      <c r="F265" s="141" t="s">
        <v>574</v>
      </c>
      <c r="G265" s="142" t="s">
        <v>208</v>
      </c>
      <c r="H265" s="143">
        <v>459</v>
      </c>
      <c r="I265" s="144"/>
      <c r="J265" s="144">
        <f t="shared" si="80"/>
        <v>0</v>
      </c>
      <c r="K265" s="145"/>
      <c r="L265" s="27"/>
      <c r="M265" s="146" t="s">
        <v>1</v>
      </c>
      <c r="N265" s="147" t="s">
        <v>43</v>
      </c>
      <c r="O265" s="148">
        <v>0.06</v>
      </c>
      <c r="P265" s="148">
        <f t="shared" si="81"/>
        <v>27.54</v>
      </c>
      <c r="Q265" s="148">
        <v>4.1290000000000001E-4</v>
      </c>
      <c r="R265" s="148">
        <f t="shared" si="82"/>
        <v>0.1895211</v>
      </c>
      <c r="S265" s="148">
        <v>0</v>
      </c>
      <c r="T265" s="149">
        <f t="shared" si="8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0" t="s">
        <v>205</v>
      </c>
      <c r="AT265" s="150" t="s">
        <v>147</v>
      </c>
      <c r="AU265" s="150" t="s">
        <v>87</v>
      </c>
      <c r="AY265" s="14" t="s">
        <v>145</v>
      </c>
      <c r="BE265" s="151">
        <f t="shared" si="84"/>
        <v>0</v>
      </c>
      <c r="BF265" s="151">
        <f t="shared" si="85"/>
        <v>0</v>
      </c>
      <c r="BG265" s="151">
        <f t="shared" si="86"/>
        <v>0</v>
      </c>
      <c r="BH265" s="151">
        <f t="shared" si="87"/>
        <v>0</v>
      </c>
      <c r="BI265" s="151">
        <f t="shared" si="88"/>
        <v>0</v>
      </c>
      <c r="BJ265" s="14" t="s">
        <v>8</v>
      </c>
      <c r="BK265" s="151">
        <f t="shared" si="89"/>
        <v>0</v>
      </c>
      <c r="BL265" s="14" t="s">
        <v>205</v>
      </c>
      <c r="BM265" s="150" t="s">
        <v>575</v>
      </c>
    </row>
    <row r="266" spans="1:65" s="2" customFormat="1" ht="24" customHeight="1" x14ac:dyDescent="0.2">
      <c r="A266" s="26"/>
      <c r="B266" s="138"/>
      <c r="C266" s="139" t="s">
        <v>576</v>
      </c>
      <c r="D266" s="139" t="s">
        <v>147</v>
      </c>
      <c r="E266" s="140" t="s">
        <v>577</v>
      </c>
      <c r="F266" s="141" t="s">
        <v>578</v>
      </c>
      <c r="G266" s="142" t="s">
        <v>208</v>
      </c>
      <c r="H266" s="143">
        <v>84.477999999999994</v>
      </c>
      <c r="I266" s="144"/>
      <c r="J266" s="144">
        <f t="shared" si="80"/>
        <v>0</v>
      </c>
      <c r="K266" s="145"/>
      <c r="L266" s="27"/>
      <c r="M266" s="146" t="s">
        <v>1</v>
      </c>
      <c r="N266" s="147" t="s">
        <v>43</v>
      </c>
      <c r="O266" s="148">
        <v>0.21099999999999999</v>
      </c>
      <c r="P266" s="148">
        <f t="shared" si="81"/>
        <v>17.824857999999999</v>
      </c>
      <c r="Q266" s="148">
        <v>6.233784E-3</v>
      </c>
      <c r="R266" s="148">
        <f t="shared" si="82"/>
        <v>0.52661760475199992</v>
      </c>
      <c r="S266" s="148">
        <v>0</v>
      </c>
      <c r="T266" s="149">
        <f t="shared" si="8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0" t="s">
        <v>205</v>
      </c>
      <c r="AT266" s="150" t="s">
        <v>147</v>
      </c>
      <c r="AU266" s="150" t="s">
        <v>87</v>
      </c>
      <c r="AY266" s="14" t="s">
        <v>145</v>
      </c>
      <c r="BE266" s="151">
        <f t="shared" si="84"/>
        <v>0</v>
      </c>
      <c r="BF266" s="151">
        <f t="shared" si="85"/>
        <v>0</v>
      </c>
      <c r="BG266" s="151">
        <f t="shared" si="86"/>
        <v>0</v>
      </c>
      <c r="BH266" s="151">
        <f t="shared" si="87"/>
        <v>0</v>
      </c>
      <c r="BI266" s="151">
        <f t="shared" si="88"/>
        <v>0</v>
      </c>
      <c r="BJ266" s="14" t="s">
        <v>8</v>
      </c>
      <c r="BK266" s="151">
        <f t="shared" si="89"/>
        <v>0</v>
      </c>
      <c r="BL266" s="14" t="s">
        <v>205</v>
      </c>
      <c r="BM266" s="150" t="s">
        <v>579</v>
      </c>
    </row>
    <row r="267" spans="1:65" s="2" customFormat="1" ht="16.5" customHeight="1" x14ac:dyDescent="0.2">
      <c r="A267" s="26"/>
      <c r="B267" s="138"/>
      <c r="C267" s="152" t="s">
        <v>580</v>
      </c>
      <c r="D267" s="152" t="s">
        <v>164</v>
      </c>
      <c r="E267" s="153" t="s">
        <v>581</v>
      </c>
      <c r="F267" s="154" t="s">
        <v>1001</v>
      </c>
      <c r="G267" s="155" t="s">
        <v>208</v>
      </c>
      <c r="H267" s="156">
        <v>88.701999999999998</v>
      </c>
      <c r="I267" s="157"/>
      <c r="J267" s="157">
        <f t="shared" si="80"/>
        <v>0</v>
      </c>
      <c r="K267" s="158"/>
      <c r="L267" s="159"/>
      <c r="M267" s="160" t="s">
        <v>1</v>
      </c>
      <c r="N267" s="161" t="s">
        <v>43</v>
      </c>
      <c r="O267" s="148">
        <v>0</v>
      </c>
      <c r="P267" s="148">
        <f t="shared" si="81"/>
        <v>0</v>
      </c>
      <c r="Q267" s="148">
        <v>0.01</v>
      </c>
      <c r="R267" s="148">
        <f t="shared" si="82"/>
        <v>0.88702000000000003</v>
      </c>
      <c r="S267" s="148">
        <v>0</v>
      </c>
      <c r="T267" s="149">
        <f t="shared" si="8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271</v>
      </c>
      <c r="AT267" s="150" t="s">
        <v>164</v>
      </c>
      <c r="AU267" s="150" t="s">
        <v>87</v>
      </c>
      <c r="AY267" s="14" t="s">
        <v>145</v>
      </c>
      <c r="BE267" s="151">
        <f t="shared" si="84"/>
        <v>0</v>
      </c>
      <c r="BF267" s="151">
        <f t="shared" si="85"/>
        <v>0</v>
      </c>
      <c r="BG267" s="151">
        <f t="shared" si="86"/>
        <v>0</v>
      </c>
      <c r="BH267" s="151">
        <f t="shared" si="87"/>
        <v>0</v>
      </c>
      <c r="BI267" s="151">
        <f t="shared" si="88"/>
        <v>0</v>
      </c>
      <c r="BJ267" s="14" t="s">
        <v>8</v>
      </c>
      <c r="BK267" s="151">
        <f t="shared" si="89"/>
        <v>0</v>
      </c>
      <c r="BL267" s="14" t="s">
        <v>205</v>
      </c>
      <c r="BM267" s="150" t="s">
        <v>582</v>
      </c>
    </row>
    <row r="268" spans="1:65" s="2" customFormat="1" ht="24" customHeight="1" x14ac:dyDescent="0.2">
      <c r="A268" s="26"/>
      <c r="B268" s="138"/>
      <c r="C268" s="139" t="s">
        <v>583</v>
      </c>
      <c r="D268" s="139" t="s">
        <v>147</v>
      </c>
      <c r="E268" s="140" t="s">
        <v>584</v>
      </c>
      <c r="F268" s="141" t="s">
        <v>585</v>
      </c>
      <c r="G268" s="142" t="s">
        <v>208</v>
      </c>
      <c r="H268" s="143">
        <v>606.57000000000005</v>
      </c>
      <c r="I268" s="144"/>
      <c r="J268" s="144">
        <f t="shared" si="80"/>
        <v>0</v>
      </c>
      <c r="K268" s="145"/>
      <c r="L268" s="27"/>
      <c r="M268" s="146" t="s">
        <v>1</v>
      </c>
      <c r="N268" s="147" t="s">
        <v>43</v>
      </c>
      <c r="O268" s="148">
        <v>0.09</v>
      </c>
      <c r="P268" s="148">
        <f t="shared" si="81"/>
        <v>54.591300000000004</v>
      </c>
      <c r="Q268" s="148">
        <v>0</v>
      </c>
      <c r="R268" s="148">
        <f t="shared" si="82"/>
        <v>0</v>
      </c>
      <c r="S268" s="148">
        <v>0</v>
      </c>
      <c r="T268" s="149">
        <f t="shared" si="8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205</v>
      </c>
      <c r="AT268" s="150" t="s">
        <v>147</v>
      </c>
      <c r="AU268" s="150" t="s">
        <v>87</v>
      </c>
      <c r="AY268" s="14" t="s">
        <v>145</v>
      </c>
      <c r="BE268" s="151">
        <f t="shared" si="84"/>
        <v>0</v>
      </c>
      <c r="BF268" s="151">
        <f t="shared" si="85"/>
        <v>0</v>
      </c>
      <c r="BG268" s="151">
        <f t="shared" si="86"/>
        <v>0</v>
      </c>
      <c r="BH268" s="151">
        <f t="shared" si="87"/>
        <v>0</v>
      </c>
      <c r="BI268" s="151">
        <f t="shared" si="88"/>
        <v>0</v>
      </c>
      <c r="BJ268" s="14" t="s">
        <v>8</v>
      </c>
      <c r="BK268" s="151">
        <f t="shared" si="89"/>
        <v>0</v>
      </c>
      <c r="BL268" s="14" t="s">
        <v>205</v>
      </c>
      <c r="BM268" s="150" t="s">
        <v>586</v>
      </c>
    </row>
    <row r="269" spans="1:65" s="2" customFormat="1" ht="16.5" customHeight="1" x14ac:dyDescent="0.2">
      <c r="A269" s="26"/>
      <c r="B269" s="138"/>
      <c r="C269" s="152" t="s">
        <v>587</v>
      </c>
      <c r="D269" s="152" t="s">
        <v>164</v>
      </c>
      <c r="E269" s="153" t="s">
        <v>588</v>
      </c>
      <c r="F269" s="154" t="s">
        <v>1002</v>
      </c>
      <c r="G269" s="155" t="s">
        <v>208</v>
      </c>
      <c r="H269" s="156">
        <v>309.351</v>
      </c>
      <c r="I269" s="157"/>
      <c r="J269" s="157">
        <f t="shared" si="80"/>
        <v>0</v>
      </c>
      <c r="K269" s="158"/>
      <c r="L269" s="159"/>
      <c r="M269" s="160" t="s">
        <v>1</v>
      </c>
      <c r="N269" s="161" t="s">
        <v>43</v>
      </c>
      <c r="O269" s="148">
        <v>0</v>
      </c>
      <c r="P269" s="148">
        <f t="shared" si="81"/>
        <v>0</v>
      </c>
      <c r="Q269" s="148">
        <v>1.7999999999999999E-2</v>
      </c>
      <c r="R269" s="148">
        <f t="shared" si="82"/>
        <v>5.5683179999999997</v>
      </c>
      <c r="S269" s="148">
        <v>0</v>
      </c>
      <c r="T269" s="149">
        <f t="shared" si="8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271</v>
      </c>
      <c r="AT269" s="150" t="s">
        <v>164</v>
      </c>
      <c r="AU269" s="150" t="s">
        <v>87</v>
      </c>
      <c r="AY269" s="14" t="s">
        <v>145</v>
      </c>
      <c r="BE269" s="151">
        <f t="shared" si="84"/>
        <v>0</v>
      </c>
      <c r="BF269" s="151">
        <f t="shared" si="85"/>
        <v>0</v>
      </c>
      <c r="BG269" s="151">
        <f t="shared" si="86"/>
        <v>0</v>
      </c>
      <c r="BH269" s="151">
        <f t="shared" si="87"/>
        <v>0</v>
      </c>
      <c r="BI269" s="151">
        <f t="shared" si="88"/>
        <v>0</v>
      </c>
      <c r="BJ269" s="14" t="s">
        <v>8</v>
      </c>
      <c r="BK269" s="151">
        <f t="shared" si="89"/>
        <v>0</v>
      </c>
      <c r="BL269" s="14" t="s">
        <v>205</v>
      </c>
      <c r="BM269" s="150" t="s">
        <v>589</v>
      </c>
    </row>
    <row r="270" spans="1:65" s="2" customFormat="1" ht="16.5" customHeight="1" x14ac:dyDescent="0.2">
      <c r="A270" s="26"/>
      <c r="B270" s="138"/>
      <c r="C270" s="152" t="s">
        <v>590</v>
      </c>
      <c r="D270" s="152" t="s">
        <v>164</v>
      </c>
      <c r="E270" s="153" t="s">
        <v>591</v>
      </c>
      <c r="F270" s="154" t="s">
        <v>1003</v>
      </c>
      <c r="G270" s="155" t="s">
        <v>208</v>
      </c>
      <c r="H270" s="156">
        <v>309.351</v>
      </c>
      <c r="I270" s="157"/>
      <c r="J270" s="157">
        <f t="shared" si="80"/>
        <v>0</v>
      </c>
      <c r="K270" s="158"/>
      <c r="L270" s="159"/>
      <c r="M270" s="160" t="s">
        <v>1</v>
      </c>
      <c r="N270" s="161" t="s">
        <v>43</v>
      </c>
      <c r="O270" s="148">
        <v>0</v>
      </c>
      <c r="P270" s="148">
        <f t="shared" si="81"/>
        <v>0</v>
      </c>
      <c r="Q270" s="148">
        <v>2.4E-2</v>
      </c>
      <c r="R270" s="148">
        <f t="shared" si="82"/>
        <v>7.4244240000000001</v>
      </c>
      <c r="S270" s="148">
        <v>0</v>
      </c>
      <c r="T270" s="149">
        <f t="shared" si="8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271</v>
      </c>
      <c r="AT270" s="150" t="s">
        <v>164</v>
      </c>
      <c r="AU270" s="150" t="s">
        <v>87</v>
      </c>
      <c r="AY270" s="14" t="s">
        <v>145</v>
      </c>
      <c r="BE270" s="151">
        <f t="shared" si="84"/>
        <v>0</v>
      </c>
      <c r="BF270" s="151">
        <f t="shared" si="85"/>
        <v>0</v>
      </c>
      <c r="BG270" s="151">
        <f t="shared" si="86"/>
        <v>0</v>
      </c>
      <c r="BH270" s="151">
        <f t="shared" si="87"/>
        <v>0</v>
      </c>
      <c r="BI270" s="151">
        <f t="shared" si="88"/>
        <v>0</v>
      </c>
      <c r="BJ270" s="14" t="s">
        <v>8</v>
      </c>
      <c r="BK270" s="151">
        <f t="shared" si="89"/>
        <v>0</v>
      </c>
      <c r="BL270" s="14" t="s">
        <v>205</v>
      </c>
      <c r="BM270" s="150" t="s">
        <v>592</v>
      </c>
    </row>
    <row r="271" spans="1:65" s="2" customFormat="1" ht="16.5" customHeight="1" x14ac:dyDescent="0.2">
      <c r="A271" s="26"/>
      <c r="B271" s="138"/>
      <c r="C271" s="139" t="s">
        <v>593</v>
      </c>
      <c r="D271" s="139" t="s">
        <v>147</v>
      </c>
      <c r="E271" s="140" t="s">
        <v>594</v>
      </c>
      <c r="F271" s="141" t="s">
        <v>595</v>
      </c>
      <c r="G271" s="142" t="s">
        <v>185</v>
      </c>
      <c r="H271" s="143">
        <v>15.86</v>
      </c>
      <c r="I271" s="144"/>
      <c r="J271" s="144">
        <f t="shared" si="80"/>
        <v>0</v>
      </c>
      <c r="K271" s="145"/>
      <c r="L271" s="27"/>
      <c r="M271" s="146" t="s">
        <v>1</v>
      </c>
      <c r="N271" s="147" t="s">
        <v>43</v>
      </c>
      <c r="O271" s="148">
        <v>1.831</v>
      </c>
      <c r="P271" s="148">
        <f t="shared" si="81"/>
        <v>29.039659999999998</v>
      </c>
      <c r="Q271" s="148">
        <v>0</v>
      </c>
      <c r="R271" s="148">
        <f t="shared" si="82"/>
        <v>0</v>
      </c>
      <c r="S271" s="148">
        <v>0</v>
      </c>
      <c r="T271" s="149">
        <f t="shared" si="8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205</v>
      </c>
      <c r="AT271" s="150" t="s">
        <v>147</v>
      </c>
      <c r="AU271" s="150" t="s">
        <v>87</v>
      </c>
      <c r="AY271" s="14" t="s">
        <v>145</v>
      </c>
      <c r="BE271" s="151">
        <f t="shared" si="84"/>
        <v>0</v>
      </c>
      <c r="BF271" s="151">
        <f t="shared" si="85"/>
        <v>0</v>
      </c>
      <c r="BG271" s="151">
        <f t="shared" si="86"/>
        <v>0</v>
      </c>
      <c r="BH271" s="151">
        <f t="shared" si="87"/>
        <v>0</v>
      </c>
      <c r="BI271" s="151">
        <f t="shared" si="88"/>
        <v>0</v>
      </c>
      <c r="BJ271" s="14" t="s">
        <v>8</v>
      </c>
      <c r="BK271" s="151">
        <f t="shared" si="89"/>
        <v>0</v>
      </c>
      <c r="BL271" s="14" t="s">
        <v>205</v>
      </c>
      <c r="BM271" s="150" t="s">
        <v>596</v>
      </c>
    </row>
    <row r="272" spans="1:65" s="12" customFormat="1" ht="22.9" customHeight="1" x14ac:dyDescent="0.2">
      <c r="B272" s="126"/>
      <c r="D272" s="127" t="s">
        <v>77</v>
      </c>
      <c r="E272" s="136" t="s">
        <v>432</v>
      </c>
      <c r="F272" s="136" t="s">
        <v>597</v>
      </c>
      <c r="J272" s="137">
        <f>BK272</f>
        <v>0</v>
      </c>
      <c r="L272" s="126"/>
      <c r="M272" s="130"/>
      <c r="N272" s="131"/>
      <c r="O272" s="131"/>
      <c r="P272" s="132">
        <f>P273</f>
        <v>0</v>
      </c>
      <c r="Q272" s="131"/>
      <c r="R272" s="132">
        <f>R273</f>
        <v>0</v>
      </c>
      <c r="S272" s="131"/>
      <c r="T272" s="133">
        <f>T273</f>
        <v>0</v>
      </c>
      <c r="AR272" s="127" t="s">
        <v>87</v>
      </c>
      <c r="AT272" s="134" t="s">
        <v>77</v>
      </c>
      <c r="AU272" s="134" t="s">
        <v>8</v>
      </c>
      <c r="AY272" s="127" t="s">
        <v>145</v>
      </c>
      <c r="BK272" s="135">
        <f>BK273</f>
        <v>0</v>
      </c>
    </row>
    <row r="273" spans="1:65" s="2" customFormat="1" ht="16.5" customHeight="1" x14ac:dyDescent="0.2">
      <c r="A273" s="26"/>
      <c r="B273" s="138"/>
      <c r="C273" s="152" t="s">
        <v>598</v>
      </c>
      <c r="D273" s="152" t="s">
        <v>164</v>
      </c>
      <c r="E273" s="153" t="s">
        <v>599</v>
      </c>
      <c r="F273" s="154" t="s">
        <v>600</v>
      </c>
      <c r="G273" s="155" t="s">
        <v>479</v>
      </c>
      <c r="H273" s="156">
        <v>1</v>
      </c>
      <c r="I273" s="157"/>
      <c r="J273" s="157">
        <f>ROUND(I273*H273,0)</f>
        <v>0</v>
      </c>
      <c r="K273" s="158"/>
      <c r="L273" s="159"/>
      <c r="M273" s="160" t="s">
        <v>1</v>
      </c>
      <c r="N273" s="161" t="s">
        <v>43</v>
      </c>
      <c r="O273" s="148">
        <v>0</v>
      </c>
      <c r="P273" s="148">
        <f>O273*H273</f>
        <v>0</v>
      </c>
      <c r="Q273" s="148">
        <v>0</v>
      </c>
      <c r="R273" s="148">
        <f>Q273*H273</f>
        <v>0</v>
      </c>
      <c r="S273" s="148">
        <v>0</v>
      </c>
      <c r="T273" s="149">
        <f>S273*H273</f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271</v>
      </c>
      <c r="AT273" s="150" t="s">
        <v>164</v>
      </c>
      <c r="AU273" s="150" t="s">
        <v>87</v>
      </c>
      <c r="AY273" s="14" t="s">
        <v>145</v>
      </c>
      <c r="BE273" s="151">
        <f>IF(N273="základní",J273,0)</f>
        <v>0</v>
      </c>
      <c r="BF273" s="151">
        <f>IF(N273="snížená",J273,0)</f>
        <v>0</v>
      </c>
      <c r="BG273" s="151">
        <f>IF(N273="zákl. přenesená",J273,0)</f>
        <v>0</v>
      </c>
      <c r="BH273" s="151">
        <f>IF(N273="sníž. přenesená",J273,0)</f>
        <v>0</v>
      </c>
      <c r="BI273" s="151">
        <f>IF(N273="nulová",J273,0)</f>
        <v>0</v>
      </c>
      <c r="BJ273" s="14" t="s">
        <v>8</v>
      </c>
      <c r="BK273" s="151">
        <f>ROUND(I273*H273,0)</f>
        <v>0</v>
      </c>
      <c r="BL273" s="14" t="s">
        <v>205</v>
      </c>
      <c r="BM273" s="150" t="s">
        <v>601</v>
      </c>
    </row>
    <row r="274" spans="1:65" s="12" customFormat="1" ht="22.9" customHeight="1" x14ac:dyDescent="0.2">
      <c r="B274" s="126"/>
      <c r="D274" s="127" t="s">
        <v>77</v>
      </c>
      <c r="E274" s="136" t="s">
        <v>436</v>
      </c>
      <c r="F274" s="136" t="s">
        <v>602</v>
      </c>
      <c r="J274" s="137">
        <f>BK274</f>
        <v>0</v>
      </c>
      <c r="L274" s="126"/>
      <c r="M274" s="130"/>
      <c r="N274" s="131"/>
      <c r="O274" s="131"/>
      <c r="P274" s="132">
        <f>P275</f>
        <v>0</v>
      </c>
      <c r="Q274" s="131"/>
      <c r="R274" s="132">
        <f>R275</f>
        <v>0</v>
      </c>
      <c r="S274" s="131"/>
      <c r="T274" s="133">
        <f>T275</f>
        <v>0</v>
      </c>
      <c r="AR274" s="127" t="s">
        <v>87</v>
      </c>
      <c r="AT274" s="134" t="s">
        <v>77</v>
      </c>
      <c r="AU274" s="134" t="s">
        <v>8</v>
      </c>
      <c r="AY274" s="127" t="s">
        <v>145</v>
      </c>
      <c r="BK274" s="135">
        <f>BK275</f>
        <v>0</v>
      </c>
    </row>
    <row r="275" spans="1:65" s="2" customFormat="1" ht="16.5" customHeight="1" x14ac:dyDescent="0.2">
      <c r="A275" s="26"/>
      <c r="B275" s="138"/>
      <c r="C275" s="152" t="s">
        <v>603</v>
      </c>
      <c r="D275" s="152" t="s">
        <v>164</v>
      </c>
      <c r="E275" s="153" t="s">
        <v>604</v>
      </c>
      <c r="F275" s="154" t="s">
        <v>605</v>
      </c>
      <c r="G275" s="155" t="s">
        <v>479</v>
      </c>
      <c r="H275" s="156">
        <v>1</v>
      </c>
      <c r="I275" s="157"/>
      <c r="J275" s="157">
        <f>ROUND(I275*H275,0)</f>
        <v>0</v>
      </c>
      <c r="K275" s="158"/>
      <c r="L275" s="159"/>
      <c r="M275" s="160" t="s">
        <v>1</v>
      </c>
      <c r="N275" s="161" t="s">
        <v>43</v>
      </c>
      <c r="O275" s="148">
        <v>0</v>
      </c>
      <c r="P275" s="148">
        <f>O275*H275</f>
        <v>0</v>
      </c>
      <c r="Q275" s="148">
        <v>0</v>
      </c>
      <c r="R275" s="148">
        <f>Q275*H275</f>
        <v>0</v>
      </c>
      <c r="S275" s="148">
        <v>0</v>
      </c>
      <c r="T275" s="149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271</v>
      </c>
      <c r="AT275" s="150" t="s">
        <v>164</v>
      </c>
      <c r="AU275" s="150" t="s">
        <v>87</v>
      </c>
      <c r="AY275" s="14" t="s">
        <v>145</v>
      </c>
      <c r="BE275" s="151">
        <f>IF(N275="základní",J275,0)</f>
        <v>0</v>
      </c>
      <c r="BF275" s="151">
        <f>IF(N275="snížená",J275,0)</f>
        <v>0</v>
      </c>
      <c r="BG275" s="151">
        <f>IF(N275="zákl. přenesená",J275,0)</f>
        <v>0</v>
      </c>
      <c r="BH275" s="151">
        <f>IF(N275="sníž. přenesená",J275,0)</f>
        <v>0</v>
      </c>
      <c r="BI275" s="151">
        <f>IF(N275="nulová",J275,0)</f>
        <v>0</v>
      </c>
      <c r="BJ275" s="14" t="s">
        <v>8</v>
      </c>
      <c r="BK275" s="151">
        <f>ROUND(I275*H275,0)</f>
        <v>0</v>
      </c>
      <c r="BL275" s="14" t="s">
        <v>205</v>
      </c>
      <c r="BM275" s="150" t="s">
        <v>606</v>
      </c>
    </row>
    <row r="276" spans="1:65" s="12" customFormat="1" ht="22.9" customHeight="1" x14ac:dyDescent="0.2">
      <c r="B276" s="126"/>
      <c r="D276" s="127" t="s">
        <v>77</v>
      </c>
      <c r="E276" s="136" t="s">
        <v>607</v>
      </c>
      <c r="F276" s="136" t="s">
        <v>608</v>
      </c>
      <c r="J276" s="137">
        <f>BK276</f>
        <v>0</v>
      </c>
      <c r="L276" s="126"/>
      <c r="M276" s="130"/>
      <c r="N276" s="131"/>
      <c r="O276" s="131"/>
      <c r="P276" s="132">
        <f>P277</f>
        <v>10.374000000000001</v>
      </c>
      <c r="Q276" s="131"/>
      <c r="R276" s="132">
        <f>R277</f>
        <v>1.5017183999999999E-2</v>
      </c>
      <c r="S276" s="131"/>
      <c r="T276" s="133">
        <f>T277</f>
        <v>2.0019999999999998</v>
      </c>
      <c r="AR276" s="127" t="s">
        <v>87</v>
      </c>
      <c r="AT276" s="134" t="s">
        <v>77</v>
      </c>
      <c r="AU276" s="134" t="s">
        <v>8</v>
      </c>
      <c r="AY276" s="127" t="s">
        <v>145</v>
      </c>
      <c r="BK276" s="135">
        <f>BK277</f>
        <v>0</v>
      </c>
    </row>
    <row r="277" spans="1:65" s="2" customFormat="1" ht="16.5" customHeight="1" x14ac:dyDescent="0.2">
      <c r="A277" s="26"/>
      <c r="B277" s="138"/>
      <c r="C277" s="139" t="s">
        <v>609</v>
      </c>
      <c r="D277" s="139" t="s">
        <v>147</v>
      </c>
      <c r="E277" s="140" t="s">
        <v>610</v>
      </c>
      <c r="F277" s="141" t="s">
        <v>611</v>
      </c>
      <c r="G277" s="142" t="s">
        <v>208</v>
      </c>
      <c r="H277" s="143">
        <v>91</v>
      </c>
      <c r="I277" s="144"/>
      <c r="J277" s="144">
        <f>ROUND(I277*H277,0)</f>
        <v>0</v>
      </c>
      <c r="K277" s="145"/>
      <c r="L277" s="27"/>
      <c r="M277" s="146" t="s">
        <v>1</v>
      </c>
      <c r="N277" s="147" t="s">
        <v>43</v>
      </c>
      <c r="O277" s="148">
        <v>0.114</v>
      </c>
      <c r="P277" s="148">
        <f>O277*H277</f>
        <v>10.374000000000001</v>
      </c>
      <c r="Q277" s="148">
        <v>1.65024E-4</v>
      </c>
      <c r="R277" s="148">
        <f>Q277*H277</f>
        <v>1.5017183999999999E-2</v>
      </c>
      <c r="S277" s="148">
        <v>2.1999999999999999E-2</v>
      </c>
      <c r="T277" s="149">
        <f>S277*H277</f>
        <v>2.0019999999999998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205</v>
      </c>
      <c r="AT277" s="150" t="s">
        <v>147</v>
      </c>
      <c r="AU277" s="150" t="s">
        <v>87</v>
      </c>
      <c r="AY277" s="14" t="s">
        <v>145</v>
      </c>
      <c r="BE277" s="151">
        <f>IF(N277="základní",J277,0)</f>
        <v>0</v>
      </c>
      <c r="BF277" s="151">
        <f>IF(N277="snížená",J277,0)</f>
        <v>0</v>
      </c>
      <c r="BG277" s="151">
        <f>IF(N277="zákl. přenesená",J277,0)</f>
        <v>0</v>
      </c>
      <c r="BH277" s="151">
        <f>IF(N277="sníž. přenesená",J277,0)</f>
        <v>0</v>
      </c>
      <c r="BI277" s="151">
        <f>IF(N277="nulová",J277,0)</f>
        <v>0</v>
      </c>
      <c r="BJ277" s="14" t="s">
        <v>8</v>
      </c>
      <c r="BK277" s="151">
        <f>ROUND(I277*H277,0)</f>
        <v>0</v>
      </c>
      <c r="BL277" s="14" t="s">
        <v>205</v>
      </c>
      <c r="BM277" s="150" t="s">
        <v>612</v>
      </c>
    </row>
    <row r="278" spans="1:65" s="12" customFormat="1" ht="22.9" customHeight="1" x14ac:dyDescent="0.2">
      <c r="B278" s="126"/>
      <c r="D278" s="127" t="s">
        <v>77</v>
      </c>
      <c r="E278" s="136" t="s">
        <v>613</v>
      </c>
      <c r="F278" s="136" t="s">
        <v>614</v>
      </c>
      <c r="J278" s="137">
        <f>BK278</f>
        <v>0</v>
      </c>
      <c r="L278" s="126"/>
      <c r="M278" s="130"/>
      <c r="N278" s="131"/>
      <c r="O278" s="131"/>
      <c r="P278" s="132">
        <f>SUM(P279:P285)</f>
        <v>168.87982</v>
      </c>
      <c r="Q278" s="131"/>
      <c r="R278" s="132">
        <f>SUM(R279:R285)</f>
        <v>3.1871378873299996</v>
      </c>
      <c r="S278" s="131"/>
      <c r="T278" s="133">
        <f>SUM(T279:T285)</f>
        <v>0</v>
      </c>
      <c r="AR278" s="127" t="s">
        <v>87</v>
      </c>
      <c r="AT278" s="134" t="s">
        <v>77</v>
      </c>
      <c r="AU278" s="134" t="s">
        <v>8</v>
      </c>
      <c r="AY278" s="127" t="s">
        <v>145</v>
      </c>
      <c r="BK278" s="135">
        <f>SUM(BK279:BK285)</f>
        <v>0</v>
      </c>
    </row>
    <row r="279" spans="1:65" s="2" customFormat="1" ht="24" customHeight="1" x14ac:dyDescent="0.2">
      <c r="A279" s="26"/>
      <c r="B279" s="138"/>
      <c r="C279" s="139" t="s">
        <v>615</v>
      </c>
      <c r="D279" s="139" t="s">
        <v>147</v>
      </c>
      <c r="E279" s="140" t="s">
        <v>616</v>
      </c>
      <c r="F279" s="141" t="s">
        <v>1004</v>
      </c>
      <c r="G279" s="142" t="s">
        <v>208</v>
      </c>
      <c r="H279" s="143">
        <v>59.74</v>
      </c>
      <c r="I279" s="144"/>
      <c r="J279" s="144">
        <f t="shared" ref="J279:J285" si="90">ROUND(I279*H279,0)</f>
        <v>0</v>
      </c>
      <c r="K279" s="145"/>
      <c r="L279" s="27"/>
      <c r="M279" s="146" t="s">
        <v>1</v>
      </c>
      <c r="N279" s="147" t="s">
        <v>43</v>
      </c>
      <c r="O279" s="148">
        <v>0.78900000000000003</v>
      </c>
      <c r="P279" s="148">
        <f t="shared" ref="P279:P285" si="91">O279*H279</f>
        <v>47.134860000000003</v>
      </c>
      <c r="Q279" s="148">
        <v>1.9754911999999999E-2</v>
      </c>
      <c r="R279" s="148">
        <f t="shared" ref="R279:R285" si="92">Q279*H279</f>
        <v>1.18015844288</v>
      </c>
      <c r="S279" s="148">
        <v>0</v>
      </c>
      <c r="T279" s="149">
        <f t="shared" ref="T279:T285" si="93"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205</v>
      </c>
      <c r="AT279" s="150" t="s">
        <v>147</v>
      </c>
      <c r="AU279" s="150" t="s">
        <v>87</v>
      </c>
      <c r="AY279" s="14" t="s">
        <v>145</v>
      </c>
      <c r="BE279" s="151">
        <f t="shared" ref="BE279:BE285" si="94">IF(N279="základní",J279,0)</f>
        <v>0</v>
      </c>
      <c r="BF279" s="151">
        <f t="shared" ref="BF279:BF285" si="95">IF(N279="snížená",J279,0)</f>
        <v>0</v>
      </c>
      <c r="BG279" s="151">
        <f t="shared" ref="BG279:BG285" si="96">IF(N279="zákl. přenesená",J279,0)</f>
        <v>0</v>
      </c>
      <c r="BH279" s="151">
        <f t="shared" ref="BH279:BH285" si="97">IF(N279="sníž. přenesená",J279,0)</f>
        <v>0</v>
      </c>
      <c r="BI279" s="151">
        <f t="shared" ref="BI279:BI285" si="98">IF(N279="nulová",J279,0)</f>
        <v>0</v>
      </c>
      <c r="BJ279" s="14" t="s">
        <v>8</v>
      </c>
      <c r="BK279" s="151">
        <f t="shared" ref="BK279:BK285" si="99">ROUND(I279*H279,0)</f>
        <v>0</v>
      </c>
      <c r="BL279" s="14" t="s">
        <v>205</v>
      </c>
      <c r="BM279" s="150" t="s">
        <v>617</v>
      </c>
    </row>
    <row r="280" spans="1:65" s="2" customFormat="1" ht="24" customHeight="1" x14ac:dyDescent="0.2">
      <c r="A280" s="26"/>
      <c r="B280" s="138"/>
      <c r="C280" s="139" t="s">
        <v>618</v>
      </c>
      <c r="D280" s="139" t="s">
        <v>147</v>
      </c>
      <c r="E280" s="140" t="s">
        <v>619</v>
      </c>
      <c r="F280" s="141" t="s">
        <v>620</v>
      </c>
      <c r="G280" s="142" t="s">
        <v>208</v>
      </c>
      <c r="H280" s="143">
        <v>38.174999999999997</v>
      </c>
      <c r="I280" s="144"/>
      <c r="J280" s="144">
        <f t="shared" si="90"/>
        <v>0</v>
      </c>
      <c r="K280" s="145"/>
      <c r="L280" s="27"/>
      <c r="M280" s="146" t="s">
        <v>1</v>
      </c>
      <c r="N280" s="147" t="s">
        <v>43</v>
      </c>
      <c r="O280" s="148">
        <v>0.78900000000000003</v>
      </c>
      <c r="P280" s="148">
        <f t="shared" si="91"/>
        <v>30.120075</v>
      </c>
      <c r="Q280" s="148">
        <v>1.8024912000000001E-2</v>
      </c>
      <c r="R280" s="148">
        <f t="shared" si="92"/>
        <v>0.68810101559999992</v>
      </c>
      <c r="S280" s="148">
        <v>0</v>
      </c>
      <c r="T280" s="149">
        <f t="shared" si="9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205</v>
      </c>
      <c r="AT280" s="150" t="s">
        <v>147</v>
      </c>
      <c r="AU280" s="150" t="s">
        <v>87</v>
      </c>
      <c r="AY280" s="14" t="s">
        <v>145</v>
      </c>
      <c r="BE280" s="151">
        <f t="shared" si="94"/>
        <v>0</v>
      </c>
      <c r="BF280" s="151">
        <f t="shared" si="95"/>
        <v>0</v>
      </c>
      <c r="BG280" s="151">
        <f t="shared" si="96"/>
        <v>0</v>
      </c>
      <c r="BH280" s="151">
        <f t="shared" si="97"/>
        <v>0</v>
      </c>
      <c r="BI280" s="151">
        <f t="shared" si="98"/>
        <v>0</v>
      </c>
      <c r="BJ280" s="14" t="s">
        <v>8</v>
      </c>
      <c r="BK280" s="151">
        <f t="shared" si="99"/>
        <v>0</v>
      </c>
      <c r="BL280" s="14" t="s">
        <v>205</v>
      </c>
      <c r="BM280" s="150" t="s">
        <v>621</v>
      </c>
    </row>
    <row r="281" spans="1:65" s="2" customFormat="1" ht="24" customHeight="1" x14ac:dyDescent="0.2">
      <c r="A281" s="26"/>
      <c r="B281" s="138"/>
      <c r="C281" s="139" t="s">
        <v>622</v>
      </c>
      <c r="D281" s="139" t="s">
        <v>147</v>
      </c>
      <c r="E281" s="140" t="s">
        <v>623</v>
      </c>
      <c r="F281" s="141" t="s">
        <v>1005</v>
      </c>
      <c r="G281" s="142" t="s">
        <v>208</v>
      </c>
      <c r="H281" s="143">
        <v>4.2</v>
      </c>
      <c r="I281" s="144"/>
      <c r="J281" s="144">
        <f t="shared" si="90"/>
        <v>0</v>
      </c>
      <c r="K281" s="145"/>
      <c r="L281" s="27"/>
      <c r="M281" s="146" t="s">
        <v>1</v>
      </c>
      <c r="N281" s="147" t="s">
        <v>43</v>
      </c>
      <c r="O281" s="148">
        <v>0.78900000000000003</v>
      </c>
      <c r="P281" s="148">
        <f t="shared" si="91"/>
        <v>3.3138000000000001</v>
      </c>
      <c r="Q281" s="148">
        <v>1.6071312000000001E-2</v>
      </c>
      <c r="R281" s="148">
        <f t="shared" si="92"/>
        <v>6.7499510400000004E-2</v>
      </c>
      <c r="S281" s="148">
        <v>0</v>
      </c>
      <c r="T281" s="149">
        <f t="shared" si="9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205</v>
      </c>
      <c r="AT281" s="150" t="s">
        <v>147</v>
      </c>
      <c r="AU281" s="150" t="s">
        <v>87</v>
      </c>
      <c r="AY281" s="14" t="s">
        <v>145</v>
      </c>
      <c r="BE281" s="151">
        <f t="shared" si="94"/>
        <v>0</v>
      </c>
      <c r="BF281" s="151">
        <f t="shared" si="95"/>
        <v>0</v>
      </c>
      <c r="BG281" s="151">
        <f t="shared" si="96"/>
        <v>0</v>
      </c>
      <c r="BH281" s="151">
        <f t="shared" si="97"/>
        <v>0</v>
      </c>
      <c r="BI281" s="151">
        <f t="shared" si="98"/>
        <v>0</v>
      </c>
      <c r="BJ281" s="14" t="s">
        <v>8</v>
      </c>
      <c r="BK281" s="151">
        <f t="shared" si="99"/>
        <v>0</v>
      </c>
      <c r="BL281" s="14" t="s">
        <v>205</v>
      </c>
      <c r="BM281" s="150" t="s">
        <v>624</v>
      </c>
    </row>
    <row r="282" spans="1:65" s="2" customFormat="1" ht="16.5" customHeight="1" x14ac:dyDescent="0.2">
      <c r="A282" s="26"/>
      <c r="B282" s="138"/>
      <c r="C282" s="139" t="s">
        <v>625</v>
      </c>
      <c r="D282" s="139" t="s">
        <v>147</v>
      </c>
      <c r="E282" s="140" t="s">
        <v>626</v>
      </c>
      <c r="F282" s="141" t="s">
        <v>627</v>
      </c>
      <c r="G282" s="142" t="s">
        <v>208</v>
      </c>
      <c r="H282" s="143">
        <v>4.2</v>
      </c>
      <c r="I282" s="144"/>
      <c r="J282" s="144">
        <f t="shared" si="90"/>
        <v>0</v>
      </c>
      <c r="K282" s="145"/>
      <c r="L282" s="27"/>
      <c r="M282" s="146" t="s">
        <v>1</v>
      </c>
      <c r="N282" s="147" t="s">
        <v>43</v>
      </c>
      <c r="O282" s="148">
        <v>3.2000000000000001E-2</v>
      </c>
      <c r="P282" s="148">
        <f t="shared" si="91"/>
        <v>0.13440000000000002</v>
      </c>
      <c r="Q282" s="148">
        <v>1.2E-4</v>
      </c>
      <c r="R282" s="148">
        <f t="shared" si="92"/>
        <v>5.04E-4</v>
      </c>
      <c r="S282" s="148">
        <v>0</v>
      </c>
      <c r="T282" s="149">
        <f t="shared" si="9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205</v>
      </c>
      <c r="AT282" s="150" t="s">
        <v>147</v>
      </c>
      <c r="AU282" s="150" t="s">
        <v>87</v>
      </c>
      <c r="AY282" s="14" t="s">
        <v>145</v>
      </c>
      <c r="BE282" s="151">
        <f t="shared" si="94"/>
        <v>0</v>
      </c>
      <c r="BF282" s="151">
        <f t="shared" si="95"/>
        <v>0</v>
      </c>
      <c r="BG282" s="151">
        <f t="shared" si="96"/>
        <v>0</v>
      </c>
      <c r="BH282" s="151">
        <f t="shared" si="97"/>
        <v>0</v>
      </c>
      <c r="BI282" s="151">
        <f t="shared" si="98"/>
        <v>0</v>
      </c>
      <c r="BJ282" s="14" t="s">
        <v>8</v>
      </c>
      <c r="BK282" s="151">
        <f t="shared" si="99"/>
        <v>0</v>
      </c>
      <c r="BL282" s="14" t="s">
        <v>205</v>
      </c>
      <c r="BM282" s="150" t="s">
        <v>628</v>
      </c>
    </row>
    <row r="283" spans="1:65" s="2" customFormat="1" ht="24" customHeight="1" x14ac:dyDescent="0.2">
      <c r="A283" s="26"/>
      <c r="B283" s="138"/>
      <c r="C283" s="139" t="s">
        <v>629</v>
      </c>
      <c r="D283" s="139" t="s">
        <v>147</v>
      </c>
      <c r="E283" s="140" t="s">
        <v>630</v>
      </c>
      <c r="F283" s="141" t="s">
        <v>1006</v>
      </c>
      <c r="G283" s="142" t="s">
        <v>208</v>
      </c>
      <c r="H283" s="143">
        <v>31.2</v>
      </c>
      <c r="I283" s="144"/>
      <c r="J283" s="144">
        <f t="shared" si="90"/>
        <v>0</v>
      </c>
      <c r="K283" s="145"/>
      <c r="L283" s="27"/>
      <c r="M283" s="146" t="s">
        <v>1</v>
      </c>
      <c r="N283" s="147" t="s">
        <v>43</v>
      </c>
      <c r="O283" s="148">
        <v>1.042</v>
      </c>
      <c r="P283" s="148">
        <f t="shared" si="91"/>
        <v>32.510399999999997</v>
      </c>
      <c r="Q283" s="148">
        <v>2.0101523999999999E-2</v>
      </c>
      <c r="R283" s="148">
        <f t="shared" si="92"/>
        <v>0.62716754879999992</v>
      </c>
      <c r="S283" s="148">
        <v>0</v>
      </c>
      <c r="T283" s="149">
        <f t="shared" si="9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205</v>
      </c>
      <c r="AT283" s="150" t="s">
        <v>147</v>
      </c>
      <c r="AU283" s="150" t="s">
        <v>87</v>
      </c>
      <c r="AY283" s="14" t="s">
        <v>145</v>
      </c>
      <c r="BE283" s="151">
        <f t="shared" si="94"/>
        <v>0</v>
      </c>
      <c r="BF283" s="151">
        <f t="shared" si="95"/>
        <v>0</v>
      </c>
      <c r="BG283" s="151">
        <f t="shared" si="96"/>
        <v>0</v>
      </c>
      <c r="BH283" s="151">
        <f t="shared" si="97"/>
        <v>0</v>
      </c>
      <c r="BI283" s="151">
        <f t="shared" si="98"/>
        <v>0</v>
      </c>
      <c r="BJ283" s="14" t="s">
        <v>8</v>
      </c>
      <c r="BK283" s="151">
        <f t="shared" si="99"/>
        <v>0</v>
      </c>
      <c r="BL283" s="14" t="s">
        <v>205</v>
      </c>
      <c r="BM283" s="150" t="s">
        <v>631</v>
      </c>
    </row>
    <row r="284" spans="1:65" s="2" customFormat="1" ht="16.5" customHeight="1" x14ac:dyDescent="0.2">
      <c r="A284" s="26"/>
      <c r="B284" s="138"/>
      <c r="C284" s="139" t="s">
        <v>632</v>
      </c>
      <c r="D284" s="139" t="s">
        <v>147</v>
      </c>
      <c r="E284" s="140" t="s">
        <v>633</v>
      </c>
      <c r="F284" s="141" t="s">
        <v>634</v>
      </c>
      <c r="G284" s="142" t="s">
        <v>208</v>
      </c>
      <c r="H284" s="143">
        <v>53.1</v>
      </c>
      <c r="I284" s="144"/>
      <c r="J284" s="144">
        <f t="shared" si="90"/>
        <v>0</v>
      </c>
      <c r="K284" s="145"/>
      <c r="L284" s="27"/>
      <c r="M284" s="146" t="s">
        <v>1</v>
      </c>
      <c r="N284" s="147" t="s">
        <v>43</v>
      </c>
      <c r="O284" s="148">
        <v>0.95499999999999996</v>
      </c>
      <c r="P284" s="148">
        <f t="shared" si="91"/>
        <v>50.710499999999996</v>
      </c>
      <c r="Q284" s="148">
        <v>1.1745901499999999E-2</v>
      </c>
      <c r="R284" s="148">
        <f t="shared" si="92"/>
        <v>0.62370736964999995</v>
      </c>
      <c r="S284" s="148">
        <v>0</v>
      </c>
      <c r="T284" s="149">
        <f t="shared" si="9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205</v>
      </c>
      <c r="AT284" s="150" t="s">
        <v>147</v>
      </c>
      <c r="AU284" s="150" t="s">
        <v>87</v>
      </c>
      <c r="AY284" s="14" t="s">
        <v>145</v>
      </c>
      <c r="BE284" s="151">
        <f t="shared" si="94"/>
        <v>0</v>
      </c>
      <c r="BF284" s="151">
        <f t="shared" si="95"/>
        <v>0</v>
      </c>
      <c r="BG284" s="151">
        <f t="shared" si="96"/>
        <v>0</v>
      </c>
      <c r="BH284" s="151">
        <f t="shared" si="97"/>
        <v>0</v>
      </c>
      <c r="BI284" s="151">
        <f t="shared" si="98"/>
        <v>0</v>
      </c>
      <c r="BJ284" s="14" t="s">
        <v>8</v>
      </c>
      <c r="BK284" s="151">
        <f t="shared" si="99"/>
        <v>0</v>
      </c>
      <c r="BL284" s="14" t="s">
        <v>205</v>
      </c>
      <c r="BM284" s="150" t="s">
        <v>635</v>
      </c>
    </row>
    <row r="285" spans="1:65" s="2" customFormat="1" ht="24" customHeight="1" x14ac:dyDescent="0.2">
      <c r="A285" s="26"/>
      <c r="B285" s="138"/>
      <c r="C285" s="139" t="s">
        <v>636</v>
      </c>
      <c r="D285" s="139" t="s">
        <v>147</v>
      </c>
      <c r="E285" s="140" t="s">
        <v>637</v>
      </c>
      <c r="F285" s="141" t="s">
        <v>638</v>
      </c>
      <c r="G285" s="142" t="s">
        <v>185</v>
      </c>
      <c r="H285" s="143">
        <v>3.1869999999999998</v>
      </c>
      <c r="I285" s="144"/>
      <c r="J285" s="144">
        <f t="shared" si="90"/>
        <v>0</v>
      </c>
      <c r="K285" s="145"/>
      <c r="L285" s="27"/>
      <c r="M285" s="146" t="s">
        <v>1</v>
      </c>
      <c r="N285" s="147" t="s">
        <v>43</v>
      </c>
      <c r="O285" s="148">
        <v>1.5549999999999999</v>
      </c>
      <c r="P285" s="148">
        <f t="shared" si="91"/>
        <v>4.9557849999999997</v>
      </c>
      <c r="Q285" s="148">
        <v>0</v>
      </c>
      <c r="R285" s="148">
        <f t="shared" si="92"/>
        <v>0</v>
      </c>
      <c r="S285" s="148">
        <v>0</v>
      </c>
      <c r="T285" s="149">
        <f t="shared" si="9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205</v>
      </c>
      <c r="AT285" s="150" t="s">
        <v>147</v>
      </c>
      <c r="AU285" s="150" t="s">
        <v>87</v>
      </c>
      <c r="AY285" s="14" t="s">
        <v>145</v>
      </c>
      <c r="BE285" s="151">
        <f t="shared" si="94"/>
        <v>0</v>
      </c>
      <c r="BF285" s="151">
        <f t="shared" si="95"/>
        <v>0</v>
      </c>
      <c r="BG285" s="151">
        <f t="shared" si="96"/>
        <v>0</v>
      </c>
      <c r="BH285" s="151">
        <f t="shared" si="97"/>
        <v>0</v>
      </c>
      <c r="BI285" s="151">
        <f t="shared" si="98"/>
        <v>0</v>
      </c>
      <c r="BJ285" s="14" t="s">
        <v>8</v>
      </c>
      <c r="BK285" s="151">
        <f t="shared" si="99"/>
        <v>0</v>
      </c>
      <c r="BL285" s="14" t="s">
        <v>205</v>
      </c>
      <c r="BM285" s="150" t="s">
        <v>639</v>
      </c>
    </row>
    <row r="286" spans="1:65" s="12" customFormat="1" ht="22.9" customHeight="1" x14ac:dyDescent="0.2">
      <c r="B286" s="126"/>
      <c r="D286" s="127" t="s">
        <v>77</v>
      </c>
      <c r="E286" s="136" t="s">
        <v>640</v>
      </c>
      <c r="F286" s="136" t="s">
        <v>641</v>
      </c>
      <c r="J286" s="137">
        <f>BK286</f>
        <v>0</v>
      </c>
      <c r="L286" s="126"/>
      <c r="M286" s="130"/>
      <c r="N286" s="131"/>
      <c r="O286" s="131"/>
      <c r="P286" s="132">
        <f>SUM(P287:P290)</f>
        <v>52.611460000000001</v>
      </c>
      <c r="Q286" s="131"/>
      <c r="R286" s="132">
        <f>SUM(R287:R290)</f>
        <v>0.40309501050499996</v>
      </c>
      <c r="S286" s="131"/>
      <c r="T286" s="133">
        <f>SUM(T287:T290)</f>
        <v>0</v>
      </c>
      <c r="AR286" s="127" t="s">
        <v>87</v>
      </c>
      <c r="AT286" s="134" t="s">
        <v>77</v>
      </c>
      <c r="AU286" s="134" t="s">
        <v>8</v>
      </c>
      <c r="AY286" s="127" t="s">
        <v>145</v>
      </c>
      <c r="BK286" s="135">
        <f>SUM(BK287:BK290)</f>
        <v>0</v>
      </c>
    </row>
    <row r="287" spans="1:65" s="2" customFormat="1" ht="16.5" customHeight="1" x14ac:dyDescent="0.2">
      <c r="A287" s="26"/>
      <c r="B287" s="138"/>
      <c r="C287" s="139" t="s">
        <v>642</v>
      </c>
      <c r="D287" s="139" t="s">
        <v>147</v>
      </c>
      <c r="E287" s="140" t="s">
        <v>643</v>
      </c>
      <c r="F287" s="141" t="s">
        <v>644</v>
      </c>
      <c r="G287" s="142" t="s">
        <v>189</v>
      </c>
      <c r="H287" s="143">
        <v>25.45</v>
      </c>
      <c r="I287" s="144"/>
      <c r="J287" s="144">
        <f>ROUND(I287*H287,0)</f>
        <v>0</v>
      </c>
      <c r="K287" s="145"/>
      <c r="L287" s="27"/>
      <c r="M287" s="146" t="s">
        <v>1</v>
      </c>
      <c r="N287" s="147" t="s">
        <v>43</v>
      </c>
      <c r="O287" s="148">
        <v>0.19600000000000001</v>
      </c>
      <c r="P287" s="148">
        <f>O287*H287</f>
        <v>4.9882</v>
      </c>
      <c r="Q287" s="148">
        <v>2.2620889000000001E-3</v>
      </c>
      <c r="R287" s="148">
        <f>Q287*H287</f>
        <v>5.7570162505000001E-2</v>
      </c>
      <c r="S287" s="148">
        <v>0</v>
      </c>
      <c r="T287" s="149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0" t="s">
        <v>205</v>
      </c>
      <c r="AT287" s="150" t="s">
        <v>147</v>
      </c>
      <c r="AU287" s="150" t="s">
        <v>87</v>
      </c>
      <c r="AY287" s="14" t="s">
        <v>145</v>
      </c>
      <c r="BE287" s="151">
        <f>IF(N287="základní",J287,0)</f>
        <v>0</v>
      </c>
      <c r="BF287" s="151">
        <f>IF(N287="snížená",J287,0)</f>
        <v>0</v>
      </c>
      <c r="BG287" s="151">
        <f>IF(N287="zákl. přenesená",J287,0)</f>
        <v>0</v>
      </c>
      <c r="BH287" s="151">
        <f>IF(N287="sníž. přenesená",J287,0)</f>
        <v>0</v>
      </c>
      <c r="BI287" s="151">
        <f>IF(N287="nulová",J287,0)</f>
        <v>0</v>
      </c>
      <c r="BJ287" s="14" t="s">
        <v>8</v>
      </c>
      <c r="BK287" s="151">
        <f>ROUND(I287*H287,0)</f>
        <v>0</v>
      </c>
      <c r="BL287" s="14" t="s">
        <v>205</v>
      </c>
      <c r="BM287" s="150" t="s">
        <v>645</v>
      </c>
    </row>
    <row r="288" spans="1:65" s="2" customFormat="1" ht="16.5" customHeight="1" x14ac:dyDescent="0.2">
      <c r="A288" s="26"/>
      <c r="B288" s="138"/>
      <c r="C288" s="139" t="s">
        <v>646</v>
      </c>
      <c r="D288" s="139" t="s">
        <v>147</v>
      </c>
      <c r="E288" s="140" t="s">
        <v>647</v>
      </c>
      <c r="F288" s="141" t="s">
        <v>648</v>
      </c>
      <c r="G288" s="142" t="s">
        <v>189</v>
      </c>
      <c r="H288" s="143">
        <v>29.8</v>
      </c>
      <c r="I288" s="144"/>
      <c r="J288" s="144">
        <f>ROUND(I288*H288,0)</f>
        <v>0</v>
      </c>
      <c r="K288" s="145"/>
      <c r="L288" s="27"/>
      <c r="M288" s="146" t="s">
        <v>1</v>
      </c>
      <c r="N288" s="147" t="s">
        <v>43</v>
      </c>
      <c r="O288" s="148">
        <v>0.253</v>
      </c>
      <c r="P288" s="148">
        <f>O288*H288</f>
        <v>7.5394000000000005</v>
      </c>
      <c r="Q288" s="148">
        <v>1.7115399999999999E-3</v>
      </c>
      <c r="R288" s="148">
        <f>Q288*H288</f>
        <v>5.1003891999999995E-2</v>
      </c>
      <c r="S288" s="148">
        <v>0</v>
      </c>
      <c r="T288" s="149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0" t="s">
        <v>205</v>
      </c>
      <c r="AT288" s="150" t="s">
        <v>147</v>
      </c>
      <c r="AU288" s="150" t="s">
        <v>87</v>
      </c>
      <c r="AY288" s="14" t="s">
        <v>145</v>
      </c>
      <c r="BE288" s="151">
        <f>IF(N288="základní",J288,0)</f>
        <v>0</v>
      </c>
      <c r="BF288" s="151">
        <f>IF(N288="snížená",J288,0)</f>
        <v>0</v>
      </c>
      <c r="BG288" s="151">
        <f>IF(N288="zákl. přenesená",J288,0)</f>
        <v>0</v>
      </c>
      <c r="BH288" s="151">
        <f>IF(N288="sníž. přenesená",J288,0)</f>
        <v>0</v>
      </c>
      <c r="BI288" s="151">
        <f>IF(N288="nulová",J288,0)</f>
        <v>0</v>
      </c>
      <c r="BJ288" s="14" t="s">
        <v>8</v>
      </c>
      <c r="BK288" s="151">
        <f>ROUND(I288*H288,0)</f>
        <v>0</v>
      </c>
      <c r="BL288" s="14" t="s">
        <v>205</v>
      </c>
      <c r="BM288" s="150" t="s">
        <v>649</v>
      </c>
    </row>
    <row r="289" spans="1:65" s="2" customFormat="1" ht="16.5" customHeight="1" x14ac:dyDescent="0.2">
      <c r="A289" s="26"/>
      <c r="B289" s="138"/>
      <c r="C289" s="139" t="s">
        <v>650</v>
      </c>
      <c r="D289" s="139" t="s">
        <v>147</v>
      </c>
      <c r="E289" s="140" t="s">
        <v>651</v>
      </c>
      <c r="F289" s="141" t="s">
        <v>652</v>
      </c>
      <c r="G289" s="142" t="s">
        <v>189</v>
      </c>
      <c r="H289" s="143">
        <v>115.58</v>
      </c>
      <c r="I289" s="144"/>
      <c r="J289" s="144">
        <f>ROUND(I289*H289,0)</f>
        <v>0</v>
      </c>
      <c r="K289" s="145"/>
      <c r="L289" s="27"/>
      <c r="M289" s="146" t="s">
        <v>1</v>
      </c>
      <c r="N289" s="147" t="s">
        <v>43</v>
      </c>
      <c r="O289" s="148">
        <v>0.33</v>
      </c>
      <c r="P289" s="148">
        <f>O289*H289</f>
        <v>38.141400000000004</v>
      </c>
      <c r="Q289" s="148">
        <v>2.5482E-3</v>
      </c>
      <c r="R289" s="148">
        <f>Q289*H289</f>
        <v>0.294520956</v>
      </c>
      <c r="S289" s="148">
        <v>0</v>
      </c>
      <c r="T289" s="149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0" t="s">
        <v>205</v>
      </c>
      <c r="AT289" s="150" t="s">
        <v>147</v>
      </c>
      <c r="AU289" s="150" t="s">
        <v>87</v>
      </c>
      <c r="AY289" s="14" t="s">
        <v>145</v>
      </c>
      <c r="BE289" s="151">
        <f>IF(N289="základní",J289,0)</f>
        <v>0</v>
      </c>
      <c r="BF289" s="151">
        <f>IF(N289="snížená",J289,0)</f>
        <v>0</v>
      </c>
      <c r="BG289" s="151">
        <f>IF(N289="zákl. přenesená",J289,0)</f>
        <v>0</v>
      </c>
      <c r="BH289" s="151">
        <f>IF(N289="sníž. přenesená",J289,0)</f>
        <v>0</v>
      </c>
      <c r="BI289" s="151">
        <f>IF(N289="nulová",J289,0)</f>
        <v>0</v>
      </c>
      <c r="BJ289" s="14" t="s">
        <v>8</v>
      </c>
      <c r="BK289" s="151">
        <f>ROUND(I289*H289,0)</f>
        <v>0</v>
      </c>
      <c r="BL289" s="14" t="s">
        <v>205</v>
      </c>
      <c r="BM289" s="150" t="s">
        <v>653</v>
      </c>
    </row>
    <row r="290" spans="1:65" s="2" customFormat="1" ht="24" customHeight="1" x14ac:dyDescent="0.2">
      <c r="A290" s="26"/>
      <c r="B290" s="138"/>
      <c r="C290" s="139" t="s">
        <v>654</v>
      </c>
      <c r="D290" s="139" t="s">
        <v>147</v>
      </c>
      <c r="E290" s="140" t="s">
        <v>655</v>
      </c>
      <c r="F290" s="141" t="s">
        <v>656</v>
      </c>
      <c r="G290" s="142" t="s">
        <v>185</v>
      </c>
      <c r="H290" s="143">
        <v>0.40300000000000002</v>
      </c>
      <c r="I290" s="144"/>
      <c r="J290" s="144">
        <f>ROUND(I290*H290,0)</f>
        <v>0</v>
      </c>
      <c r="K290" s="145"/>
      <c r="L290" s="27"/>
      <c r="M290" s="146" t="s">
        <v>1</v>
      </c>
      <c r="N290" s="147" t="s">
        <v>43</v>
      </c>
      <c r="O290" s="148">
        <v>4.82</v>
      </c>
      <c r="P290" s="148">
        <f>O290*H290</f>
        <v>1.9424600000000003</v>
      </c>
      <c r="Q290" s="148">
        <v>0</v>
      </c>
      <c r="R290" s="148">
        <f>Q290*H290</f>
        <v>0</v>
      </c>
      <c r="S290" s="148">
        <v>0</v>
      </c>
      <c r="T290" s="149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0" t="s">
        <v>205</v>
      </c>
      <c r="AT290" s="150" t="s">
        <v>147</v>
      </c>
      <c r="AU290" s="150" t="s">
        <v>87</v>
      </c>
      <c r="AY290" s="14" t="s">
        <v>145</v>
      </c>
      <c r="BE290" s="151">
        <f>IF(N290="základní",J290,0)</f>
        <v>0</v>
      </c>
      <c r="BF290" s="151">
        <f>IF(N290="snížená",J290,0)</f>
        <v>0</v>
      </c>
      <c r="BG290" s="151">
        <f>IF(N290="zákl. přenesená",J290,0)</f>
        <v>0</v>
      </c>
      <c r="BH290" s="151">
        <f>IF(N290="sníž. přenesená",J290,0)</f>
        <v>0</v>
      </c>
      <c r="BI290" s="151">
        <f>IF(N290="nulová",J290,0)</f>
        <v>0</v>
      </c>
      <c r="BJ290" s="14" t="s">
        <v>8</v>
      </c>
      <c r="BK290" s="151">
        <f>ROUND(I290*H290,0)</f>
        <v>0</v>
      </c>
      <c r="BL290" s="14" t="s">
        <v>205</v>
      </c>
      <c r="BM290" s="150" t="s">
        <v>657</v>
      </c>
    </row>
    <row r="291" spans="1:65" s="12" customFormat="1" ht="22.9" customHeight="1" x14ac:dyDescent="0.2">
      <c r="B291" s="126"/>
      <c r="D291" s="127" t="s">
        <v>77</v>
      </c>
      <c r="E291" s="136" t="s">
        <v>658</v>
      </c>
      <c r="F291" s="136" t="s">
        <v>659</v>
      </c>
      <c r="J291" s="137">
        <f>BK291</f>
        <v>0</v>
      </c>
      <c r="L291" s="126"/>
      <c r="M291" s="130"/>
      <c r="N291" s="131"/>
      <c r="O291" s="131"/>
      <c r="P291" s="132">
        <f>SUM(P292:P321)</f>
        <v>327.63870400000008</v>
      </c>
      <c r="Q291" s="131"/>
      <c r="R291" s="132">
        <f>SUM(R292:R321)</f>
        <v>1.78443090196</v>
      </c>
      <c r="S291" s="131"/>
      <c r="T291" s="133">
        <f>SUM(T292:T321)</f>
        <v>5.9422999999999995</v>
      </c>
      <c r="AR291" s="127" t="s">
        <v>87</v>
      </c>
      <c r="AT291" s="134" t="s">
        <v>77</v>
      </c>
      <c r="AU291" s="134" t="s">
        <v>8</v>
      </c>
      <c r="AY291" s="127" t="s">
        <v>145</v>
      </c>
      <c r="BK291" s="135">
        <f>SUM(BK292:BK321)</f>
        <v>0</v>
      </c>
    </row>
    <row r="292" spans="1:65" s="2" customFormat="1" ht="24" customHeight="1" x14ac:dyDescent="0.2">
      <c r="A292" s="26"/>
      <c r="B292" s="138"/>
      <c r="C292" s="139" t="s">
        <v>660</v>
      </c>
      <c r="D292" s="139" t="s">
        <v>147</v>
      </c>
      <c r="E292" s="140" t="s">
        <v>661</v>
      </c>
      <c r="F292" s="141" t="s">
        <v>662</v>
      </c>
      <c r="G292" s="142" t="s">
        <v>208</v>
      </c>
      <c r="H292" s="143">
        <v>182</v>
      </c>
      <c r="I292" s="144"/>
      <c r="J292" s="144">
        <f t="shared" ref="J292:J321" si="100">ROUND(I292*H292,0)</f>
        <v>0</v>
      </c>
      <c r="K292" s="145"/>
      <c r="L292" s="27"/>
      <c r="M292" s="146" t="s">
        <v>1</v>
      </c>
      <c r="N292" s="147" t="s">
        <v>43</v>
      </c>
      <c r="O292" s="148">
        <v>0.21</v>
      </c>
      <c r="P292" s="148">
        <f t="shared" ref="P292:P321" si="101">O292*H292</f>
        <v>38.22</v>
      </c>
      <c r="Q292" s="148">
        <v>0</v>
      </c>
      <c r="R292" s="148">
        <f t="shared" ref="R292:R321" si="102">Q292*H292</f>
        <v>0</v>
      </c>
      <c r="S292" s="148">
        <v>2.4649999999999998E-2</v>
      </c>
      <c r="T292" s="149">
        <f t="shared" ref="T292:T321" si="103">S292*H292</f>
        <v>4.4863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0" t="s">
        <v>205</v>
      </c>
      <c r="AT292" s="150" t="s">
        <v>147</v>
      </c>
      <c r="AU292" s="150" t="s">
        <v>87</v>
      </c>
      <c r="AY292" s="14" t="s">
        <v>145</v>
      </c>
      <c r="BE292" s="151">
        <f t="shared" ref="BE292:BE321" si="104">IF(N292="základní",J292,0)</f>
        <v>0</v>
      </c>
      <c r="BF292" s="151">
        <f t="shared" ref="BF292:BF321" si="105">IF(N292="snížená",J292,0)</f>
        <v>0</v>
      </c>
      <c r="BG292" s="151">
        <f t="shared" ref="BG292:BG321" si="106">IF(N292="zákl. přenesená",J292,0)</f>
        <v>0</v>
      </c>
      <c r="BH292" s="151">
        <f t="shared" ref="BH292:BH321" si="107">IF(N292="sníž. přenesená",J292,0)</f>
        <v>0</v>
      </c>
      <c r="BI292" s="151">
        <f t="shared" ref="BI292:BI321" si="108">IF(N292="nulová",J292,0)</f>
        <v>0</v>
      </c>
      <c r="BJ292" s="14" t="s">
        <v>8</v>
      </c>
      <c r="BK292" s="151">
        <f t="shared" ref="BK292:BK321" si="109">ROUND(I292*H292,0)</f>
        <v>0</v>
      </c>
      <c r="BL292" s="14" t="s">
        <v>205</v>
      </c>
      <c r="BM292" s="150" t="s">
        <v>663</v>
      </c>
    </row>
    <row r="293" spans="1:65" s="2" customFormat="1" ht="24" customHeight="1" x14ac:dyDescent="0.2">
      <c r="A293" s="26"/>
      <c r="B293" s="138"/>
      <c r="C293" s="139" t="s">
        <v>664</v>
      </c>
      <c r="D293" s="139" t="s">
        <v>147</v>
      </c>
      <c r="E293" s="140" t="s">
        <v>665</v>
      </c>
      <c r="F293" s="141" t="s">
        <v>666</v>
      </c>
      <c r="G293" s="142" t="s">
        <v>208</v>
      </c>
      <c r="H293" s="143">
        <v>182</v>
      </c>
      <c r="I293" s="144"/>
      <c r="J293" s="144">
        <f t="shared" si="100"/>
        <v>0</v>
      </c>
      <c r="K293" s="145"/>
      <c r="L293" s="27"/>
      <c r="M293" s="146" t="s">
        <v>1</v>
      </c>
      <c r="N293" s="147" t="s">
        <v>43</v>
      </c>
      <c r="O293" s="148">
        <v>8.6999999999999994E-2</v>
      </c>
      <c r="P293" s="148">
        <f t="shared" si="101"/>
        <v>15.834</v>
      </c>
      <c r="Q293" s="148">
        <v>2.8420799999999999E-4</v>
      </c>
      <c r="R293" s="148">
        <f t="shared" si="102"/>
        <v>5.1725856000000001E-2</v>
      </c>
      <c r="S293" s="148">
        <v>8.0000000000000002E-3</v>
      </c>
      <c r="T293" s="149">
        <f t="shared" si="103"/>
        <v>1.456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0" t="s">
        <v>205</v>
      </c>
      <c r="AT293" s="150" t="s">
        <v>147</v>
      </c>
      <c r="AU293" s="150" t="s">
        <v>87</v>
      </c>
      <c r="AY293" s="14" t="s">
        <v>145</v>
      </c>
      <c r="BE293" s="151">
        <f t="shared" si="104"/>
        <v>0</v>
      </c>
      <c r="BF293" s="151">
        <f t="shared" si="105"/>
        <v>0</v>
      </c>
      <c r="BG293" s="151">
        <f t="shared" si="106"/>
        <v>0</v>
      </c>
      <c r="BH293" s="151">
        <f t="shared" si="107"/>
        <v>0</v>
      </c>
      <c r="BI293" s="151">
        <f t="shared" si="108"/>
        <v>0</v>
      </c>
      <c r="BJ293" s="14" t="s">
        <v>8</v>
      </c>
      <c r="BK293" s="151">
        <f t="shared" si="109"/>
        <v>0</v>
      </c>
      <c r="BL293" s="14" t="s">
        <v>205</v>
      </c>
      <c r="BM293" s="150" t="s">
        <v>667</v>
      </c>
    </row>
    <row r="294" spans="1:65" s="2" customFormat="1" ht="24" customHeight="1" x14ac:dyDescent="0.2">
      <c r="A294" s="26"/>
      <c r="B294" s="138"/>
      <c r="C294" s="139" t="s">
        <v>668</v>
      </c>
      <c r="D294" s="139" t="s">
        <v>147</v>
      </c>
      <c r="E294" s="140" t="s">
        <v>669</v>
      </c>
      <c r="F294" s="141" t="s">
        <v>670</v>
      </c>
      <c r="G294" s="142" t="s">
        <v>261</v>
      </c>
      <c r="H294" s="143">
        <v>23</v>
      </c>
      <c r="I294" s="144"/>
      <c r="J294" s="144">
        <f t="shared" si="100"/>
        <v>0</v>
      </c>
      <c r="K294" s="145"/>
      <c r="L294" s="27"/>
      <c r="M294" s="146" t="s">
        <v>1</v>
      </c>
      <c r="N294" s="147" t="s">
        <v>43</v>
      </c>
      <c r="O294" s="148">
        <v>2.9249999999999998</v>
      </c>
      <c r="P294" s="148">
        <f t="shared" si="101"/>
        <v>67.274999999999991</v>
      </c>
      <c r="Q294" s="148">
        <v>4.477323E-4</v>
      </c>
      <c r="R294" s="148">
        <f t="shared" si="102"/>
        <v>1.02978429E-2</v>
      </c>
      <c r="S294" s="148">
        <v>0</v>
      </c>
      <c r="T294" s="149">
        <f t="shared" si="10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0" t="s">
        <v>205</v>
      </c>
      <c r="AT294" s="150" t="s">
        <v>147</v>
      </c>
      <c r="AU294" s="150" t="s">
        <v>87</v>
      </c>
      <c r="AY294" s="14" t="s">
        <v>145</v>
      </c>
      <c r="BE294" s="151">
        <f t="shared" si="104"/>
        <v>0</v>
      </c>
      <c r="BF294" s="151">
        <f t="shared" si="105"/>
        <v>0</v>
      </c>
      <c r="BG294" s="151">
        <f t="shared" si="106"/>
        <v>0</v>
      </c>
      <c r="BH294" s="151">
        <f t="shared" si="107"/>
        <v>0</v>
      </c>
      <c r="BI294" s="151">
        <f t="shared" si="108"/>
        <v>0</v>
      </c>
      <c r="BJ294" s="14" t="s">
        <v>8</v>
      </c>
      <c r="BK294" s="151">
        <f t="shared" si="109"/>
        <v>0</v>
      </c>
      <c r="BL294" s="14" t="s">
        <v>205</v>
      </c>
      <c r="BM294" s="150" t="s">
        <v>671</v>
      </c>
    </row>
    <row r="295" spans="1:65" s="2" customFormat="1" ht="24" customHeight="1" x14ac:dyDescent="0.2">
      <c r="A295" s="26"/>
      <c r="B295" s="138"/>
      <c r="C295" s="152" t="s">
        <v>672</v>
      </c>
      <c r="D295" s="152" t="s">
        <v>164</v>
      </c>
      <c r="E295" s="153" t="s">
        <v>673</v>
      </c>
      <c r="F295" s="154" t="s">
        <v>674</v>
      </c>
      <c r="G295" s="155" t="s">
        <v>261</v>
      </c>
      <c r="H295" s="156">
        <v>23</v>
      </c>
      <c r="I295" s="157"/>
      <c r="J295" s="157">
        <f t="shared" si="100"/>
        <v>0</v>
      </c>
      <c r="K295" s="158"/>
      <c r="L295" s="159"/>
      <c r="M295" s="160" t="s">
        <v>1</v>
      </c>
      <c r="N295" s="161" t="s">
        <v>43</v>
      </c>
      <c r="O295" s="148">
        <v>0</v>
      </c>
      <c r="P295" s="148">
        <f t="shared" si="101"/>
        <v>0</v>
      </c>
      <c r="Q295" s="148">
        <v>1.6E-2</v>
      </c>
      <c r="R295" s="148">
        <f t="shared" si="102"/>
        <v>0.36799999999999999</v>
      </c>
      <c r="S295" s="148">
        <v>0</v>
      </c>
      <c r="T295" s="149">
        <f t="shared" si="10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0" t="s">
        <v>271</v>
      </c>
      <c r="AT295" s="150" t="s">
        <v>164</v>
      </c>
      <c r="AU295" s="150" t="s">
        <v>87</v>
      </c>
      <c r="AY295" s="14" t="s">
        <v>145</v>
      </c>
      <c r="BE295" s="151">
        <f t="shared" si="104"/>
        <v>0</v>
      </c>
      <c r="BF295" s="151">
        <f t="shared" si="105"/>
        <v>0</v>
      </c>
      <c r="BG295" s="151">
        <f t="shared" si="106"/>
        <v>0</v>
      </c>
      <c r="BH295" s="151">
        <f t="shared" si="107"/>
        <v>0</v>
      </c>
      <c r="BI295" s="151">
        <f t="shared" si="108"/>
        <v>0</v>
      </c>
      <c r="BJ295" s="14" t="s">
        <v>8</v>
      </c>
      <c r="BK295" s="151">
        <f t="shared" si="109"/>
        <v>0</v>
      </c>
      <c r="BL295" s="14" t="s">
        <v>205</v>
      </c>
      <c r="BM295" s="150" t="s">
        <v>675</v>
      </c>
    </row>
    <row r="296" spans="1:65" s="2" customFormat="1" ht="24" customHeight="1" x14ac:dyDescent="0.2">
      <c r="A296" s="26"/>
      <c r="B296" s="138"/>
      <c r="C296" s="139" t="s">
        <v>676</v>
      </c>
      <c r="D296" s="139" t="s">
        <v>147</v>
      </c>
      <c r="E296" s="140" t="s">
        <v>677</v>
      </c>
      <c r="F296" s="141" t="s">
        <v>678</v>
      </c>
      <c r="G296" s="142" t="s">
        <v>261</v>
      </c>
      <c r="H296" s="143">
        <v>9</v>
      </c>
      <c r="I296" s="144"/>
      <c r="J296" s="144">
        <f t="shared" si="100"/>
        <v>0</v>
      </c>
      <c r="K296" s="145"/>
      <c r="L296" s="27"/>
      <c r="M296" s="146" t="s">
        <v>1</v>
      </c>
      <c r="N296" s="147" t="s">
        <v>43</v>
      </c>
      <c r="O296" s="148">
        <v>3.794</v>
      </c>
      <c r="P296" s="148">
        <f t="shared" si="101"/>
        <v>34.146000000000001</v>
      </c>
      <c r="Q296" s="148">
        <v>4.4481309999999999E-4</v>
      </c>
      <c r="R296" s="148">
        <f t="shared" si="102"/>
        <v>4.0033179E-3</v>
      </c>
      <c r="S296" s="148">
        <v>0</v>
      </c>
      <c r="T296" s="149">
        <f t="shared" si="10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0" t="s">
        <v>205</v>
      </c>
      <c r="AT296" s="150" t="s">
        <v>147</v>
      </c>
      <c r="AU296" s="150" t="s">
        <v>87</v>
      </c>
      <c r="AY296" s="14" t="s">
        <v>145</v>
      </c>
      <c r="BE296" s="151">
        <f t="shared" si="104"/>
        <v>0</v>
      </c>
      <c r="BF296" s="151">
        <f t="shared" si="105"/>
        <v>0</v>
      </c>
      <c r="BG296" s="151">
        <f t="shared" si="106"/>
        <v>0</v>
      </c>
      <c r="BH296" s="151">
        <f t="shared" si="107"/>
        <v>0</v>
      </c>
      <c r="BI296" s="151">
        <f t="shared" si="108"/>
        <v>0</v>
      </c>
      <c r="BJ296" s="14" t="s">
        <v>8</v>
      </c>
      <c r="BK296" s="151">
        <f t="shared" si="109"/>
        <v>0</v>
      </c>
      <c r="BL296" s="14" t="s">
        <v>205</v>
      </c>
      <c r="BM296" s="150" t="s">
        <v>679</v>
      </c>
    </row>
    <row r="297" spans="1:65" s="2" customFormat="1" ht="24" customHeight="1" x14ac:dyDescent="0.2">
      <c r="A297" s="26"/>
      <c r="B297" s="138"/>
      <c r="C297" s="152" t="s">
        <v>680</v>
      </c>
      <c r="D297" s="152" t="s">
        <v>164</v>
      </c>
      <c r="E297" s="153" t="s">
        <v>681</v>
      </c>
      <c r="F297" s="154" t="s">
        <v>682</v>
      </c>
      <c r="G297" s="155" t="s">
        <v>261</v>
      </c>
      <c r="H297" s="156">
        <v>9</v>
      </c>
      <c r="I297" s="157"/>
      <c r="J297" s="157">
        <f t="shared" si="100"/>
        <v>0</v>
      </c>
      <c r="K297" s="158"/>
      <c r="L297" s="159"/>
      <c r="M297" s="160" t="s">
        <v>1</v>
      </c>
      <c r="N297" s="161" t="s">
        <v>43</v>
      </c>
      <c r="O297" s="148">
        <v>0</v>
      </c>
      <c r="P297" s="148">
        <f t="shared" si="101"/>
        <v>0</v>
      </c>
      <c r="Q297" s="148">
        <v>1.7000000000000001E-2</v>
      </c>
      <c r="R297" s="148">
        <f t="shared" si="102"/>
        <v>0.15300000000000002</v>
      </c>
      <c r="S297" s="148">
        <v>0</v>
      </c>
      <c r="T297" s="149">
        <f t="shared" si="10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0" t="s">
        <v>271</v>
      </c>
      <c r="AT297" s="150" t="s">
        <v>164</v>
      </c>
      <c r="AU297" s="150" t="s">
        <v>87</v>
      </c>
      <c r="AY297" s="14" t="s">
        <v>145</v>
      </c>
      <c r="BE297" s="151">
        <f t="shared" si="104"/>
        <v>0</v>
      </c>
      <c r="BF297" s="151">
        <f t="shared" si="105"/>
        <v>0</v>
      </c>
      <c r="BG297" s="151">
        <f t="shared" si="106"/>
        <v>0</v>
      </c>
      <c r="BH297" s="151">
        <f t="shared" si="107"/>
        <v>0</v>
      </c>
      <c r="BI297" s="151">
        <f t="shared" si="108"/>
        <v>0</v>
      </c>
      <c r="BJ297" s="14" t="s">
        <v>8</v>
      </c>
      <c r="BK297" s="151">
        <f t="shared" si="109"/>
        <v>0</v>
      </c>
      <c r="BL297" s="14" t="s">
        <v>205</v>
      </c>
      <c r="BM297" s="150" t="s">
        <v>683</v>
      </c>
    </row>
    <row r="298" spans="1:65" s="2" customFormat="1" ht="24" customHeight="1" x14ac:dyDescent="0.2">
      <c r="A298" s="26"/>
      <c r="B298" s="138"/>
      <c r="C298" s="139" t="s">
        <v>684</v>
      </c>
      <c r="D298" s="139" t="s">
        <v>147</v>
      </c>
      <c r="E298" s="140" t="s">
        <v>685</v>
      </c>
      <c r="F298" s="141" t="s">
        <v>686</v>
      </c>
      <c r="G298" s="142" t="s">
        <v>261</v>
      </c>
      <c r="H298" s="143">
        <v>23</v>
      </c>
      <c r="I298" s="144"/>
      <c r="J298" s="144">
        <f t="shared" si="100"/>
        <v>0</v>
      </c>
      <c r="K298" s="145"/>
      <c r="L298" s="27"/>
      <c r="M298" s="146" t="s">
        <v>1</v>
      </c>
      <c r="N298" s="147" t="s">
        <v>43</v>
      </c>
      <c r="O298" s="148">
        <v>1.8049999999999999</v>
      </c>
      <c r="P298" s="148">
        <f t="shared" si="101"/>
        <v>41.515000000000001</v>
      </c>
      <c r="Q298" s="148">
        <v>0</v>
      </c>
      <c r="R298" s="148">
        <f t="shared" si="102"/>
        <v>0</v>
      </c>
      <c r="S298" s="148">
        <v>0</v>
      </c>
      <c r="T298" s="149">
        <f t="shared" si="10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0" t="s">
        <v>205</v>
      </c>
      <c r="AT298" s="150" t="s">
        <v>147</v>
      </c>
      <c r="AU298" s="150" t="s">
        <v>87</v>
      </c>
      <c r="AY298" s="14" t="s">
        <v>145</v>
      </c>
      <c r="BE298" s="151">
        <f t="shared" si="104"/>
        <v>0</v>
      </c>
      <c r="BF298" s="151">
        <f t="shared" si="105"/>
        <v>0</v>
      </c>
      <c r="BG298" s="151">
        <f t="shared" si="106"/>
        <v>0</v>
      </c>
      <c r="BH298" s="151">
        <f t="shared" si="107"/>
        <v>0</v>
      </c>
      <c r="BI298" s="151">
        <f t="shared" si="108"/>
        <v>0</v>
      </c>
      <c r="BJ298" s="14" t="s">
        <v>8</v>
      </c>
      <c r="BK298" s="151">
        <f t="shared" si="109"/>
        <v>0</v>
      </c>
      <c r="BL298" s="14" t="s">
        <v>205</v>
      </c>
      <c r="BM298" s="150" t="s">
        <v>687</v>
      </c>
    </row>
    <row r="299" spans="1:65" s="2" customFormat="1" ht="24" customHeight="1" x14ac:dyDescent="0.2">
      <c r="A299" s="26"/>
      <c r="B299" s="138"/>
      <c r="C299" s="152" t="s">
        <v>688</v>
      </c>
      <c r="D299" s="152" t="s">
        <v>164</v>
      </c>
      <c r="E299" s="153" t="s">
        <v>689</v>
      </c>
      <c r="F299" s="154" t="s">
        <v>690</v>
      </c>
      <c r="G299" s="155" t="s">
        <v>261</v>
      </c>
      <c r="H299" s="156">
        <v>11</v>
      </c>
      <c r="I299" s="157"/>
      <c r="J299" s="157">
        <f t="shared" si="100"/>
        <v>0</v>
      </c>
      <c r="K299" s="158"/>
      <c r="L299" s="159"/>
      <c r="M299" s="160" t="s">
        <v>1</v>
      </c>
      <c r="N299" s="161" t="s">
        <v>43</v>
      </c>
      <c r="O299" s="148">
        <v>0</v>
      </c>
      <c r="P299" s="148">
        <f t="shared" si="101"/>
        <v>0</v>
      </c>
      <c r="Q299" s="148">
        <v>1.4E-2</v>
      </c>
      <c r="R299" s="148">
        <f t="shared" si="102"/>
        <v>0.154</v>
      </c>
      <c r="S299" s="148">
        <v>0</v>
      </c>
      <c r="T299" s="149">
        <f t="shared" si="10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0" t="s">
        <v>271</v>
      </c>
      <c r="AT299" s="150" t="s">
        <v>164</v>
      </c>
      <c r="AU299" s="150" t="s">
        <v>87</v>
      </c>
      <c r="AY299" s="14" t="s">
        <v>145</v>
      </c>
      <c r="BE299" s="151">
        <f t="shared" si="104"/>
        <v>0</v>
      </c>
      <c r="BF299" s="151">
        <f t="shared" si="105"/>
        <v>0</v>
      </c>
      <c r="BG299" s="151">
        <f t="shared" si="106"/>
        <v>0</v>
      </c>
      <c r="BH299" s="151">
        <f t="shared" si="107"/>
        <v>0</v>
      </c>
      <c r="BI299" s="151">
        <f t="shared" si="108"/>
        <v>0</v>
      </c>
      <c r="BJ299" s="14" t="s">
        <v>8</v>
      </c>
      <c r="BK299" s="151">
        <f t="shared" si="109"/>
        <v>0</v>
      </c>
      <c r="BL299" s="14" t="s">
        <v>205</v>
      </c>
      <c r="BM299" s="150" t="s">
        <v>691</v>
      </c>
    </row>
    <row r="300" spans="1:65" s="2" customFormat="1" ht="24" customHeight="1" x14ac:dyDescent="0.2">
      <c r="A300" s="26"/>
      <c r="B300" s="138"/>
      <c r="C300" s="152" t="s">
        <v>692</v>
      </c>
      <c r="D300" s="152" t="s">
        <v>164</v>
      </c>
      <c r="E300" s="153" t="s">
        <v>693</v>
      </c>
      <c r="F300" s="154" t="s">
        <v>694</v>
      </c>
      <c r="G300" s="155" t="s">
        <v>261</v>
      </c>
      <c r="H300" s="156">
        <v>8</v>
      </c>
      <c r="I300" s="157"/>
      <c r="J300" s="157">
        <f t="shared" si="100"/>
        <v>0</v>
      </c>
      <c r="K300" s="158"/>
      <c r="L300" s="159"/>
      <c r="M300" s="160" t="s">
        <v>1</v>
      </c>
      <c r="N300" s="161" t="s">
        <v>43</v>
      </c>
      <c r="O300" s="148">
        <v>0</v>
      </c>
      <c r="P300" s="148">
        <f t="shared" si="101"/>
        <v>0</v>
      </c>
      <c r="Q300" s="148">
        <v>1.6E-2</v>
      </c>
      <c r="R300" s="148">
        <f t="shared" si="102"/>
        <v>0.128</v>
      </c>
      <c r="S300" s="148">
        <v>0</v>
      </c>
      <c r="T300" s="149">
        <f t="shared" si="10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0" t="s">
        <v>271</v>
      </c>
      <c r="AT300" s="150" t="s">
        <v>164</v>
      </c>
      <c r="AU300" s="150" t="s">
        <v>87</v>
      </c>
      <c r="AY300" s="14" t="s">
        <v>145</v>
      </c>
      <c r="BE300" s="151">
        <f t="shared" si="104"/>
        <v>0</v>
      </c>
      <c r="BF300" s="151">
        <f t="shared" si="105"/>
        <v>0</v>
      </c>
      <c r="BG300" s="151">
        <f t="shared" si="106"/>
        <v>0</v>
      </c>
      <c r="BH300" s="151">
        <f t="shared" si="107"/>
        <v>0</v>
      </c>
      <c r="BI300" s="151">
        <f t="shared" si="108"/>
        <v>0</v>
      </c>
      <c r="BJ300" s="14" t="s">
        <v>8</v>
      </c>
      <c r="BK300" s="151">
        <f t="shared" si="109"/>
        <v>0</v>
      </c>
      <c r="BL300" s="14" t="s">
        <v>205</v>
      </c>
      <c r="BM300" s="150" t="s">
        <v>695</v>
      </c>
    </row>
    <row r="301" spans="1:65" s="2" customFormat="1" ht="24" customHeight="1" x14ac:dyDescent="0.2">
      <c r="A301" s="26"/>
      <c r="B301" s="138"/>
      <c r="C301" s="152" t="s">
        <v>696</v>
      </c>
      <c r="D301" s="152" t="s">
        <v>164</v>
      </c>
      <c r="E301" s="153" t="s">
        <v>697</v>
      </c>
      <c r="F301" s="154" t="s">
        <v>698</v>
      </c>
      <c r="G301" s="155" t="s">
        <v>261</v>
      </c>
      <c r="H301" s="156">
        <v>4</v>
      </c>
      <c r="I301" s="157"/>
      <c r="J301" s="157">
        <f t="shared" si="100"/>
        <v>0</v>
      </c>
      <c r="K301" s="158"/>
      <c r="L301" s="159"/>
      <c r="M301" s="160" t="s">
        <v>1</v>
      </c>
      <c r="N301" s="161" t="s">
        <v>43</v>
      </c>
      <c r="O301" s="148">
        <v>0</v>
      </c>
      <c r="P301" s="148">
        <f t="shared" si="101"/>
        <v>0</v>
      </c>
      <c r="Q301" s="148">
        <v>1.9E-2</v>
      </c>
      <c r="R301" s="148">
        <f t="shared" si="102"/>
        <v>7.5999999999999998E-2</v>
      </c>
      <c r="S301" s="148">
        <v>0</v>
      </c>
      <c r="T301" s="149">
        <f t="shared" si="10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0" t="s">
        <v>271</v>
      </c>
      <c r="AT301" s="150" t="s">
        <v>164</v>
      </c>
      <c r="AU301" s="150" t="s">
        <v>87</v>
      </c>
      <c r="AY301" s="14" t="s">
        <v>145</v>
      </c>
      <c r="BE301" s="151">
        <f t="shared" si="104"/>
        <v>0</v>
      </c>
      <c r="BF301" s="151">
        <f t="shared" si="105"/>
        <v>0</v>
      </c>
      <c r="BG301" s="151">
        <f t="shared" si="106"/>
        <v>0</v>
      </c>
      <c r="BH301" s="151">
        <f t="shared" si="107"/>
        <v>0</v>
      </c>
      <c r="BI301" s="151">
        <f t="shared" si="108"/>
        <v>0</v>
      </c>
      <c r="BJ301" s="14" t="s">
        <v>8</v>
      </c>
      <c r="BK301" s="151">
        <f t="shared" si="109"/>
        <v>0</v>
      </c>
      <c r="BL301" s="14" t="s">
        <v>205</v>
      </c>
      <c r="BM301" s="150" t="s">
        <v>699</v>
      </c>
    </row>
    <row r="302" spans="1:65" s="2" customFormat="1" ht="24" customHeight="1" x14ac:dyDescent="0.2">
      <c r="A302" s="26"/>
      <c r="B302" s="138"/>
      <c r="C302" s="139" t="s">
        <v>700</v>
      </c>
      <c r="D302" s="139" t="s">
        <v>147</v>
      </c>
      <c r="E302" s="140" t="s">
        <v>701</v>
      </c>
      <c r="F302" s="141" t="s">
        <v>702</v>
      </c>
      <c r="G302" s="142" t="s">
        <v>261</v>
      </c>
      <c r="H302" s="143">
        <v>9</v>
      </c>
      <c r="I302" s="144"/>
      <c r="J302" s="144">
        <f t="shared" si="100"/>
        <v>0</v>
      </c>
      <c r="K302" s="145"/>
      <c r="L302" s="27"/>
      <c r="M302" s="146" t="s">
        <v>1</v>
      </c>
      <c r="N302" s="147" t="s">
        <v>43</v>
      </c>
      <c r="O302" s="148">
        <v>3.0449999999999999</v>
      </c>
      <c r="P302" s="148">
        <f t="shared" si="101"/>
        <v>27.405000000000001</v>
      </c>
      <c r="Q302" s="148">
        <v>0</v>
      </c>
      <c r="R302" s="148">
        <f t="shared" si="102"/>
        <v>0</v>
      </c>
      <c r="S302" s="148">
        <v>0</v>
      </c>
      <c r="T302" s="149">
        <f t="shared" si="10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0" t="s">
        <v>205</v>
      </c>
      <c r="AT302" s="150" t="s">
        <v>147</v>
      </c>
      <c r="AU302" s="150" t="s">
        <v>87</v>
      </c>
      <c r="AY302" s="14" t="s">
        <v>145</v>
      </c>
      <c r="BE302" s="151">
        <f t="shared" si="104"/>
        <v>0</v>
      </c>
      <c r="BF302" s="151">
        <f t="shared" si="105"/>
        <v>0</v>
      </c>
      <c r="BG302" s="151">
        <f t="shared" si="106"/>
        <v>0</v>
      </c>
      <c r="BH302" s="151">
        <f t="shared" si="107"/>
        <v>0</v>
      </c>
      <c r="BI302" s="151">
        <f t="shared" si="108"/>
        <v>0</v>
      </c>
      <c r="BJ302" s="14" t="s">
        <v>8</v>
      </c>
      <c r="BK302" s="151">
        <f t="shared" si="109"/>
        <v>0</v>
      </c>
      <c r="BL302" s="14" t="s">
        <v>205</v>
      </c>
      <c r="BM302" s="150" t="s">
        <v>703</v>
      </c>
    </row>
    <row r="303" spans="1:65" s="2" customFormat="1" ht="24" customHeight="1" x14ac:dyDescent="0.2">
      <c r="A303" s="26"/>
      <c r="B303" s="138"/>
      <c r="C303" s="152" t="s">
        <v>704</v>
      </c>
      <c r="D303" s="152" t="s">
        <v>164</v>
      </c>
      <c r="E303" s="153" t="s">
        <v>693</v>
      </c>
      <c r="F303" s="154" t="s">
        <v>694</v>
      </c>
      <c r="G303" s="155" t="s">
        <v>261</v>
      </c>
      <c r="H303" s="156">
        <v>4</v>
      </c>
      <c r="I303" s="157"/>
      <c r="J303" s="157">
        <f t="shared" si="100"/>
        <v>0</v>
      </c>
      <c r="K303" s="158"/>
      <c r="L303" s="159"/>
      <c r="M303" s="160" t="s">
        <v>1</v>
      </c>
      <c r="N303" s="161" t="s">
        <v>43</v>
      </c>
      <c r="O303" s="148">
        <v>0</v>
      </c>
      <c r="P303" s="148">
        <f t="shared" si="101"/>
        <v>0</v>
      </c>
      <c r="Q303" s="148">
        <v>1.6E-2</v>
      </c>
      <c r="R303" s="148">
        <f t="shared" si="102"/>
        <v>6.4000000000000001E-2</v>
      </c>
      <c r="S303" s="148">
        <v>0</v>
      </c>
      <c r="T303" s="149">
        <f t="shared" si="10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0" t="s">
        <v>271</v>
      </c>
      <c r="AT303" s="150" t="s">
        <v>164</v>
      </c>
      <c r="AU303" s="150" t="s">
        <v>87</v>
      </c>
      <c r="AY303" s="14" t="s">
        <v>145</v>
      </c>
      <c r="BE303" s="151">
        <f t="shared" si="104"/>
        <v>0</v>
      </c>
      <c r="BF303" s="151">
        <f t="shared" si="105"/>
        <v>0</v>
      </c>
      <c r="BG303" s="151">
        <f t="shared" si="106"/>
        <v>0</v>
      </c>
      <c r="BH303" s="151">
        <f t="shared" si="107"/>
        <v>0</v>
      </c>
      <c r="BI303" s="151">
        <f t="shared" si="108"/>
        <v>0</v>
      </c>
      <c r="BJ303" s="14" t="s">
        <v>8</v>
      </c>
      <c r="BK303" s="151">
        <f t="shared" si="109"/>
        <v>0</v>
      </c>
      <c r="BL303" s="14" t="s">
        <v>205</v>
      </c>
      <c r="BM303" s="150" t="s">
        <v>705</v>
      </c>
    </row>
    <row r="304" spans="1:65" s="2" customFormat="1" ht="24" customHeight="1" x14ac:dyDescent="0.2">
      <c r="A304" s="26"/>
      <c r="B304" s="138"/>
      <c r="C304" s="152" t="s">
        <v>706</v>
      </c>
      <c r="D304" s="152" t="s">
        <v>164</v>
      </c>
      <c r="E304" s="153" t="s">
        <v>697</v>
      </c>
      <c r="F304" s="154" t="s">
        <v>698</v>
      </c>
      <c r="G304" s="155" t="s">
        <v>261</v>
      </c>
      <c r="H304" s="156">
        <v>5</v>
      </c>
      <c r="I304" s="157"/>
      <c r="J304" s="157">
        <f t="shared" si="100"/>
        <v>0</v>
      </c>
      <c r="K304" s="158"/>
      <c r="L304" s="159"/>
      <c r="M304" s="160" t="s">
        <v>1</v>
      </c>
      <c r="N304" s="161" t="s">
        <v>43</v>
      </c>
      <c r="O304" s="148">
        <v>0</v>
      </c>
      <c r="P304" s="148">
        <f t="shared" si="101"/>
        <v>0</v>
      </c>
      <c r="Q304" s="148">
        <v>1.9E-2</v>
      </c>
      <c r="R304" s="148">
        <f t="shared" si="102"/>
        <v>9.5000000000000001E-2</v>
      </c>
      <c r="S304" s="148">
        <v>0</v>
      </c>
      <c r="T304" s="149">
        <f t="shared" si="10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0" t="s">
        <v>271</v>
      </c>
      <c r="AT304" s="150" t="s">
        <v>164</v>
      </c>
      <c r="AU304" s="150" t="s">
        <v>87</v>
      </c>
      <c r="AY304" s="14" t="s">
        <v>145</v>
      </c>
      <c r="BE304" s="151">
        <f t="shared" si="104"/>
        <v>0</v>
      </c>
      <c r="BF304" s="151">
        <f t="shared" si="105"/>
        <v>0</v>
      </c>
      <c r="BG304" s="151">
        <f t="shared" si="106"/>
        <v>0</v>
      </c>
      <c r="BH304" s="151">
        <f t="shared" si="107"/>
        <v>0</v>
      </c>
      <c r="BI304" s="151">
        <f t="shared" si="108"/>
        <v>0</v>
      </c>
      <c r="BJ304" s="14" t="s">
        <v>8</v>
      </c>
      <c r="BK304" s="151">
        <f t="shared" si="109"/>
        <v>0</v>
      </c>
      <c r="BL304" s="14" t="s">
        <v>205</v>
      </c>
      <c r="BM304" s="150" t="s">
        <v>707</v>
      </c>
    </row>
    <row r="305" spans="1:65" s="2" customFormat="1" ht="24" customHeight="1" x14ac:dyDescent="0.2">
      <c r="A305" s="26"/>
      <c r="B305" s="138"/>
      <c r="C305" s="152" t="s">
        <v>708</v>
      </c>
      <c r="D305" s="152" t="s">
        <v>164</v>
      </c>
      <c r="E305" s="153" t="s">
        <v>709</v>
      </c>
      <c r="F305" s="154" t="s">
        <v>710</v>
      </c>
      <c r="G305" s="155" t="s">
        <v>261</v>
      </c>
      <c r="H305" s="156">
        <v>9</v>
      </c>
      <c r="I305" s="157"/>
      <c r="J305" s="157">
        <f t="shared" si="100"/>
        <v>0</v>
      </c>
      <c r="K305" s="158"/>
      <c r="L305" s="159"/>
      <c r="M305" s="160" t="s">
        <v>1</v>
      </c>
      <c r="N305" s="161" t="s">
        <v>43</v>
      </c>
      <c r="O305" s="148">
        <v>0</v>
      </c>
      <c r="P305" s="148">
        <f t="shared" si="101"/>
        <v>0</v>
      </c>
      <c r="Q305" s="148">
        <v>0</v>
      </c>
      <c r="R305" s="148">
        <f t="shared" si="102"/>
        <v>0</v>
      </c>
      <c r="S305" s="148">
        <v>0</v>
      </c>
      <c r="T305" s="149">
        <f t="shared" si="10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0" t="s">
        <v>271</v>
      </c>
      <c r="AT305" s="150" t="s">
        <v>164</v>
      </c>
      <c r="AU305" s="150" t="s">
        <v>87</v>
      </c>
      <c r="AY305" s="14" t="s">
        <v>145</v>
      </c>
      <c r="BE305" s="151">
        <f t="shared" si="104"/>
        <v>0</v>
      </c>
      <c r="BF305" s="151">
        <f t="shared" si="105"/>
        <v>0</v>
      </c>
      <c r="BG305" s="151">
        <f t="shared" si="106"/>
        <v>0</v>
      </c>
      <c r="BH305" s="151">
        <f t="shared" si="107"/>
        <v>0</v>
      </c>
      <c r="BI305" s="151">
        <f t="shared" si="108"/>
        <v>0</v>
      </c>
      <c r="BJ305" s="14" t="s">
        <v>8</v>
      </c>
      <c r="BK305" s="151">
        <f t="shared" si="109"/>
        <v>0</v>
      </c>
      <c r="BL305" s="14" t="s">
        <v>205</v>
      </c>
      <c r="BM305" s="150" t="s">
        <v>711</v>
      </c>
    </row>
    <row r="306" spans="1:65" s="2" customFormat="1" ht="16.5" customHeight="1" x14ac:dyDescent="0.2">
      <c r="A306" s="26"/>
      <c r="B306" s="138"/>
      <c r="C306" s="139" t="s">
        <v>712</v>
      </c>
      <c r="D306" s="139" t="s">
        <v>147</v>
      </c>
      <c r="E306" s="140" t="s">
        <v>713</v>
      </c>
      <c r="F306" s="141" t="s">
        <v>714</v>
      </c>
      <c r="G306" s="142" t="s">
        <v>261</v>
      </c>
      <c r="H306" s="143">
        <v>32</v>
      </c>
      <c r="I306" s="144"/>
      <c r="J306" s="144">
        <f t="shared" si="100"/>
        <v>0</v>
      </c>
      <c r="K306" s="145"/>
      <c r="L306" s="27"/>
      <c r="M306" s="146" t="s">
        <v>1</v>
      </c>
      <c r="N306" s="147" t="s">
        <v>43</v>
      </c>
      <c r="O306" s="148">
        <v>0.54200000000000004</v>
      </c>
      <c r="P306" s="148">
        <f t="shared" si="101"/>
        <v>17.344000000000001</v>
      </c>
      <c r="Q306" s="148">
        <v>0</v>
      </c>
      <c r="R306" s="148">
        <f t="shared" si="102"/>
        <v>0</v>
      </c>
      <c r="S306" s="148">
        <v>0</v>
      </c>
      <c r="T306" s="149">
        <f t="shared" si="10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0" t="s">
        <v>205</v>
      </c>
      <c r="AT306" s="150" t="s">
        <v>147</v>
      </c>
      <c r="AU306" s="150" t="s">
        <v>87</v>
      </c>
      <c r="AY306" s="14" t="s">
        <v>145</v>
      </c>
      <c r="BE306" s="151">
        <f t="shared" si="104"/>
        <v>0</v>
      </c>
      <c r="BF306" s="151">
        <f t="shared" si="105"/>
        <v>0</v>
      </c>
      <c r="BG306" s="151">
        <f t="shared" si="106"/>
        <v>0</v>
      </c>
      <c r="BH306" s="151">
        <f t="shared" si="107"/>
        <v>0</v>
      </c>
      <c r="BI306" s="151">
        <f t="shared" si="108"/>
        <v>0</v>
      </c>
      <c r="BJ306" s="14" t="s">
        <v>8</v>
      </c>
      <c r="BK306" s="151">
        <f t="shared" si="109"/>
        <v>0</v>
      </c>
      <c r="BL306" s="14" t="s">
        <v>205</v>
      </c>
      <c r="BM306" s="150" t="s">
        <v>715</v>
      </c>
    </row>
    <row r="307" spans="1:65" s="2" customFormat="1" ht="16.5" customHeight="1" x14ac:dyDescent="0.2">
      <c r="A307" s="26"/>
      <c r="B307" s="138"/>
      <c r="C307" s="152" t="s">
        <v>716</v>
      </c>
      <c r="D307" s="152" t="s">
        <v>164</v>
      </c>
      <c r="E307" s="153" t="s">
        <v>717</v>
      </c>
      <c r="F307" s="154" t="s">
        <v>718</v>
      </c>
      <c r="G307" s="155" t="s">
        <v>261</v>
      </c>
      <c r="H307" s="156">
        <v>32</v>
      </c>
      <c r="I307" s="157"/>
      <c r="J307" s="157">
        <f t="shared" si="100"/>
        <v>0</v>
      </c>
      <c r="K307" s="158"/>
      <c r="L307" s="159"/>
      <c r="M307" s="160" t="s">
        <v>1</v>
      </c>
      <c r="N307" s="161" t="s">
        <v>43</v>
      </c>
      <c r="O307" s="148">
        <v>0</v>
      </c>
      <c r="P307" s="148">
        <f t="shared" si="101"/>
        <v>0</v>
      </c>
      <c r="Q307" s="148">
        <v>0</v>
      </c>
      <c r="R307" s="148">
        <f t="shared" si="102"/>
        <v>0</v>
      </c>
      <c r="S307" s="148">
        <v>0</v>
      </c>
      <c r="T307" s="149">
        <f t="shared" si="10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0" t="s">
        <v>271</v>
      </c>
      <c r="AT307" s="150" t="s">
        <v>164</v>
      </c>
      <c r="AU307" s="150" t="s">
        <v>87</v>
      </c>
      <c r="AY307" s="14" t="s">
        <v>145</v>
      </c>
      <c r="BE307" s="151">
        <f t="shared" si="104"/>
        <v>0</v>
      </c>
      <c r="BF307" s="151">
        <f t="shared" si="105"/>
        <v>0</v>
      </c>
      <c r="BG307" s="151">
        <f t="shared" si="106"/>
        <v>0</v>
      </c>
      <c r="BH307" s="151">
        <f t="shared" si="107"/>
        <v>0</v>
      </c>
      <c r="BI307" s="151">
        <f t="shared" si="108"/>
        <v>0</v>
      </c>
      <c r="BJ307" s="14" t="s">
        <v>8</v>
      </c>
      <c r="BK307" s="151">
        <f t="shared" si="109"/>
        <v>0</v>
      </c>
      <c r="BL307" s="14" t="s">
        <v>205</v>
      </c>
      <c r="BM307" s="150" t="s">
        <v>719</v>
      </c>
    </row>
    <row r="308" spans="1:65" s="2" customFormat="1" ht="16.5" customHeight="1" x14ac:dyDescent="0.2">
      <c r="A308" s="26"/>
      <c r="B308" s="138"/>
      <c r="C308" s="152" t="s">
        <v>720</v>
      </c>
      <c r="D308" s="152" t="s">
        <v>164</v>
      </c>
      <c r="E308" s="153" t="s">
        <v>721</v>
      </c>
      <c r="F308" s="154" t="s">
        <v>722</v>
      </c>
      <c r="G308" s="155" t="s">
        <v>208</v>
      </c>
      <c r="H308" s="156">
        <v>18.405000000000001</v>
      </c>
      <c r="I308" s="157"/>
      <c r="J308" s="157">
        <f t="shared" si="100"/>
        <v>0</v>
      </c>
      <c r="K308" s="158"/>
      <c r="L308" s="159"/>
      <c r="M308" s="160" t="s">
        <v>1</v>
      </c>
      <c r="N308" s="161" t="s">
        <v>43</v>
      </c>
      <c r="O308" s="148">
        <v>0</v>
      </c>
      <c r="P308" s="148">
        <f t="shared" si="101"/>
        <v>0</v>
      </c>
      <c r="Q308" s="148">
        <v>0</v>
      </c>
      <c r="R308" s="148">
        <f t="shared" si="102"/>
        <v>0</v>
      </c>
      <c r="S308" s="148">
        <v>0</v>
      </c>
      <c r="T308" s="149">
        <f t="shared" si="10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0" t="s">
        <v>271</v>
      </c>
      <c r="AT308" s="150" t="s">
        <v>164</v>
      </c>
      <c r="AU308" s="150" t="s">
        <v>87</v>
      </c>
      <c r="AY308" s="14" t="s">
        <v>145</v>
      </c>
      <c r="BE308" s="151">
        <f t="shared" si="104"/>
        <v>0</v>
      </c>
      <c r="BF308" s="151">
        <f t="shared" si="105"/>
        <v>0</v>
      </c>
      <c r="BG308" s="151">
        <f t="shared" si="106"/>
        <v>0</v>
      </c>
      <c r="BH308" s="151">
        <f t="shared" si="107"/>
        <v>0</v>
      </c>
      <c r="BI308" s="151">
        <f t="shared" si="108"/>
        <v>0</v>
      </c>
      <c r="BJ308" s="14" t="s">
        <v>8</v>
      </c>
      <c r="BK308" s="151">
        <f t="shared" si="109"/>
        <v>0</v>
      </c>
      <c r="BL308" s="14" t="s">
        <v>205</v>
      </c>
      <c r="BM308" s="150" t="s">
        <v>723</v>
      </c>
    </row>
    <row r="309" spans="1:65" s="2" customFormat="1" ht="24" customHeight="1" x14ac:dyDescent="0.2">
      <c r="A309" s="26"/>
      <c r="B309" s="138"/>
      <c r="C309" s="139" t="s">
        <v>724</v>
      </c>
      <c r="D309" s="139" t="s">
        <v>147</v>
      </c>
      <c r="E309" s="140" t="s">
        <v>725</v>
      </c>
      <c r="F309" s="141" t="s">
        <v>726</v>
      </c>
      <c r="G309" s="142" t="s">
        <v>208</v>
      </c>
      <c r="H309" s="143">
        <v>22.28</v>
      </c>
      <c r="I309" s="144"/>
      <c r="J309" s="144">
        <f t="shared" si="100"/>
        <v>0</v>
      </c>
      <c r="K309" s="145"/>
      <c r="L309" s="27"/>
      <c r="M309" s="146" t="s">
        <v>1</v>
      </c>
      <c r="N309" s="147" t="s">
        <v>43</v>
      </c>
      <c r="O309" s="148">
        <v>1.75</v>
      </c>
      <c r="P309" s="148">
        <f t="shared" si="101"/>
        <v>38.99</v>
      </c>
      <c r="Q309" s="148">
        <v>2.5424630000000001E-4</v>
      </c>
      <c r="R309" s="148">
        <f t="shared" si="102"/>
        <v>5.6646075640000007E-3</v>
      </c>
      <c r="S309" s="148">
        <v>0</v>
      </c>
      <c r="T309" s="149">
        <f t="shared" si="10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0" t="s">
        <v>205</v>
      </c>
      <c r="AT309" s="150" t="s">
        <v>147</v>
      </c>
      <c r="AU309" s="150" t="s">
        <v>87</v>
      </c>
      <c r="AY309" s="14" t="s">
        <v>145</v>
      </c>
      <c r="BE309" s="151">
        <f t="shared" si="104"/>
        <v>0</v>
      </c>
      <c r="BF309" s="151">
        <f t="shared" si="105"/>
        <v>0</v>
      </c>
      <c r="BG309" s="151">
        <f t="shared" si="106"/>
        <v>0</v>
      </c>
      <c r="BH309" s="151">
        <f t="shared" si="107"/>
        <v>0</v>
      </c>
      <c r="BI309" s="151">
        <f t="shared" si="108"/>
        <v>0</v>
      </c>
      <c r="BJ309" s="14" t="s">
        <v>8</v>
      </c>
      <c r="BK309" s="151">
        <f t="shared" si="109"/>
        <v>0</v>
      </c>
      <c r="BL309" s="14" t="s">
        <v>205</v>
      </c>
      <c r="BM309" s="150" t="s">
        <v>727</v>
      </c>
    </row>
    <row r="310" spans="1:65" s="2" customFormat="1" ht="16.5" customHeight="1" x14ac:dyDescent="0.2">
      <c r="A310" s="26"/>
      <c r="B310" s="138"/>
      <c r="C310" s="152" t="s">
        <v>728</v>
      </c>
      <c r="D310" s="152" t="s">
        <v>164</v>
      </c>
      <c r="E310" s="153" t="s">
        <v>729</v>
      </c>
      <c r="F310" s="154" t="s">
        <v>730</v>
      </c>
      <c r="G310" s="155" t="s">
        <v>261</v>
      </c>
      <c r="H310" s="156">
        <v>1</v>
      </c>
      <c r="I310" s="157"/>
      <c r="J310" s="157">
        <f t="shared" si="100"/>
        <v>0</v>
      </c>
      <c r="K310" s="158"/>
      <c r="L310" s="159"/>
      <c r="M310" s="160" t="s">
        <v>1</v>
      </c>
      <c r="N310" s="161" t="s">
        <v>43</v>
      </c>
      <c r="O310" s="148">
        <v>0</v>
      </c>
      <c r="P310" s="148">
        <f t="shared" si="101"/>
        <v>0</v>
      </c>
      <c r="Q310" s="148">
        <v>2.4E-2</v>
      </c>
      <c r="R310" s="148">
        <f t="shared" si="102"/>
        <v>2.4E-2</v>
      </c>
      <c r="S310" s="148">
        <v>0</v>
      </c>
      <c r="T310" s="149">
        <f t="shared" si="10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0" t="s">
        <v>271</v>
      </c>
      <c r="AT310" s="150" t="s">
        <v>164</v>
      </c>
      <c r="AU310" s="150" t="s">
        <v>87</v>
      </c>
      <c r="AY310" s="14" t="s">
        <v>145</v>
      </c>
      <c r="BE310" s="151">
        <f t="shared" si="104"/>
        <v>0</v>
      </c>
      <c r="BF310" s="151">
        <f t="shared" si="105"/>
        <v>0</v>
      </c>
      <c r="BG310" s="151">
        <f t="shared" si="106"/>
        <v>0</v>
      </c>
      <c r="BH310" s="151">
        <f t="shared" si="107"/>
        <v>0</v>
      </c>
      <c r="BI310" s="151">
        <f t="shared" si="108"/>
        <v>0</v>
      </c>
      <c r="BJ310" s="14" t="s">
        <v>8</v>
      </c>
      <c r="BK310" s="151">
        <f t="shared" si="109"/>
        <v>0</v>
      </c>
      <c r="BL310" s="14" t="s">
        <v>205</v>
      </c>
      <c r="BM310" s="150" t="s">
        <v>731</v>
      </c>
    </row>
    <row r="311" spans="1:65" s="2" customFormat="1" ht="16.5" customHeight="1" x14ac:dyDescent="0.2">
      <c r="A311" s="26"/>
      <c r="B311" s="138"/>
      <c r="C311" s="152" t="s">
        <v>732</v>
      </c>
      <c r="D311" s="152" t="s">
        <v>164</v>
      </c>
      <c r="E311" s="153" t="s">
        <v>733</v>
      </c>
      <c r="F311" s="154" t="s">
        <v>734</v>
      </c>
      <c r="G311" s="155" t="s">
        <v>261</v>
      </c>
      <c r="H311" s="156">
        <v>1</v>
      </c>
      <c r="I311" s="157"/>
      <c r="J311" s="157">
        <f t="shared" si="100"/>
        <v>0</v>
      </c>
      <c r="K311" s="158"/>
      <c r="L311" s="159"/>
      <c r="M311" s="160" t="s">
        <v>1</v>
      </c>
      <c r="N311" s="161" t="s">
        <v>43</v>
      </c>
      <c r="O311" s="148">
        <v>0</v>
      </c>
      <c r="P311" s="148">
        <f t="shared" si="101"/>
        <v>0</v>
      </c>
      <c r="Q311" s="148">
        <v>0.02</v>
      </c>
      <c r="R311" s="148">
        <f t="shared" si="102"/>
        <v>0.02</v>
      </c>
      <c r="S311" s="148">
        <v>0</v>
      </c>
      <c r="T311" s="149">
        <f t="shared" si="10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0" t="s">
        <v>271</v>
      </c>
      <c r="AT311" s="150" t="s">
        <v>164</v>
      </c>
      <c r="AU311" s="150" t="s">
        <v>87</v>
      </c>
      <c r="AY311" s="14" t="s">
        <v>145</v>
      </c>
      <c r="BE311" s="151">
        <f t="shared" si="104"/>
        <v>0</v>
      </c>
      <c r="BF311" s="151">
        <f t="shared" si="105"/>
        <v>0</v>
      </c>
      <c r="BG311" s="151">
        <f t="shared" si="106"/>
        <v>0</v>
      </c>
      <c r="BH311" s="151">
        <f t="shared" si="107"/>
        <v>0</v>
      </c>
      <c r="BI311" s="151">
        <f t="shared" si="108"/>
        <v>0</v>
      </c>
      <c r="BJ311" s="14" t="s">
        <v>8</v>
      </c>
      <c r="BK311" s="151">
        <f t="shared" si="109"/>
        <v>0</v>
      </c>
      <c r="BL311" s="14" t="s">
        <v>205</v>
      </c>
      <c r="BM311" s="150" t="s">
        <v>735</v>
      </c>
    </row>
    <row r="312" spans="1:65" s="2" customFormat="1" ht="16.5" customHeight="1" x14ac:dyDescent="0.2">
      <c r="A312" s="26"/>
      <c r="B312" s="138"/>
      <c r="C312" s="152" t="s">
        <v>736</v>
      </c>
      <c r="D312" s="152" t="s">
        <v>164</v>
      </c>
      <c r="E312" s="153" t="s">
        <v>737</v>
      </c>
      <c r="F312" s="154" t="s">
        <v>738</v>
      </c>
      <c r="G312" s="155" t="s">
        <v>261</v>
      </c>
      <c r="H312" s="156">
        <v>8</v>
      </c>
      <c r="I312" s="157"/>
      <c r="J312" s="157">
        <f t="shared" si="100"/>
        <v>0</v>
      </c>
      <c r="K312" s="158"/>
      <c r="L312" s="159"/>
      <c r="M312" s="160" t="s">
        <v>1</v>
      </c>
      <c r="N312" s="161" t="s">
        <v>43</v>
      </c>
      <c r="O312" s="148">
        <v>0</v>
      </c>
      <c r="P312" s="148">
        <f t="shared" si="101"/>
        <v>0</v>
      </c>
      <c r="Q312" s="148">
        <v>2.8000000000000001E-2</v>
      </c>
      <c r="R312" s="148">
        <f t="shared" si="102"/>
        <v>0.224</v>
      </c>
      <c r="S312" s="148">
        <v>0</v>
      </c>
      <c r="T312" s="149">
        <f t="shared" si="10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0" t="s">
        <v>271</v>
      </c>
      <c r="AT312" s="150" t="s">
        <v>164</v>
      </c>
      <c r="AU312" s="150" t="s">
        <v>87</v>
      </c>
      <c r="AY312" s="14" t="s">
        <v>145</v>
      </c>
      <c r="BE312" s="151">
        <f t="shared" si="104"/>
        <v>0</v>
      </c>
      <c r="BF312" s="151">
        <f t="shared" si="105"/>
        <v>0</v>
      </c>
      <c r="BG312" s="151">
        <f t="shared" si="106"/>
        <v>0</v>
      </c>
      <c r="BH312" s="151">
        <f t="shared" si="107"/>
        <v>0</v>
      </c>
      <c r="BI312" s="151">
        <f t="shared" si="108"/>
        <v>0</v>
      </c>
      <c r="BJ312" s="14" t="s">
        <v>8</v>
      </c>
      <c r="BK312" s="151">
        <f t="shared" si="109"/>
        <v>0</v>
      </c>
      <c r="BL312" s="14" t="s">
        <v>205</v>
      </c>
      <c r="BM312" s="150" t="s">
        <v>739</v>
      </c>
    </row>
    <row r="313" spans="1:65" s="2" customFormat="1" ht="16.5" customHeight="1" x14ac:dyDescent="0.2">
      <c r="A313" s="26"/>
      <c r="B313" s="138"/>
      <c r="C313" s="152" t="s">
        <v>740</v>
      </c>
      <c r="D313" s="152" t="s">
        <v>164</v>
      </c>
      <c r="E313" s="153" t="s">
        <v>741</v>
      </c>
      <c r="F313" s="154" t="s">
        <v>742</v>
      </c>
      <c r="G313" s="155" t="s">
        <v>261</v>
      </c>
      <c r="H313" s="156">
        <v>2</v>
      </c>
      <c r="I313" s="157"/>
      <c r="J313" s="157">
        <f t="shared" si="100"/>
        <v>0</v>
      </c>
      <c r="K313" s="158"/>
      <c r="L313" s="159"/>
      <c r="M313" s="160" t="s">
        <v>1</v>
      </c>
      <c r="N313" s="161" t="s">
        <v>43</v>
      </c>
      <c r="O313" s="148">
        <v>0</v>
      </c>
      <c r="P313" s="148">
        <f t="shared" si="101"/>
        <v>0</v>
      </c>
      <c r="Q313" s="148">
        <v>2.8000000000000001E-2</v>
      </c>
      <c r="R313" s="148">
        <f t="shared" si="102"/>
        <v>5.6000000000000001E-2</v>
      </c>
      <c r="S313" s="148">
        <v>0</v>
      </c>
      <c r="T313" s="149">
        <f t="shared" si="10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0" t="s">
        <v>271</v>
      </c>
      <c r="AT313" s="150" t="s">
        <v>164</v>
      </c>
      <c r="AU313" s="150" t="s">
        <v>87</v>
      </c>
      <c r="AY313" s="14" t="s">
        <v>145</v>
      </c>
      <c r="BE313" s="151">
        <f t="shared" si="104"/>
        <v>0</v>
      </c>
      <c r="BF313" s="151">
        <f t="shared" si="105"/>
        <v>0</v>
      </c>
      <c r="BG313" s="151">
        <f t="shared" si="106"/>
        <v>0</v>
      </c>
      <c r="BH313" s="151">
        <f t="shared" si="107"/>
        <v>0</v>
      </c>
      <c r="BI313" s="151">
        <f t="shared" si="108"/>
        <v>0</v>
      </c>
      <c r="BJ313" s="14" t="s">
        <v>8</v>
      </c>
      <c r="BK313" s="151">
        <f t="shared" si="109"/>
        <v>0</v>
      </c>
      <c r="BL313" s="14" t="s">
        <v>205</v>
      </c>
      <c r="BM313" s="150" t="s">
        <v>743</v>
      </c>
    </row>
    <row r="314" spans="1:65" s="2" customFormat="1" ht="24" customHeight="1" x14ac:dyDescent="0.2">
      <c r="A314" s="26"/>
      <c r="B314" s="138"/>
      <c r="C314" s="139" t="s">
        <v>744</v>
      </c>
      <c r="D314" s="139" t="s">
        <v>147</v>
      </c>
      <c r="E314" s="140" t="s">
        <v>745</v>
      </c>
      <c r="F314" s="141" t="s">
        <v>746</v>
      </c>
      <c r="G314" s="142" t="s">
        <v>208</v>
      </c>
      <c r="H314" s="143">
        <v>18.36</v>
      </c>
      <c r="I314" s="144"/>
      <c r="J314" s="144">
        <f t="shared" si="100"/>
        <v>0</v>
      </c>
      <c r="K314" s="145"/>
      <c r="L314" s="27"/>
      <c r="M314" s="146" t="s">
        <v>1</v>
      </c>
      <c r="N314" s="147" t="s">
        <v>43</v>
      </c>
      <c r="O314" s="148">
        <v>1.7989999999999999</v>
      </c>
      <c r="P314" s="148">
        <f t="shared" si="101"/>
        <v>33.029640000000001</v>
      </c>
      <c r="Q314" s="148">
        <v>4.0246610000000001E-4</v>
      </c>
      <c r="R314" s="148">
        <f t="shared" si="102"/>
        <v>7.3892775959999999E-3</v>
      </c>
      <c r="S314" s="148">
        <v>0</v>
      </c>
      <c r="T314" s="149">
        <f t="shared" si="10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0" t="s">
        <v>205</v>
      </c>
      <c r="AT314" s="150" t="s">
        <v>147</v>
      </c>
      <c r="AU314" s="150" t="s">
        <v>87</v>
      </c>
      <c r="AY314" s="14" t="s">
        <v>145</v>
      </c>
      <c r="BE314" s="151">
        <f t="shared" si="104"/>
        <v>0</v>
      </c>
      <c r="BF314" s="151">
        <f t="shared" si="105"/>
        <v>0</v>
      </c>
      <c r="BG314" s="151">
        <f t="shared" si="106"/>
        <v>0</v>
      </c>
      <c r="BH314" s="151">
        <f t="shared" si="107"/>
        <v>0</v>
      </c>
      <c r="BI314" s="151">
        <f t="shared" si="108"/>
        <v>0</v>
      </c>
      <c r="BJ314" s="14" t="s">
        <v>8</v>
      </c>
      <c r="BK314" s="151">
        <f t="shared" si="109"/>
        <v>0</v>
      </c>
      <c r="BL314" s="14" t="s">
        <v>205</v>
      </c>
      <c r="BM314" s="150" t="s">
        <v>747</v>
      </c>
    </row>
    <row r="315" spans="1:65" s="2" customFormat="1" ht="16.5" customHeight="1" x14ac:dyDescent="0.2">
      <c r="A315" s="26"/>
      <c r="B315" s="138"/>
      <c r="C315" s="152" t="s">
        <v>748</v>
      </c>
      <c r="D315" s="152" t="s">
        <v>164</v>
      </c>
      <c r="E315" s="153" t="s">
        <v>749</v>
      </c>
      <c r="F315" s="154" t="s">
        <v>750</v>
      </c>
      <c r="G315" s="155" t="s">
        <v>261</v>
      </c>
      <c r="H315" s="156">
        <v>6</v>
      </c>
      <c r="I315" s="157"/>
      <c r="J315" s="157">
        <f t="shared" si="100"/>
        <v>0</v>
      </c>
      <c r="K315" s="158"/>
      <c r="L315" s="159"/>
      <c r="M315" s="160" t="s">
        <v>1</v>
      </c>
      <c r="N315" s="161" t="s">
        <v>43</v>
      </c>
      <c r="O315" s="148">
        <v>0</v>
      </c>
      <c r="P315" s="148">
        <f t="shared" si="101"/>
        <v>0</v>
      </c>
      <c r="Q315" s="148">
        <v>0.05</v>
      </c>
      <c r="R315" s="148">
        <f t="shared" si="102"/>
        <v>0.30000000000000004</v>
      </c>
      <c r="S315" s="148">
        <v>0</v>
      </c>
      <c r="T315" s="149">
        <f t="shared" si="10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0" t="s">
        <v>271</v>
      </c>
      <c r="AT315" s="150" t="s">
        <v>164</v>
      </c>
      <c r="AU315" s="150" t="s">
        <v>87</v>
      </c>
      <c r="AY315" s="14" t="s">
        <v>145</v>
      </c>
      <c r="BE315" s="151">
        <f t="shared" si="104"/>
        <v>0</v>
      </c>
      <c r="BF315" s="151">
        <f t="shared" si="105"/>
        <v>0</v>
      </c>
      <c r="BG315" s="151">
        <f t="shared" si="106"/>
        <v>0</v>
      </c>
      <c r="BH315" s="151">
        <f t="shared" si="107"/>
        <v>0</v>
      </c>
      <c r="BI315" s="151">
        <f t="shared" si="108"/>
        <v>0</v>
      </c>
      <c r="BJ315" s="14" t="s">
        <v>8</v>
      </c>
      <c r="BK315" s="151">
        <f t="shared" si="109"/>
        <v>0</v>
      </c>
      <c r="BL315" s="14" t="s">
        <v>205</v>
      </c>
      <c r="BM315" s="150" t="s">
        <v>751</v>
      </c>
    </row>
    <row r="316" spans="1:65" s="2" customFormat="1" ht="16.5" customHeight="1" x14ac:dyDescent="0.2">
      <c r="A316" s="26"/>
      <c r="B316" s="138"/>
      <c r="C316" s="152" t="s">
        <v>752</v>
      </c>
      <c r="D316" s="152" t="s">
        <v>164</v>
      </c>
      <c r="E316" s="153" t="s">
        <v>753</v>
      </c>
      <c r="F316" s="154" t="s">
        <v>754</v>
      </c>
      <c r="G316" s="155" t="s">
        <v>208</v>
      </c>
      <c r="H316" s="156">
        <v>18</v>
      </c>
      <c r="I316" s="157"/>
      <c r="J316" s="157">
        <f t="shared" si="100"/>
        <v>0</v>
      </c>
      <c r="K316" s="158"/>
      <c r="L316" s="159"/>
      <c r="M316" s="160" t="s">
        <v>1</v>
      </c>
      <c r="N316" s="161" t="s">
        <v>43</v>
      </c>
      <c r="O316" s="148">
        <v>0</v>
      </c>
      <c r="P316" s="148">
        <f t="shared" si="101"/>
        <v>0</v>
      </c>
      <c r="Q316" s="148">
        <v>0</v>
      </c>
      <c r="R316" s="148">
        <f t="shared" si="102"/>
        <v>0</v>
      </c>
      <c r="S316" s="148">
        <v>0</v>
      </c>
      <c r="T316" s="149">
        <f t="shared" si="10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0" t="s">
        <v>271</v>
      </c>
      <c r="AT316" s="150" t="s">
        <v>164</v>
      </c>
      <c r="AU316" s="150" t="s">
        <v>87</v>
      </c>
      <c r="AY316" s="14" t="s">
        <v>145</v>
      </c>
      <c r="BE316" s="151">
        <f t="shared" si="104"/>
        <v>0</v>
      </c>
      <c r="BF316" s="151">
        <f t="shared" si="105"/>
        <v>0</v>
      </c>
      <c r="BG316" s="151">
        <f t="shared" si="106"/>
        <v>0</v>
      </c>
      <c r="BH316" s="151">
        <f t="shared" si="107"/>
        <v>0</v>
      </c>
      <c r="BI316" s="151">
        <f t="shared" si="108"/>
        <v>0</v>
      </c>
      <c r="BJ316" s="14" t="s">
        <v>8</v>
      </c>
      <c r="BK316" s="151">
        <f t="shared" si="109"/>
        <v>0</v>
      </c>
      <c r="BL316" s="14" t="s">
        <v>205</v>
      </c>
      <c r="BM316" s="150" t="s">
        <v>755</v>
      </c>
    </row>
    <row r="317" spans="1:65" s="2" customFormat="1" ht="24" customHeight="1" x14ac:dyDescent="0.2">
      <c r="A317" s="26"/>
      <c r="B317" s="138"/>
      <c r="C317" s="139" t="s">
        <v>756</v>
      </c>
      <c r="D317" s="139" t="s">
        <v>147</v>
      </c>
      <c r="E317" s="140" t="s">
        <v>757</v>
      </c>
      <c r="F317" s="141" t="s">
        <v>758</v>
      </c>
      <c r="G317" s="142" t="s">
        <v>261</v>
      </c>
      <c r="H317" s="143">
        <v>1</v>
      </c>
      <c r="I317" s="144"/>
      <c r="J317" s="144">
        <f t="shared" si="100"/>
        <v>0</v>
      </c>
      <c r="K317" s="145"/>
      <c r="L317" s="27"/>
      <c r="M317" s="146" t="s">
        <v>1</v>
      </c>
      <c r="N317" s="147" t="s">
        <v>43</v>
      </c>
      <c r="O317" s="148">
        <v>0.34499999999999997</v>
      </c>
      <c r="P317" s="148">
        <f t="shared" si="101"/>
        <v>0.34499999999999997</v>
      </c>
      <c r="Q317" s="148">
        <v>0</v>
      </c>
      <c r="R317" s="148">
        <f t="shared" si="102"/>
        <v>0</v>
      </c>
      <c r="S317" s="148">
        <v>0</v>
      </c>
      <c r="T317" s="149">
        <f t="shared" si="10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0" t="s">
        <v>205</v>
      </c>
      <c r="AT317" s="150" t="s">
        <v>147</v>
      </c>
      <c r="AU317" s="150" t="s">
        <v>87</v>
      </c>
      <c r="AY317" s="14" t="s">
        <v>145</v>
      </c>
      <c r="BE317" s="151">
        <f t="shared" si="104"/>
        <v>0</v>
      </c>
      <c r="BF317" s="151">
        <f t="shared" si="105"/>
        <v>0</v>
      </c>
      <c r="BG317" s="151">
        <f t="shared" si="106"/>
        <v>0</v>
      </c>
      <c r="BH317" s="151">
        <f t="shared" si="107"/>
        <v>0</v>
      </c>
      <c r="BI317" s="151">
        <f t="shared" si="108"/>
        <v>0</v>
      </c>
      <c r="BJ317" s="14" t="s">
        <v>8</v>
      </c>
      <c r="BK317" s="151">
        <f t="shared" si="109"/>
        <v>0</v>
      </c>
      <c r="BL317" s="14" t="s">
        <v>205</v>
      </c>
      <c r="BM317" s="150" t="s">
        <v>759</v>
      </c>
    </row>
    <row r="318" spans="1:65" s="2" customFormat="1" ht="24" customHeight="1" x14ac:dyDescent="0.2">
      <c r="A318" s="26"/>
      <c r="B318" s="138"/>
      <c r="C318" s="139" t="s">
        <v>760</v>
      </c>
      <c r="D318" s="139" t="s">
        <v>147</v>
      </c>
      <c r="E318" s="140" t="s">
        <v>761</v>
      </c>
      <c r="F318" s="141" t="s">
        <v>762</v>
      </c>
      <c r="G318" s="142" t="s">
        <v>261</v>
      </c>
      <c r="H318" s="143">
        <v>9</v>
      </c>
      <c r="I318" s="144"/>
      <c r="J318" s="144">
        <f t="shared" si="100"/>
        <v>0</v>
      </c>
      <c r="K318" s="145"/>
      <c r="L318" s="27"/>
      <c r="M318" s="146" t="s">
        <v>1</v>
      </c>
      <c r="N318" s="147" t="s">
        <v>43</v>
      </c>
      <c r="O318" s="148">
        <v>0.46400000000000002</v>
      </c>
      <c r="P318" s="148">
        <f t="shared" si="101"/>
        <v>4.1760000000000002</v>
      </c>
      <c r="Q318" s="148">
        <v>0</v>
      </c>
      <c r="R318" s="148">
        <f t="shared" si="102"/>
        <v>0</v>
      </c>
      <c r="S318" s="148">
        <v>0</v>
      </c>
      <c r="T318" s="149">
        <f t="shared" si="10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0" t="s">
        <v>205</v>
      </c>
      <c r="AT318" s="150" t="s">
        <v>147</v>
      </c>
      <c r="AU318" s="150" t="s">
        <v>87</v>
      </c>
      <c r="AY318" s="14" t="s">
        <v>145</v>
      </c>
      <c r="BE318" s="151">
        <f t="shared" si="104"/>
        <v>0</v>
      </c>
      <c r="BF318" s="151">
        <f t="shared" si="105"/>
        <v>0</v>
      </c>
      <c r="BG318" s="151">
        <f t="shared" si="106"/>
        <v>0</v>
      </c>
      <c r="BH318" s="151">
        <f t="shared" si="107"/>
        <v>0</v>
      </c>
      <c r="BI318" s="151">
        <f t="shared" si="108"/>
        <v>0</v>
      </c>
      <c r="BJ318" s="14" t="s">
        <v>8</v>
      </c>
      <c r="BK318" s="151">
        <f t="shared" si="109"/>
        <v>0</v>
      </c>
      <c r="BL318" s="14" t="s">
        <v>205</v>
      </c>
      <c r="BM318" s="150" t="s">
        <v>763</v>
      </c>
    </row>
    <row r="319" spans="1:65" s="2" customFormat="1" ht="24" customHeight="1" x14ac:dyDescent="0.2">
      <c r="A319" s="26"/>
      <c r="B319" s="138"/>
      <c r="C319" s="139" t="s">
        <v>764</v>
      </c>
      <c r="D319" s="139" t="s">
        <v>147</v>
      </c>
      <c r="E319" s="140" t="s">
        <v>765</v>
      </c>
      <c r="F319" s="141" t="s">
        <v>766</v>
      </c>
      <c r="G319" s="142" t="s">
        <v>261</v>
      </c>
      <c r="H319" s="143">
        <v>8</v>
      </c>
      <c r="I319" s="144"/>
      <c r="J319" s="144">
        <f t="shared" si="100"/>
        <v>0</v>
      </c>
      <c r="K319" s="145"/>
      <c r="L319" s="27"/>
      <c r="M319" s="146" t="s">
        <v>1</v>
      </c>
      <c r="N319" s="147" t="s">
        <v>43</v>
      </c>
      <c r="O319" s="148">
        <v>0.63</v>
      </c>
      <c r="P319" s="148">
        <f t="shared" si="101"/>
        <v>5.04</v>
      </c>
      <c r="Q319" s="148">
        <v>0</v>
      </c>
      <c r="R319" s="148">
        <f t="shared" si="102"/>
        <v>0</v>
      </c>
      <c r="S319" s="148">
        <v>0</v>
      </c>
      <c r="T319" s="149">
        <f t="shared" si="10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0" t="s">
        <v>205</v>
      </c>
      <c r="AT319" s="150" t="s">
        <v>147</v>
      </c>
      <c r="AU319" s="150" t="s">
        <v>87</v>
      </c>
      <c r="AY319" s="14" t="s">
        <v>145</v>
      </c>
      <c r="BE319" s="151">
        <f t="shared" si="104"/>
        <v>0</v>
      </c>
      <c r="BF319" s="151">
        <f t="shared" si="105"/>
        <v>0</v>
      </c>
      <c r="BG319" s="151">
        <f t="shared" si="106"/>
        <v>0</v>
      </c>
      <c r="BH319" s="151">
        <f t="shared" si="107"/>
        <v>0</v>
      </c>
      <c r="BI319" s="151">
        <f t="shared" si="108"/>
        <v>0</v>
      </c>
      <c r="BJ319" s="14" t="s">
        <v>8</v>
      </c>
      <c r="BK319" s="151">
        <f t="shared" si="109"/>
        <v>0</v>
      </c>
      <c r="BL319" s="14" t="s">
        <v>205</v>
      </c>
      <c r="BM319" s="150" t="s">
        <v>767</v>
      </c>
    </row>
    <row r="320" spans="1:65" s="2" customFormat="1" ht="16.5" customHeight="1" x14ac:dyDescent="0.2">
      <c r="A320" s="26"/>
      <c r="B320" s="138"/>
      <c r="C320" s="152" t="s">
        <v>768</v>
      </c>
      <c r="D320" s="152" t="s">
        <v>164</v>
      </c>
      <c r="E320" s="153" t="s">
        <v>769</v>
      </c>
      <c r="F320" s="154" t="s">
        <v>770</v>
      </c>
      <c r="G320" s="155" t="s">
        <v>189</v>
      </c>
      <c r="H320" s="156">
        <v>28.9</v>
      </c>
      <c r="I320" s="157"/>
      <c r="J320" s="157">
        <f t="shared" si="100"/>
        <v>0</v>
      </c>
      <c r="K320" s="158"/>
      <c r="L320" s="159"/>
      <c r="M320" s="160" t="s">
        <v>1</v>
      </c>
      <c r="N320" s="161" t="s">
        <v>43</v>
      </c>
      <c r="O320" s="148">
        <v>0</v>
      </c>
      <c r="P320" s="148">
        <f t="shared" si="101"/>
        <v>0</v>
      </c>
      <c r="Q320" s="148">
        <v>1.5E-3</v>
      </c>
      <c r="R320" s="148">
        <f t="shared" si="102"/>
        <v>4.335E-2</v>
      </c>
      <c r="S320" s="148">
        <v>0</v>
      </c>
      <c r="T320" s="149">
        <f t="shared" si="10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0" t="s">
        <v>271</v>
      </c>
      <c r="AT320" s="150" t="s">
        <v>164</v>
      </c>
      <c r="AU320" s="150" t="s">
        <v>87</v>
      </c>
      <c r="AY320" s="14" t="s">
        <v>145</v>
      </c>
      <c r="BE320" s="151">
        <f t="shared" si="104"/>
        <v>0</v>
      </c>
      <c r="BF320" s="151">
        <f t="shared" si="105"/>
        <v>0</v>
      </c>
      <c r="BG320" s="151">
        <f t="shared" si="106"/>
        <v>0</v>
      </c>
      <c r="BH320" s="151">
        <f t="shared" si="107"/>
        <v>0</v>
      </c>
      <c r="BI320" s="151">
        <f t="shared" si="108"/>
        <v>0</v>
      </c>
      <c r="BJ320" s="14" t="s">
        <v>8</v>
      </c>
      <c r="BK320" s="151">
        <f t="shared" si="109"/>
        <v>0</v>
      </c>
      <c r="BL320" s="14" t="s">
        <v>205</v>
      </c>
      <c r="BM320" s="150" t="s">
        <v>771</v>
      </c>
    </row>
    <row r="321" spans="1:65" s="2" customFormat="1" ht="24" customHeight="1" x14ac:dyDescent="0.2">
      <c r="A321" s="26"/>
      <c r="B321" s="138"/>
      <c r="C321" s="139" t="s">
        <v>772</v>
      </c>
      <c r="D321" s="139" t="s">
        <v>147</v>
      </c>
      <c r="E321" s="140" t="s">
        <v>773</v>
      </c>
      <c r="F321" s="141" t="s">
        <v>774</v>
      </c>
      <c r="G321" s="142" t="s">
        <v>185</v>
      </c>
      <c r="H321" s="143">
        <v>1.784</v>
      </c>
      <c r="I321" s="144"/>
      <c r="J321" s="144">
        <f t="shared" si="100"/>
        <v>0</v>
      </c>
      <c r="K321" s="145"/>
      <c r="L321" s="27"/>
      <c r="M321" s="146" t="s">
        <v>1</v>
      </c>
      <c r="N321" s="147" t="s">
        <v>43</v>
      </c>
      <c r="O321" s="148">
        <v>2.4209999999999998</v>
      </c>
      <c r="P321" s="148">
        <f t="shared" si="101"/>
        <v>4.319064</v>
      </c>
      <c r="Q321" s="148">
        <v>0</v>
      </c>
      <c r="R321" s="148">
        <f t="shared" si="102"/>
        <v>0</v>
      </c>
      <c r="S321" s="148">
        <v>0</v>
      </c>
      <c r="T321" s="149">
        <f t="shared" si="10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0" t="s">
        <v>205</v>
      </c>
      <c r="AT321" s="150" t="s">
        <v>147</v>
      </c>
      <c r="AU321" s="150" t="s">
        <v>87</v>
      </c>
      <c r="AY321" s="14" t="s">
        <v>145</v>
      </c>
      <c r="BE321" s="151">
        <f t="shared" si="104"/>
        <v>0</v>
      </c>
      <c r="BF321" s="151">
        <f t="shared" si="105"/>
        <v>0</v>
      </c>
      <c r="BG321" s="151">
        <f t="shared" si="106"/>
        <v>0</v>
      </c>
      <c r="BH321" s="151">
        <f t="shared" si="107"/>
        <v>0</v>
      </c>
      <c r="BI321" s="151">
        <f t="shared" si="108"/>
        <v>0</v>
      </c>
      <c r="BJ321" s="14" t="s">
        <v>8</v>
      </c>
      <c r="BK321" s="151">
        <f t="shared" si="109"/>
        <v>0</v>
      </c>
      <c r="BL321" s="14" t="s">
        <v>205</v>
      </c>
      <c r="BM321" s="150" t="s">
        <v>775</v>
      </c>
    </row>
    <row r="322" spans="1:65" s="12" customFormat="1" ht="22.9" customHeight="1" x14ac:dyDescent="0.2">
      <c r="B322" s="126"/>
      <c r="D322" s="127" t="s">
        <v>77</v>
      </c>
      <c r="E322" s="136" t="s">
        <v>776</v>
      </c>
      <c r="F322" s="136" t="s">
        <v>777</v>
      </c>
      <c r="J322" s="137">
        <f>BK322</f>
        <v>0</v>
      </c>
      <c r="L322" s="126"/>
      <c r="M322" s="130"/>
      <c r="N322" s="131"/>
      <c r="O322" s="131"/>
      <c r="P322" s="132">
        <f>SUM(P323:P327)</f>
        <v>188.71139400000001</v>
      </c>
      <c r="Q322" s="131"/>
      <c r="R322" s="132">
        <f>SUM(R323:R327)</f>
        <v>2.3986607200000001</v>
      </c>
      <c r="S322" s="131"/>
      <c r="T322" s="133">
        <f>SUM(T323:T327)</f>
        <v>0</v>
      </c>
      <c r="AR322" s="127" t="s">
        <v>87</v>
      </c>
      <c r="AT322" s="134" t="s">
        <v>77</v>
      </c>
      <c r="AU322" s="134" t="s">
        <v>8</v>
      </c>
      <c r="AY322" s="127" t="s">
        <v>145</v>
      </c>
      <c r="BK322" s="135">
        <f>SUM(BK323:BK327)</f>
        <v>0</v>
      </c>
    </row>
    <row r="323" spans="1:65" s="2" customFormat="1" ht="24" customHeight="1" x14ac:dyDescent="0.2">
      <c r="A323" s="26"/>
      <c r="B323" s="138"/>
      <c r="C323" s="139" t="s">
        <v>778</v>
      </c>
      <c r="D323" s="139" t="s">
        <v>147</v>
      </c>
      <c r="E323" s="140" t="s">
        <v>779</v>
      </c>
      <c r="F323" s="141" t="s">
        <v>780</v>
      </c>
      <c r="G323" s="142" t="s">
        <v>261</v>
      </c>
      <c r="H323" s="143">
        <v>1</v>
      </c>
      <c r="I323" s="144"/>
      <c r="J323" s="144">
        <f>ROUND(I323*H323,0)</f>
        <v>0</v>
      </c>
      <c r="K323" s="145"/>
      <c r="L323" s="27"/>
      <c r="M323" s="146" t="s">
        <v>1</v>
      </c>
      <c r="N323" s="147" t="s">
        <v>43</v>
      </c>
      <c r="O323" s="148">
        <v>13.5</v>
      </c>
      <c r="P323" s="148">
        <f>O323*H323</f>
        <v>13.5</v>
      </c>
      <c r="Q323" s="148">
        <v>0</v>
      </c>
      <c r="R323" s="148">
        <f>Q323*H323</f>
        <v>0</v>
      </c>
      <c r="S323" s="148">
        <v>0</v>
      </c>
      <c r="T323" s="149">
        <f>S323*H323</f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0" t="s">
        <v>205</v>
      </c>
      <c r="AT323" s="150" t="s">
        <v>147</v>
      </c>
      <c r="AU323" s="150" t="s">
        <v>87</v>
      </c>
      <c r="AY323" s="14" t="s">
        <v>145</v>
      </c>
      <c r="BE323" s="151">
        <f>IF(N323="základní",J323,0)</f>
        <v>0</v>
      </c>
      <c r="BF323" s="151">
        <f>IF(N323="snížená",J323,0)</f>
        <v>0</v>
      </c>
      <c r="BG323" s="151">
        <f>IF(N323="zákl. přenesená",J323,0)</f>
        <v>0</v>
      </c>
      <c r="BH323" s="151">
        <f>IF(N323="sníž. přenesená",J323,0)</f>
        <v>0</v>
      </c>
      <c r="BI323" s="151">
        <f>IF(N323="nulová",J323,0)</f>
        <v>0</v>
      </c>
      <c r="BJ323" s="14" t="s">
        <v>8</v>
      </c>
      <c r="BK323" s="151">
        <f>ROUND(I323*H323,0)</f>
        <v>0</v>
      </c>
      <c r="BL323" s="14" t="s">
        <v>205</v>
      </c>
      <c r="BM323" s="150" t="s">
        <v>781</v>
      </c>
    </row>
    <row r="324" spans="1:65" s="2" customFormat="1" ht="16.5" customHeight="1" x14ac:dyDescent="0.2">
      <c r="A324" s="26"/>
      <c r="B324" s="138"/>
      <c r="C324" s="152" t="s">
        <v>782</v>
      </c>
      <c r="D324" s="152" t="s">
        <v>164</v>
      </c>
      <c r="E324" s="153" t="s">
        <v>783</v>
      </c>
      <c r="F324" s="154" t="s">
        <v>784</v>
      </c>
      <c r="G324" s="155" t="s">
        <v>261</v>
      </c>
      <c r="H324" s="156">
        <v>1</v>
      </c>
      <c r="I324" s="157"/>
      <c r="J324" s="157">
        <f>ROUND(I324*H324,0)</f>
        <v>0</v>
      </c>
      <c r="K324" s="158"/>
      <c r="L324" s="159"/>
      <c r="M324" s="160" t="s">
        <v>1</v>
      </c>
      <c r="N324" s="161" t="s">
        <v>43</v>
      </c>
      <c r="O324" s="148">
        <v>0</v>
      </c>
      <c r="P324" s="148">
        <f>O324*H324</f>
        <v>0</v>
      </c>
      <c r="Q324" s="148">
        <v>0.3</v>
      </c>
      <c r="R324" s="148">
        <f>Q324*H324</f>
        <v>0.3</v>
      </c>
      <c r="S324" s="148">
        <v>0</v>
      </c>
      <c r="T324" s="149">
        <f>S324*H324</f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0" t="s">
        <v>271</v>
      </c>
      <c r="AT324" s="150" t="s">
        <v>164</v>
      </c>
      <c r="AU324" s="150" t="s">
        <v>87</v>
      </c>
      <c r="AY324" s="14" t="s">
        <v>145</v>
      </c>
      <c r="BE324" s="151">
        <f>IF(N324="základní",J324,0)</f>
        <v>0</v>
      </c>
      <c r="BF324" s="151">
        <f>IF(N324="snížená",J324,0)</f>
        <v>0</v>
      </c>
      <c r="BG324" s="151">
        <f>IF(N324="zákl. přenesená",J324,0)</f>
        <v>0</v>
      </c>
      <c r="BH324" s="151">
        <f>IF(N324="sníž. přenesená",J324,0)</f>
        <v>0</v>
      </c>
      <c r="BI324" s="151">
        <f>IF(N324="nulová",J324,0)</f>
        <v>0</v>
      </c>
      <c r="BJ324" s="14" t="s">
        <v>8</v>
      </c>
      <c r="BK324" s="151">
        <f>ROUND(I324*H324,0)</f>
        <v>0</v>
      </c>
      <c r="BL324" s="14" t="s">
        <v>205</v>
      </c>
      <c r="BM324" s="150" t="s">
        <v>785</v>
      </c>
    </row>
    <row r="325" spans="1:65" s="2" customFormat="1" ht="24" customHeight="1" x14ac:dyDescent="0.2">
      <c r="A325" s="26"/>
      <c r="B325" s="138"/>
      <c r="C325" s="139" t="s">
        <v>786</v>
      </c>
      <c r="D325" s="139" t="s">
        <v>147</v>
      </c>
      <c r="E325" s="140" t="s">
        <v>787</v>
      </c>
      <c r="F325" s="141" t="s">
        <v>788</v>
      </c>
      <c r="G325" s="142" t="s">
        <v>789</v>
      </c>
      <c r="H325" s="143">
        <v>2000</v>
      </c>
      <c r="I325" s="144"/>
      <c r="J325" s="144">
        <f>ROUND(I325*H325,0)</f>
        <v>0</v>
      </c>
      <c r="K325" s="145"/>
      <c r="L325" s="27"/>
      <c r="M325" s="146" t="s">
        <v>1</v>
      </c>
      <c r="N325" s="147" t="s">
        <v>43</v>
      </c>
      <c r="O325" s="148">
        <v>8.4000000000000005E-2</v>
      </c>
      <c r="P325" s="148">
        <f>O325*H325</f>
        <v>168</v>
      </c>
      <c r="Q325" s="148">
        <v>4.9330360000000002E-5</v>
      </c>
      <c r="R325" s="148">
        <f>Q325*H325</f>
        <v>9.8660720000000007E-2</v>
      </c>
      <c r="S325" s="148">
        <v>0</v>
      </c>
      <c r="T325" s="149">
        <f>S325*H325</f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0" t="s">
        <v>205</v>
      </c>
      <c r="AT325" s="150" t="s">
        <v>147</v>
      </c>
      <c r="AU325" s="150" t="s">
        <v>87</v>
      </c>
      <c r="AY325" s="14" t="s">
        <v>145</v>
      </c>
      <c r="BE325" s="151">
        <f>IF(N325="základní",J325,0)</f>
        <v>0</v>
      </c>
      <c r="BF325" s="151">
        <f>IF(N325="snížená",J325,0)</f>
        <v>0</v>
      </c>
      <c r="BG325" s="151">
        <f>IF(N325="zákl. přenesená",J325,0)</f>
        <v>0</v>
      </c>
      <c r="BH325" s="151">
        <f>IF(N325="sníž. přenesená",J325,0)</f>
        <v>0</v>
      </c>
      <c r="BI325" s="151">
        <f>IF(N325="nulová",J325,0)</f>
        <v>0</v>
      </c>
      <c r="BJ325" s="14" t="s">
        <v>8</v>
      </c>
      <c r="BK325" s="151">
        <f>ROUND(I325*H325,0)</f>
        <v>0</v>
      </c>
      <c r="BL325" s="14" t="s">
        <v>205</v>
      </c>
      <c r="BM325" s="150" t="s">
        <v>790</v>
      </c>
    </row>
    <row r="326" spans="1:65" s="2" customFormat="1" ht="24" customHeight="1" x14ac:dyDescent="0.2">
      <c r="A326" s="26"/>
      <c r="B326" s="138"/>
      <c r="C326" s="152" t="s">
        <v>791</v>
      </c>
      <c r="D326" s="152" t="s">
        <v>164</v>
      </c>
      <c r="E326" s="153" t="s">
        <v>792</v>
      </c>
      <c r="F326" s="154" t="s">
        <v>793</v>
      </c>
      <c r="G326" s="155" t="s">
        <v>789</v>
      </c>
      <c r="H326" s="156">
        <v>2000</v>
      </c>
      <c r="I326" s="157"/>
      <c r="J326" s="157">
        <f>ROUND(I326*H326,0)</f>
        <v>0</v>
      </c>
      <c r="K326" s="158"/>
      <c r="L326" s="159"/>
      <c r="M326" s="160" t="s">
        <v>1</v>
      </c>
      <c r="N326" s="161" t="s">
        <v>43</v>
      </c>
      <c r="O326" s="148">
        <v>0</v>
      </c>
      <c r="P326" s="148">
        <f>O326*H326</f>
        <v>0</v>
      </c>
      <c r="Q326" s="148">
        <v>1E-3</v>
      </c>
      <c r="R326" s="148">
        <f>Q326*H326</f>
        <v>2</v>
      </c>
      <c r="S326" s="148">
        <v>0</v>
      </c>
      <c r="T326" s="149">
        <f>S326*H326</f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0" t="s">
        <v>271</v>
      </c>
      <c r="AT326" s="150" t="s">
        <v>164</v>
      </c>
      <c r="AU326" s="150" t="s">
        <v>87</v>
      </c>
      <c r="AY326" s="14" t="s">
        <v>145</v>
      </c>
      <c r="BE326" s="151">
        <f>IF(N326="základní",J326,0)</f>
        <v>0</v>
      </c>
      <c r="BF326" s="151">
        <f>IF(N326="snížená",J326,0)</f>
        <v>0</v>
      </c>
      <c r="BG326" s="151">
        <f>IF(N326="zákl. přenesená",J326,0)</f>
        <v>0</v>
      </c>
      <c r="BH326" s="151">
        <f>IF(N326="sníž. přenesená",J326,0)</f>
        <v>0</v>
      </c>
      <c r="BI326" s="151">
        <f>IF(N326="nulová",J326,0)</f>
        <v>0</v>
      </c>
      <c r="BJ326" s="14" t="s">
        <v>8</v>
      </c>
      <c r="BK326" s="151">
        <f>ROUND(I326*H326,0)</f>
        <v>0</v>
      </c>
      <c r="BL326" s="14" t="s">
        <v>205</v>
      </c>
      <c r="BM326" s="150" t="s">
        <v>794</v>
      </c>
    </row>
    <row r="327" spans="1:65" s="2" customFormat="1" ht="24" customHeight="1" x14ac:dyDescent="0.2">
      <c r="A327" s="26"/>
      <c r="B327" s="138"/>
      <c r="C327" s="139" t="s">
        <v>795</v>
      </c>
      <c r="D327" s="139" t="s">
        <v>147</v>
      </c>
      <c r="E327" s="140" t="s">
        <v>796</v>
      </c>
      <c r="F327" s="141" t="s">
        <v>797</v>
      </c>
      <c r="G327" s="142" t="s">
        <v>185</v>
      </c>
      <c r="H327" s="143">
        <v>2.399</v>
      </c>
      <c r="I327" s="144"/>
      <c r="J327" s="144">
        <f>ROUND(I327*H327,0)</f>
        <v>0</v>
      </c>
      <c r="K327" s="145"/>
      <c r="L327" s="27"/>
      <c r="M327" s="146" t="s">
        <v>1</v>
      </c>
      <c r="N327" s="147" t="s">
        <v>43</v>
      </c>
      <c r="O327" s="148">
        <v>3.0059999999999998</v>
      </c>
      <c r="P327" s="148">
        <f>O327*H327</f>
        <v>7.2113939999999994</v>
      </c>
      <c r="Q327" s="148">
        <v>0</v>
      </c>
      <c r="R327" s="148">
        <f>Q327*H327</f>
        <v>0</v>
      </c>
      <c r="S327" s="148">
        <v>0</v>
      </c>
      <c r="T327" s="149">
        <f>S327*H327</f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0" t="s">
        <v>205</v>
      </c>
      <c r="AT327" s="150" t="s">
        <v>147</v>
      </c>
      <c r="AU327" s="150" t="s">
        <v>87</v>
      </c>
      <c r="AY327" s="14" t="s">
        <v>145</v>
      </c>
      <c r="BE327" s="151">
        <f>IF(N327="základní",J327,0)</f>
        <v>0</v>
      </c>
      <c r="BF327" s="151">
        <f>IF(N327="snížená",J327,0)</f>
        <v>0</v>
      </c>
      <c r="BG327" s="151">
        <f>IF(N327="zákl. přenesená",J327,0)</f>
        <v>0</v>
      </c>
      <c r="BH327" s="151">
        <f>IF(N327="sníž. přenesená",J327,0)</f>
        <v>0</v>
      </c>
      <c r="BI327" s="151">
        <f>IF(N327="nulová",J327,0)</f>
        <v>0</v>
      </c>
      <c r="BJ327" s="14" t="s">
        <v>8</v>
      </c>
      <c r="BK327" s="151">
        <f>ROUND(I327*H327,0)</f>
        <v>0</v>
      </c>
      <c r="BL327" s="14" t="s">
        <v>205</v>
      </c>
      <c r="BM327" s="150" t="s">
        <v>798</v>
      </c>
    </row>
    <row r="328" spans="1:65" s="12" customFormat="1" ht="22.9" customHeight="1" x14ac:dyDescent="0.2">
      <c r="B328" s="126"/>
      <c r="D328" s="127" t="s">
        <v>77</v>
      </c>
      <c r="E328" s="136" t="s">
        <v>799</v>
      </c>
      <c r="F328" s="136" t="s">
        <v>800</v>
      </c>
      <c r="J328" s="137">
        <f>BK328</f>
        <v>0</v>
      </c>
      <c r="L328" s="126"/>
      <c r="M328" s="130"/>
      <c r="N328" s="131"/>
      <c r="O328" s="131"/>
      <c r="P328" s="132">
        <f>SUM(P329:P333)</f>
        <v>62.467010000000002</v>
      </c>
      <c r="Q328" s="131"/>
      <c r="R328" s="132">
        <f>SUM(R329:R333)</f>
        <v>2.7018389599999999</v>
      </c>
      <c r="S328" s="131"/>
      <c r="T328" s="133">
        <f>SUM(T329:T333)</f>
        <v>0</v>
      </c>
      <c r="AR328" s="127" t="s">
        <v>87</v>
      </c>
      <c r="AT328" s="134" t="s">
        <v>77</v>
      </c>
      <c r="AU328" s="134" t="s">
        <v>8</v>
      </c>
      <c r="AY328" s="127" t="s">
        <v>145</v>
      </c>
      <c r="BK328" s="135">
        <f>SUM(BK329:BK333)</f>
        <v>0</v>
      </c>
    </row>
    <row r="329" spans="1:65" s="2" customFormat="1" ht="24" customHeight="1" x14ac:dyDescent="0.2">
      <c r="A329" s="26"/>
      <c r="B329" s="138"/>
      <c r="C329" s="139" t="s">
        <v>801</v>
      </c>
      <c r="D329" s="139" t="s">
        <v>147</v>
      </c>
      <c r="E329" s="140" t="s">
        <v>802</v>
      </c>
      <c r="F329" s="141" t="s">
        <v>803</v>
      </c>
      <c r="G329" s="142" t="s">
        <v>189</v>
      </c>
      <c r="H329" s="143">
        <v>93.58</v>
      </c>
      <c r="I329" s="144"/>
      <c r="J329" s="144">
        <f>ROUND(I329*H329,0)</f>
        <v>0</v>
      </c>
      <c r="K329" s="145"/>
      <c r="L329" s="27"/>
      <c r="M329" s="146" t="s">
        <v>1</v>
      </c>
      <c r="N329" s="147" t="s">
        <v>43</v>
      </c>
      <c r="O329" s="148">
        <v>0.14899999999999999</v>
      </c>
      <c r="P329" s="148">
        <f>O329*H329</f>
        <v>13.94342</v>
      </c>
      <c r="Q329" s="148">
        <v>6.1200000000000002E-4</v>
      </c>
      <c r="R329" s="148">
        <f>Q329*H329</f>
        <v>5.7270960000000003E-2</v>
      </c>
      <c r="S329" s="148">
        <v>0</v>
      </c>
      <c r="T329" s="149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0" t="s">
        <v>205</v>
      </c>
      <c r="AT329" s="150" t="s">
        <v>147</v>
      </c>
      <c r="AU329" s="150" t="s">
        <v>87</v>
      </c>
      <c r="AY329" s="14" t="s">
        <v>145</v>
      </c>
      <c r="BE329" s="151">
        <f>IF(N329="základní",J329,0)</f>
        <v>0</v>
      </c>
      <c r="BF329" s="151">
        <f>IF(N329="snížená",J329,0)</f>
        <v>0</v>
      </c>
      <c r="BG329" s="151">
        <f>IF(N329="zákl. přenesená",J329,0)</f>
        <v>0</v>
      </c>
      <c r="BH329" s="151">
        <f>IF(N329="sníž. přenesená",J329,0)</f>
        <v>0</v>
      </c>
      <c r="BI329" s="151">
        <f>IF(N329="nulová",J329,0)</f>
        <v>0</v>
      </c>
      <c r="BJ329" s="14" t="s">
        <v>8</v>
      </c>
      <c r="BK329" s="151">
        <f>ROUND(I329*H329,0)</f>
        <v>0</v>
      </c>
      <c r="BL329" s="14" t="s">
        <v>205</v>
      </c>
      <c r="BM329" s="150" t="s">
        <v>804</v>
      </c>
    </row>
    <row r="330" spans="1:65" s="2" customFormat="1" ht="24" customHeight="1" x14ac:dyDescent="0.2">
      <c r="A330" s="26"/>
      <c r="B330" s="138"/>
      <c r="C330" s="139" t="s">
        <v>805</v>
      </c>
      <c r="D330" s="139" t="s">
        <v>147</v>
      </c>
      <c r="E330" s="140" t="s">
        <v>806</v>
      </c>
      <c r="F330" s="141" t="s">
        <v>807</v>
      </c>
      <c r="G330" s="142" t="s">
        <v>208</v>
      </c>
      <c r="H330" s="143">
        <v>93.58</v>
      </c>
      <c r="I330" s="144"/>
      <c r="J330" s="144">
        <f>ROUND(I330*H330,0)</f>
        <v>0</v>
      </c>
      <c r="K330" s="145"/>
      <c r="L330" s="27"/>
      <c r="M330" s="146" t="s">
        <v>1</v>
      </c>
      <c r="N330" s="147" t="s">
        <v>43</v>
      </c>
      <c r="O330" s="148">
        <v>0.438</v>
      </c>
      <c r="P330" s="148">
        <f>O330*H330</f>
        <v>40.988039999999998</v>
      </c>
      <c r="Q330" s="148">
        <v>5.3E-3</v>
      </c>
      <c r="R330" s="148">
        <f>Q330*H330</f>
        <v>0.49597399999999997</v>
      </c>
      <c r="S330" s="148">
        <v>0</v>
      </c>
      <c r="T330" s="149">
        <f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0" t="s">
        <v>205</v>
      </c>
      <c r="AT330" s="150" t="s">
        <v>147</v>
      </c>
      <c r="AU330" s="150" t="s">
        <v>87</v>
      </c>
      <c r="AY330" s="14" t="s">
        <v>145</v>
      </c>
      <c r="BE330" s="151">
        <f>IF(N330="základní",J330,0)</f>
        <v>0</v>
      </c>
      <c r="BF330" s="151">
        <f>IF(N330="snížená",J330,0)</f>
        <v>0</v>
      </c>
      <c r="BG330" s="151">
        <f>IF(N330="zákl. přenesená",J330,0)</f>
        <v>0</v>
      </c>
      <c r="BH330" s="151">
        <f>IF(N330="sníž. přenesená",J330,0)</f>
        <v>0</v>
      </c>
      <c r="BI330" s="151">
        <f>IF(N330="nulová",J330,0)</f>
        <v>0</v>
      </c>
      <c r="BJ330" s="14" t="s">
        <v>8</v>
      </c>
      <c r="BK330" s="151">
        <f>ROUND(I330*H330,0)</f>
        <v>0</v>
      </c>
      <c r="BL330" s="14" t="s">
        <v>205</v>
      </c>
      <c r="BM330" s="150" t="s">
        <v>808</v>
      </c>
    </row>
    <row r="331" spans="1:65" s="2" customFormat="1" ht="16.5" customHeight="1" x14ac:dyDescent="0.2">
      <c r="A331" s="26"/>
      <c r="B331" s="138"/>
      <c r="C331" s="152" t="s">
        <v>809</v>
      </c>
      <c r="D331" s="152" t="s">
        <v>164</v>
      </c>
      <c r="E331" s="153" t="s">
        <v>810</v>
      </c>
      <c r="F331" s="154" t="s">
        <v>811</v>
      </c>
      <c r="G331" s="155" t="s">
        <v>208</v>
      </c>
      <c r="H331" s="156">
        <v>106.026</v>
      </c>
      <c r="I331" s="157"/>
      <c r="J331" s="157">
        <f>ROUND(I331*H331,0)</f>
        <v>0</v>
      </c>
      <c r="K331" s="158"/>
      <c r="L331" s="159"/>
      <c r="M331" s="160" t="s">
        <v>1</v>
      </c>
      <c r="N331" s="161" t="s">
        <v>43</v>
      </c>
      <c r="O331" s="148">
        <v>0</v>
      </c>
      <c r="P331" s="148">
        <f>O331*H331</f>
        <v>0</v>
      </c>
      <c r="Q331" s="148">
        <v>0.02</v>
      </c>
      <c r="R331" s="148">
        <f>Q331*H331</f>
        <v>2.12052</v>
      </c>
      <c r="S331" s="148">
        <v>0</v>
      </c>
      <c r="T331" s="149">
        <f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0" t="s">
        <v>271</v>
      </c>
      <c r="AT331" s="150" t="s">
        <v>164</v>
      </c>
      <c r="AU331" s="150" t="s">
        <v>87</v>
      </c>
      <c r="AY331" s="14" t="s">
        <v>145</v>
      </c>
      <c r="BE331" s="151">
        <f>IF(N331="základní",J331,0)</f>
        <v>0</v>
      </c>
      <c r="BF331" s="151">
        <f>IF(N331="snížená",J331,0)</f>
        <v>0</v>
      </c>
      <c r="BG331" s="151">
        <f>IF(N331="zákl. přenesená",J331,0)</f>
        <v>0</v>
      </c>
      <c r="BH331" s="151">
        <f>IF(N331="sníž. přenesená",J331,0)</f>
        <v>0</v>
      </c>
      <c r="BI331" s="151">
        <f>IF(N331="nulová",J331,0)</f>
        <v>0</v>
      </c>
      <c r="BJ331" s="14" t="s">
        <v>8</v>
      </c>
      <c r="BK331" s="151">
        <f>ROUND(I331*H331,0)</f>
        <v>0</v>
      </c>
      <c r="BL331" s="14" t="s">
        <v>205</v>
      </c>
      <c r="BM331" s="150" t="s">
        <v>812</v>
      </c>
    </row>
    <row r="332" spans="1:65" s="2" customFormat="1" ht="16.5" customHeight="1" x14ac:dyDescent="0.2">
      <c r="A332" s="26"/>
      <c r="B332" s="138"/>
      <c r="C332" s="139" t="s">
        <v>813</v>
      </c>
      <c r="D332" s="139" t="s">
        <v>147</v>
      </c>
      <c r="E332" s="140" t="s">
        <v>814</v>
      </c>
      <c r="F332" s="141" t="s">
        <v>815</v>
      </c>
      <c r="G332" s="142" t="s">
        <v>208</v>
      </c>
      <c r="H332" s="143">
        <v>93.58</v>
      </c>
      <c r="I332" s="144"/>
      <c r="J332" s="144">
        <f>ROUND(I332*H332,0)</f>
        <v>0</v>
      </c>
      <c r="K332" s="145"/>
      <c r="L332" s="27"/>
      <c r="M332" s="146" t="s">
        <v>1</v>
      </c>
      <c r="N332" s="147" t="s">
        <v>43</v>
      </c>
      <c r="O332" s="148">
        <v>4.3999999999999997E-2</v>
      </c>
      <c r="P332" s="148">
        <f>O332*H332</f>
        <v>4.1175199999999998</v>
      </c>
      <c r="Q332" s="148">
        <v>2.9999999999999997E-4</v>
      </c>
      <c r="R332" s="148">
        <f>Q332*H332</f>
        <v>2.8073999999999998E-2</v>
      </c>
      <c r="S332" s="148">
        <v>0</v>
      </c>
      <c r="T332" s="149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0" t="s">
        <v>205</v>
      </c>
      <c r="AT332" s="150" t="s">
        <v>147</v>
      </c>
      <c r="AU332" s="150" t="s">
        <v>87</v>
      </c>
      <c r="AY332" s="14" t="s">
        <v>145</v>
      </c>
      <c r="BE332" s="151">
        <f>IF(N332="základní",J332,0)</f>
        <v>0</v>
      </c>
      <c r="BF332" s="151">
        <f>IF(N332="snížená",J332,0)</f>
        <v>0</v>
      </c>
      <c r="BG332" s="151">
        <f>IF(N332="zákl. přenesená",J332,0)</f>
        <v>0</v>
      </c>
      <c r="BH332" s="151">
        <f>IF(N332="sníž. přenesená",J332,0)</f>
        <v>0</v>
      </c>
      <c r="BI332" s="151">
        <f>IF(N332="nulová",J332,0)</f>
        <v>0</v>
      </c>
      <c r="BJ332" s="14" t="s">
        <v>8</v>
      </c>
      <c r="BK332" s="151">
        <f>ROUND(I332*H332,0)</f>
        <v>0</v>
      </c>
      <c r="BL332" s="14" t="s">
        <v>205</v>
      </c>
      <c r="BM332" s="150" t="s">
        <v>816</v>
      </c>
    </row>
    <row r="333" spans="1:65" s="2" customFormat="1" ht="24" customHeight="1" x14ac:dyDescent="0.2">
      <c r="A333" s="26"/>
      <c r="B333" s="138"/>
      <c r="C333" s="139" t="s">
        <v>817</v>
      </c>
      <c r="D333" s="139" t="s">
        <v>147</v>
      </c>
      <c r="E333" s="140" t="s">
        <v>818</v>
      </c>
      <c r="F333" s="141" t="s">
        <v>819</v>
      </c>
      <c r="G333" s="142" t="s">
        <v>185</v>
      </c>
      <c r="H333" s="143">
        <v>2.702</v>
      </c>
      <c r="I333" s="144"/>
      <c r="J333" s="144">
        <f>ROUND(I333*H333,0)</f>
        <v>0</v>
      </c>
      <c r="K333" s="145"/>
      <c r="L333" s="27"/>
      <c r="M333" s="146" t="s">
        <v>1</v>
      </c>
      <c r="N333" s="147" t="s">
        <v>43</v>
      </c>
      <c r="O333" s="148">
        <v>1.2649999999999999</v>
      </c>
      <c r="P333" s="148">
        <f>O333*H333</f>
        <v>3.4180299999999999</v>
      </c>
      <c r="Q333" s="148">
        <v>0</v>
      </c>
      <c r="R333" s="148">
        <f>Q333*H333</f>
        <v>0</v>
      </c>
      <c r="S333" s="148">
        <v>0</v>
      </c>
      <c r="T333" s="149">
        <f>S333*H333</f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0" t="s">
        <v>205</v>
      </c>
      <c r="AT333" s="150" t="s">
        <v>147</v>
      </c>
      <c r="AU333" s="150" t="s">
        <v>87</v>
      </c>
      <c r="AY333" s="14" t="s">
        <v>145</v>
      </c>
      <c r="BE333" s="151">
        <f>IF(N333="základní",J333,0)</f>
        <v>0</v>
      </c>
      <c r="BF333" s="151">
        <f>IF(N333="snížená",J333,0)</f>
        <v>0</v>
      </c>
      <c r="BG333" s="151">
        <f>IF(N333="zákl. přenesená",J333,0)</f>
        <v>0</v>
      </c>
      <c r="BH333" s="151">
        <f>IF(N333="sníž. přenesená",J333,0)</f>
        <v>0</v>
      </c>
      <c r="BI333" s="151">
        <f>IF(N333="nulová",J333,0)</f>
        <v>0</v>
      </c>
      <c r="BJ333" s="14" t="s">
        <v>8</v>
      </c>
      <c r="BK333" s="151">
        <f>ROUND(I333*H333,0)</f>
        <v>0</v>
      </c>
      <c r="BL333" s="14" t="s">
        <v>205</v>
      </c>
      <c r="BM333" s="150" t="s">
        <v>820</v>
      </c>
    </row>
    <row r="334" spans="1:65" s="12" customFormat="1" ht="22.9" customHeight="1" x14ac:dyDescent="0.2">
      <c r="B334" s="126"/>
      <c r="D334" s="127" t="s">
        <v>77</v>
      </c>
      <c r="E334" s="136" t="s">
        <v>821</v>
      </c>
      <c r="F334" s="136" t="s">
        <v>822</v>
      </c>
      <c r="J334" s="137">
        <f>BK334</f>
        <v>0</v>
      </c>
      <c r="L334" s="126"/>
      <c r="M334" s="130"/>
      <c r="N334" s="131"/>
      <c r="O334" s="131"/>
      <c r="P334" s="132">
        <f>SUM(P335:P344)</f>
        <v>132.71179000000001</v>
      </c>
      <c r="Q334" s="131"/>
      <c r="R334" s="132">
        <f>SUM(R335:R344)</f>
        <v>1.7952708519</v>
      </c>
      <c r="S334" s="131"/>
      <c r="T334" s="133">
        <f>SUM(T335:T344)</f>
        <v>0</v>
      </c>
      <c r="AR334" s="127" t="s">
        <v>87</v>
      </c>
      <c r="AT334" s="134" t="s">
        <v>77</v>
      </c>
      <c r="AU334" s="134" t="s">
        <v>8</v>
      </c>
      <c r="AY334" s="127" t="s">
        <v>145</v>
      </c>
      <c r="BK334" s="135">
        <f>SUM(BK335:BK344)</f>
        <v>0</v>
      </c>
    </row>
    <row r="335" spans="1:65" s="2" customFormat="1" ht="24" customHeight="1" x14ac:dyDescent="0.2">
      <c r="A335" s="26"/>
      <c r="B335" s="138"/>
      <c r="C335" s="139" t="s">
        <v>823</v>
      </c>
      <c r="D335" s="139" t="s">
        <v>147</v>
      </c>
      <c r="E335" s="140" t="s">
        <v>824</v>
      </c>
      <c r="F335" s="141" t="s">
        <v>825</v>
      </c>
      <c r="G335" s="142" t="s">
        <v>189</v>
      </c>
      <c r="H335" s="143">
        <v>205.99</v>
      </c>
      <c r="I335" s="144"/>
      <c r="J335" s="144">
        <f t="shared" ref="J335:J344" si="110">ROUND(I335*H335,0)</f>
        <v>0</v>
      </c>
      <c r="K335" s="145"/>
      <c r="L335" s="27"/>
      <c r="M335" s="146" t="s">
        <v>1</v>
      </c>
      <c r="N335" s="147" t="s">
        <v>43</v>
      </c>
      <c r="O335" s="148">
        <v>0.12</v>
      </c>
      <c r="P335" s="148">
        <f t="shared" ref="P335:P344" si="111">O335*H335</f>
        <v>24.718800000000002</v>
      </c>
      <c r="Q335" s="148">
        <v>1.4999999999999999E-4</v>
      </c>
      <c r="R335" s="148">
        <f t="shared" ref="R335:R344" si="112">Q335*H335</f>
        <v>3.0898499999999999E-2</v>
      </c>
      <c r="S335" s="148">
        <v>0</v>
      </c>
      <c r="T335" s="149">
        <f t="shared" ref="T335:T344" si="113">S335*H335</f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0" t="s">
        <v>205</v>
      </c>
      <c r="AT335" s="150" t="s">
        <v>147</v>
      </c>
      <c r="AU335" s="150" t="s">
        <v>87</v>
      </c>
      <c r="AY335" s="14" t="s">
        <v>145</v>
      </c>
      <c r="BE335" s="151">
        <f t="shared" ref="BE335:BE344" si="114">IF(N335="základní",J335,0)</f>
        <v>0</v>
      </c>
      <c r="BF335" s="151">
        <f t="shared" ref="BF335:BF344" si="115">IF(N335="snížená",J335,0)</f>
        <v>0</v>
      </c>
      <c r="BG335" s="151">
        <f t="shared" ref="BG335:BG344" si="116">IF(N335="zákl. přenesená",J335,0)</f>
        <v>0</v>
      </c>
      <c r="BH335" s="151">
        <f t="shared" ref="BH335:BH344" si="117">IF(N335="sníž. přenesená",J335,0)</f>
        <v>0</v>
      </c>
      <c r="BI335" s="151">
        <f t="shared" ref="BI335:BI344" si="118">IF(N335="nulová",J335,0)</f>
        <v>0</v>
      </c>
      <c r="BJ335" s="14" t="s">
        <v>8</v>
      </c>
      <c r="BK335" s="151">
        <f t="shared" ref="BK335:BK344" si="119">ROUND(I335*H335,0)</f>
        <v>0</v>
      </c>
      <c r="BL335" s="14" t="s">
        <v>205</v>
      </c>
      <c r="BM335" s="150" t="s">
        <v>826</v>
      </c>
    </row>
    <row r="336" spans="1:65" s="2" customFormat="1" ht="16.5" customHeight="1" x14ac:dyDescent="0.2">
      <c r="A336" s="26"/>
      <c r="B336" s="138"/>
      <c r="C336" s="152" t="s">
        <v>827</v>
      </c>
      <c r="D336" s="152" t="s">
        <v>164</v>
      </c>
      <c r="E336" s="153" t="s">
        <v>828</v>
      </c>
      <c r="F336" s="154" t="s">
        <v>829</v>
      </c>
      <c r="G336" s="155" t="s">
        <v>189</v>
      </c>
      <c r="H336" s="156">
        <v>216.29</v>
      </c>
      <c r="I336" s="157"/>
      <c r="J336" s="157">
        <f t="shared" si="110"/>
        <v>0</v>
      </c>
      <c r="K336" s="158"/>
      <c r="L336" s="159"/>
      <c r="M336" s="160" t="s">
        <v>1</v>
      </c>
      <c r="N336" s="161" t="s">
        <v>43</v>
      </c>
      <c r="O336" s="148">
        <v>0</v>
      </c>
      <c r="P336" s="148">
        <f t="shared" si="111"/>
        <v>0</v>
      </c>
      <c r="Q336" s="148">
        <v>0</v>
      </c>
      <c r="R336" s="148">
        <f t="shared" si="112"/>
        <v>0</v>
      </c>
      <c r="S336" s="148">
        <v>0</v>
      </c>
      <c r="T336" s="149">
        <f t="shared" si="11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0" t="s">
        <v>271</v>
      </c>
      <c r="AT336" s="150" t="s">
        <v>164</v>
      </c>
      <c r="AU336" s="150" t="s">
        <v>87</v>
      </c>
      <c r="AY336" s="14" t="s">
        <v>145</v>
      </c>
      <c r="BE336" s="151">
        <f t="shared" si="114"/>
        <v>0</v>
      </c>
      <c r="BF336" s="151">
        <f t="shared" si="115"/>
        <v>0</v>
      </c>
      <c r="BG336" s="151">
        <f t="shared" si="116"/>
        <v>0</v>
      </c>
      <c r="BH336" s="151">
        <f t="shared" si="117"/>
        <v>0</v>
      </c>
      <c r="BI336" s="151">
        <f t="shared" si="118"/>
        <v>0</v>
      </c>
      <c r="BJ336" s="14" t="s">
        <v>8</v>
      </c>
      <c r="BK336" s="151">
        <f t="shared" si="119"/>
        <v>0</v>
      </c>
      <c r="BL336" s="14" t="s">
        <v>205</v>
      </c>
      <c r="BM336" s="150" t="s">
        <v>830</v>
      </c>
    </row>
    <row r="337" spans="1:65" s="2" customFormat="1" ht="16.5" customHeight="1" x14ac:dyDescent="0.2">
      <c r="A337" s="26"/>
      <c r="B337" s="138"/>
      <c r="C337" s="139" t="s">
        <v>831</v>
      </c>
      <c r="D337" s="139" t="s">
        <v>147</v>
      </c>
      <c r="E337" s="140" t="s">
        <v>832</v>
      </c>
      <c r="F337" s="141" t="s">
        <v>833</v>
      </c>
      <c r="G337" s="142" t="s">
        <v>208</v>
      </c>
      <c r="H337" s="143">
        <v>109.99</v>
      </c>
      <c r="I337" s="144"/>
      <c r="J337" s="144">
        <f t="shared" si="110"/>
        <v>0</v>
      </c>
      <c r="K337" s="145"/>
      <c r="L337" s="27"/>
      <c r="M337" s="146" t="s">
        <v>1</v>
      </c>
      <c r="N337" s="147" t="s">
        <v>43</v>
      </c>
      <c r="O337" s="148">
        <v>0.2</v>
      </c>
      <c r="P337" s="148">
        <f t="shared" si="111"/>
        <v>21.998000000000001</v>
      </c>
      <c r="Q337" s="148">
        <v>2.7481000000000001E-4</v>
      </c>
      <c r="R337" s="148">
        <f t="shared" si="112"/>
        <v>3.02263519E-2</v>
      </c>
      <c r="S337" s="148">
        <v>0</v>
      </c>
      <c r="T337" s="149">
        <f t="shared" si="11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0" t="s">
        <v>205</v>
      </c>
      <c r="AT337" s="150" t="s">
        <v>147</v>
      </c>
      <c r="AU337" s="150" t="s">
        <v>87</v>
      </c>
      <c r="AY337" s="14" t="s">
        <v>145</v>
      </c>
      <c r="BE337" s="151">
        <f t="shared" si="114"/>
        <v>0</v>
      </c>
      <c r="BF337" s="151">
        <f t="shared" si="115"/>
        <v>0</v>
      </c>
      <c r="BG337" s="151">
        <f t="shared" si="116"/>
        <v>0</v>
      </c>
      <c r="BH337" s="151">
        <f t="shared" si="117"/>
        <v>0</v>
      </c>
      <c r="BI337" s="151">
        <f t="shared" si="118"/>
        <v>0</v>
      </c>
      <c r="BJ337" s="14" t="s">
        <v>8</v>
      </c>
      <c r="BK337" s="151">
        <f t="shared" si="119"/>
        <v>0</v>
      </c>
      <c r="BL337" s="14" t="s">
        <v>205</v>
      </c>
      <c r="BM337" s="150" t="s">
        <v>834</v>
      </c>
    </row>
    <row r="338" spans="1:65" s="2" customFormat="1" ht="16.5" customHeight="1" x14ac:dyDescent="0.2">
      <c r="A338" s="26"/>
      <c r="B338" s="138"/>
      <c r="C338" s="152" t="s">
        <v>835</v>
      </c>
      <c r="D338" s="152" t="s">
        <v>164</v>
      </c>
      <c r="E338" s="153" t="s">
        <v>836</v>
      </c>
      <c r="F338" s="154" t="s">
        <v>837</v>
      </c>
      <c r="G338" s="155" t="s">
        <v>208</v>
      </c>
      <c r="H338" s="156">
        <v>115.49</v>
      </c>
      <c r="I338" s="157"/>
      <c r="J338" s="157">
        <f t="shared" si="110"/>
        <v>0</v>
      </c>
      <c r="K338" s="158"/>
      <c r="L338" s="159"/>
      <c r="M338" s="160" t="s">
        <v>1</v>
      </c>
      <c r="N338" s="161" t="s">
        <v>43</v>
      </c>
      <c r="O338" s="148">
        <v>0</v>
      </c>
      <c r="P338" s="148">
        <f t="shared" si="111"/>
        <v>0</v>
      </c>
      <c r="Q338" s="148">
        <v>2.8400000000000001E-3</v>
      </c>
      <c r="R338" s="148">
        <f t="shared" si="112"/>
        <v>0.32799159999999999</v>
      </c>
      <c r="S338" s="148">
        <v>0</v>
      </c>
      <c r="T338" s="149">
        <f t="shared" si="11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0" t="s">
        <v>271</v>
      </c>
      <c r="AT338" s="150" t="s">
        <v>164</v>
      </c>
      <c r="AU338" s="150" t="s">
        <v>87</v>
      </c>
      <c r="AY338" s="14" t="s">
        <v>145</v>
      </c>
      <c r="BE338" s="151">
        <f t="shared" si="114"/>
        <v>0</v>
      </c>
      <c r="BF338" s="151">
        <f t="shared" si="115"/>
        <v>0</v>
      </c>
      <c r="BG338" s="151">
        <f t="shared" si="116"/>
        <v>0</v>
      </c>
      <c r="BH338" s="151">
        <f t="shared" si="117"/>
        <v>0</v>
      </c>
      <c r="BI338" s="151">
        <f t="shared" si="118"/>
        <v>0</v>
      </c>
      <c r="BJ338" s="14" t="s">
        <v>8</v>
      </c>
      <c r="BK338" s="151">
        <f t="shared" si="119"/>
        <v>0</v>
      </c>
      <c r="BL338" s="14" t="s">
        <v>205</v>
      </c>
      <c r="BM338" s="150" t="s">
        <v>838</v>
      </c>
    </row>
    <row r="339" spans="1:65" s="2" customFormat="1" ht="16.5" customHeight="1" x14ac:dyDescent="0.2">
      <c r="A339" s="26"/>
      <c r="B339" s="138"/>
      <c r="C339" s="139" t="s">
        <v>839</v>
      </c>
      <c r="D339" s="139" t="s">
        <v>147</v>
      </c>
      <c r="E339" s="140" t="s">
        <v>840</v>
      </c>
      <c r="F339" s="141" t="s">
        <v>841</v>
      </c>
      <c r="G339" s="142" t="s">
        <v>208</v>
      </c>
      <c r="H339" s="143">
        <v>96</v>
      </c>
      <c r="I339" s="144"/>
      <c r="J339" s="144">
        <f t="shared" si="110"/>
        <v>0</v>
      </c>
      <c r="K339" s="145"/>
      <c r="L339" s="27"/>
      <c r="M339" s="146" t="s">
        <v>1</v>
      </c>
      <c r="N339" s="147" t="s">
        <v>43</v>
      </c>
      <c r="O339" s="148">
        <v>0.21</v>
      </c>
      <c r="P339" s="148">
        <f t="shared" si="111"/>
        <v>20.16</v>
      </c>
      <c r="Q339" s="148">
        <v>3.3000000000000003E-5</v>
      </c>
      <c r="R339" s="148">
        <f t="shared" si="112"/>
        <v>3.1680000000000002E-3</v>
      </c>
      <c r="S339" s="148">
        <v>0</v>
      </c>
      <c r="T339" s="149">
        <f t="shared" si="11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0" t="s">
        <v>205</v>
      </c>
      <c r="AT339" s="150" t="s">
        <v>147</v>
      </c>
      <c r="AU339" s="150" t="s">
        <v>87</v>
      </c>
      <c r="AY339" s="14" t="s">
        <v>145</v>
      </c>
      <c r="BE339" s="151">
        <f t="shared" si="114"/>
        <v>0</v>
      </c>
      <c r="BF339" s="151">
        <f t="shared" si="115"/>
        <v>0</v>
      </c>
      <c r="BG339" s="151">
        <f t="shared" si="116"/>
        <v>0</v>
      </c>
      <c r="BH339" s="151">
        <f t="shared" si="117"/>
        <v>0</v>
      </c>
      <c r="BI339" s="151">
        <f t="shared" si="118"/>
        <v>0</v>
      </c>
      <c r="BJ339" s="14" t="s">
        <v>8</v>
      </c>
      <c r="BK339" s="151">
        <f t="shared" si="119"/>
        <v>0</v>
      </c>
      <c r="BL339" s="14" t="s">
        <v>205</v>
      </c>
      <c r="BM339" s="150" t="s">
        <v>842</v>
      </c>
    </row>
    <row r="340" spans="1:65" s="2" customFormat="1" ht="16.5" customHeight="1" x14ac:dyDescent="0.2">
      <c r="A340" s="26"/>
      <c r="B340" s="138"/>
      <c r="C340" s="152" t="s">
        <v>843</v>
      </c>
      <c r="D340" s="152" t="s">
        <v>164</v>
      </c>
      <c r="E340" s="153" t="s">
        <v>844</v>
      </c>
      <c r="F340" s="154" t="s">
        <v>845</v>
      </c>
      <c r="G340" s="155" t="s">
        <v>208</v>
      </c>
      <c r="H340" s="156">
        <v>100.8</v>
      </c>
      <c r="I340" s="157"/>
      <c r="J340" s="157">
        <f t="shared" si="110"/>
        <v>0</v>
      </c>
      <c r="K340" s="158"/>
      <c r="L340" s="159"/>
      <c r="M340" s="160" t="s">
        <v>1</v>
      </c>
      <c r="N340" s="161" t="s">
        <v>43</v>
      </c>
      <c r="O340" s="148">
        <v>0</v>
      </c>
      <c r="P340" s="148">
        <f t="shared" si="111"/>
        <v>0</v>
      </c>
      <c r="Q340" s="148">
        <v>2.3500000000000001E-3</v>
      </c>
      <c r="R340" s="148">
        <f t="shared" si="112"/>
        <v>0.23688000000000001</v>
      </c>
      <c r="S340" s="148">
        <v>0</v>
      </c>
      <c r="T340" s="149">
        <f t="shared" si="113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0" t="s">
        <v>271</v>
      </c>
      <c r="AT340" s="150" t="s">
        <v>164</v>
      </c>
      <c r="AU340" s="150" t="s">
        <v>87</v>
      </c>
      <c r="AY340" s="14" t="s">
        <v>145</v>
      </c>
      <c r="BE340" s="151">
        <f t="shared" si="114"/>
        <v>0</v>
      </c>
      <c r="BF340" s="151">
        <f t="shared" si="115"/>
        <v>0</v>
      </c>
      <c r="BG340" s="151">
        <f t="shared" si="116"/>
        <v>0</v>
      </c>
      <c r="BH340" s="151">
        <f t="shared" si="117"/>
        <v>0</v>
      </c>
      <c r="BI340" s="151">
        <f t="shared" si="118"/>
        <v>0</v>
      </c>
      <c r="BJ340" s="14" t="s">
        <v>8</v>
      </c>
      <c r="BK340" s="151">
        <f t="shared" si="119"/>
        <v>0</v>
      </c>
      <c r="BL340" s="14" t="s">
        <v>205</v>
      </c>
      <c r="BM340" s="150" t="s">
        <v>846</v>
      </c>
    </row>
    <row r="341" spans="1:65" s="2" customFormat="1" ht="16.5" customHeight="1" x14ac:dyDescent="0.2">
      <c r="A341" s="26"/>
      <c r="B341" s="138"/>
      <c r="C341" s="139" t="s">
        <v>847</v>
      </c>
      <c r="D341" s="139" t="s">
        <v>147</v>
      </c>
      <c r="E341" s="140" t="s">
        <v>848</v>
      </c>
      <c r="F341" s="141" t="s">
        <v>849</v>
      </c>
      <c r="G341" s="142" t="s">
        <v>208</v>
      </c>
      <c r="H341" s="143">
        <v>205.99</v>
      </c>
      <c r="I341" s="144"/>
      <c r="J341" s="144">
        <f t="shared" si="110"/>
        <v>0</v>
      </c>
      <c r="K341" s="145"/>
      <c r="L341" s="27"/>
      <c r="M341" s="146" t="s">
        <v>1</v>
      </c>
      <c r="N341" s="147" t="s">
        <v>43</v>
      </c>
      <c r="O341" s="148">
        <v>0.06</v>
      </c>
      <c r="P341" s="148">
        <f t="shared" si="111"/>
        <v>12.359400000000001</v>
      </c>
      <c r="Q341" s="148">
        <v>0</v>
      </c>
      <c r="R341" s="148">
        <f t="shared" si="112"/>
        <v>0</v>
      </c>
      <c r="S341" s="148">
        <v>0</v>
      </c>
      <c r="T341" s="149">
        <f t="shared" si="11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0" t="s">
        <v>205</v>
      </c>
      <c r="AT341" s="150" t="s">
        <v>147</v>
      </c>
      <c r="AU341" s="150" t="s">
        <v>87</v>
      </c>
      <c r="AY341" s="14" t="s">
        <v>145</v>
      </c>
      <c r="BE341" s="151">
        <f t="shared" si="114"/>
        <v>0</v>
      </c>
      <c r="BF341" s="151">
        <f t="shared" si="115"/>
        <v>0</v>
      </c>
      <c r="BG341" s="151">
        <f t="shared" si="116"/>
        <v>0</v>
      </c>
      <c r="BH341" s="151">
        <f t="shared" si="117"/>
        <v>0</v>
      </c>
      <c r="BI341" s="151">
        <f t="shared" si="118"/>
        <v>0</v>
      </c>
      <c r="BJ341" s="14" t="s">
        <v>8</v>
      </c>
      <c r="BK341" s="151">
        <f t="shared" si="119"/>
        <v>0</v>
      </c>
      <c r="BL341" s="14" t="s">
        <v>205</v>
      </c>
      <c r="BM341" s="150" t="s">
        <v>850</v>
      </c>
    </row>
    <row r="342" spans="1:65" s="2" customFormat="1" ht="16.5" customHeight="1" x14ac:dyDescent="0.2">
      <c r="A342" s="26"/>
      <c r="B342" s="138"/>
      <c r="C342" s="152" t="s">
        <v>851</v>
      </c>
      <c r="D342" s="152" t="s">
        <v>164</v>
      </c>
      <c r="E342" s="153" t="s">
        <v>852</v>
      </c>
      <c r="F342" s="154" t="s">
        <v>853</v>
      </c>
      <c r="G342" s="155" t="s">
        <v>185</v>
      </c>
      <c r="H342" s="156">
        <v>6.2E-2</v>
      </c>
      <c r="I342" s="157"/>
      <c r="J342" s="157">
        <f t="shared" si="110"/>
        <v>0</v>
      </c>
      <c r="K342" s="158"/>
      <c r="L342" s="159"/>
      <c r="M342" s="160" t="s">
        <v>1</v>
      </c>
      <c r="N342" s="161" t="s">
        <v>43</v>
      </c>
      <c r="O342" s="148">
        <v>0</v>
      </c>
      <c r="P342" s="148">
        <f t="shared" si="111"/>
        <v>0</v>
      </c>
      <c r="Q342" s="148">
        <v>1</v>
      </c>
      <c r="R342" s="148">
        <f t="shared" si="112"/>
        <v>6.2E-2</v>
      </c>
      <c r="S342" s="148">
        <v>0</v>
      </c>
      <c r="T342" s="149">
        <f t="shared" si="11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0" t="s">
        <v>271</v>
      </c>
      <c r="AT342" s="150" t="s">
        <v>164</v>
      </c>
      <c r="AU342" s="150" t="s">
        <v>87</v>
      </c>
      <c r="AY342" s="14" t="s">
        <v>145</v>
      </c>
      <c r="BE342" s="151">
        <f t="shared" si="114"/>
        <v>0</v>
      </c>
      <c r="BF342" s="151">
        <f t="shared" si="115"/>
        <v>0</v>
      </c>
      <c r="BG342" s="151">
        <f t="shared" si="116"/>
        <v>0</v>
      </c>
      <c r="BH342" s="151">
        <f t="shared" si="117"/>
        <v>0</v>
      </c>
      <c r="BI342" s="151">
        <f t="shared" si="118"/>
        <v>0</v>
      </c>
      <c r="BJ342" s="14" t="s">
        <v>8</v>
      </c>
      <c r="BK342" s="151">
        <f t="shared" si="119"/>
        <v>0</v>
      </c>
      <c r="BL342" s="14" t="s">
        <v>205</v>
      </c>
      <c r="BM342" s="150" t="s">
        <v>854</v>
      </c>
    </row>
    <row r="343" spans="1:65" s="2" customFormat="1" ht="24" customHeight="1" x14ac:dyDescent="0.2">
      <c r="A343" s="26"/>
      <c r="B343" s="138"/>
      <c r="C343" s="139" t="s">
        <v>855</v>
      </c>
      <c r="D343" s="139" t="s">
        <v>147</v>
      </c>
      <c r="E343" s="140" t="s">
        <v>856</v>
      </c>
      <c r="F343" s="141" t="s">
        <v>857</v>
      </c>
      <c r="G343" s="142" t="s">
        <v>208</v>
      </c>
      <c r="H343" s="143">
        <v>205.99</v>
      </c>
      <c r="I343" s="144"/>
      <c r="J343" s="144">
        <f t="shared" si="110"/>
        <v>0</v>
      </c>
      <c r="K343" s="145"/>
      <c r="L343" s="27"/>
      <c r="M343" s="146" t="s">
        <v>1</v>
      </c>
      <c r="N343" s="147" t="s">
        <v>43</v>
      </c>
      <c r="O343" s="148">
        <v>0.25</v>
      </c>
      <c r="P343" s="148">
        <f t="shared" si="111"/>
        <v>51.497500000000002</v>
      </c>
      <c r="Q343" s="148">
        <v>5.3600000000000002E-3</v>
      </c>
      <c r="R343" s="148">
        <f t="shared" si="112"/>
        <v>1.1041064</v>
      </c>
      <c r="S343" s="148">
        <v>0</v>
      </c>
      <c r="T343" s="149">
        <f t="shared" si="11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0" t="s">
        <v>205</v>
      </c>
      <c r="AT343" s="150" t="s">
        <v>147</v>
      </c>
      <c r="AU343" s="150" t="s">
        <v>87</v>
      </c>
      <c r="AY343" s="14" t="s">
        <v>145</v>
      </c>
      <c r="BE343" s="151">
        <f t="shared" si="114"/>
        <v>0</v>
      </c>
      <c r="BF343" s="151">
        <f t="shared" si="115"/>
        <v>0</v>
      </c>
      <c r="BG343" s="151">
        <f t="shared" si="116"/>
        <v>0</v>
      </c>
      <c r="BH343" s="151">
        <f t="shared" si="117"/>
        <v>0</v>
      </c>
      <c r="BI343" s="151">
        <f t="shared" si="118"/>
        <v>0</v>
      </c>
      <c r="BJ343" s="14" t="s">
        <v>8</v>
      </c>
      <c r="BK343" s="151">
        <f t="shared" si="119"/>
        <v>0</v>
      </c>
      <c r="BL343" s="14" t="s">
        <v>205</v>
      </c>
      <c r="BM343" s="150" t="s">
        <v>858</v>
      </c>
    </row>
    <row r="344" spans="1:65" s="2" customFormat="1" ht="24" customHeight="1" x14ac:dyDescent="0.2">
      <c r="A344" s="26"/>
      <c r="B344" s="138"/>
      <c r="C344" s="139" t="s">
        <v>859</v>
      </c>
      <c r="D344" s="139" t="s">
        <v>147</v>
      </c>
      <c r="E344" s="140" t="s">
        <v>860</v>
      </c>
      <c r="F344" s="141" t="s">
        <v>861</v>
      </c>
      <c r="G344" s="142" t="s">
        <v>185</v>
      </c>
      <c r="H344" s="143">
        <v>1.7949999999999999</v>
      </c>
      <c r="I344" s="144"/>
      <c r="J344" s="144">
        <f t="shared" si="110"/>
        <v>0</v>
      </c>
      <c r="K344" s="145"/>
      <c r="L344" s="27"/>
      <c r="M344" s="146" t="s">
        <v>1</v>
      </c>
      <c r="N344" s="147" t="s">
        <v>43</v>
      </c>
      <c r="O344" s="148">
        <v>1.1020000000000001</v>
      </c>
      <c r="P344" s="148">
        <f t="shared" si="111"/>
        <v>1.9780900000000001</v>
      </c>
      <c r="Q344" s="148">
        <v>0</v>
      </c>
      <c r="R344" s="148">
        <f t="shared" si="112"/>
        <v>0</v>
      </c>
      <c r="S344" s="148">
        <v>0</v>
      </c>
      <c r="T344" s="149">
        <f t="shared" si="11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0" t="s">
        <v>205</v>
      </c>
      <c r="AT344" s="150" t="s">
        <v>147</v>
      </c>
      <c r="AU344" s="150" t="s">
        <v>87</v>
      </c>
      <c r="AY344" s="14" t="s">
        <v>145</v>
      </c>
      <c r="BE344" s="151">
        <f t="shared" si="114"/>
        <v>0</v>
      </c>
      <c r="BF344" s="151">
        <f t="shared" si="115"/>
        <v>0</v>
      </c>
      <c r="BG344" s="151">
        <f t="shared" si="116"/>
        <v>0</v>
      </c>
      <c r="BH344" s="151">
        <f t="shared" si="117"/>
        <v>0</v>
      </c>
      <c r="BI344" s="151">
        <f t="shared" si="118"/>
        <v>0</v>
      </c>
      <c r="BJ344" s="14" t="s">
        <v>8</v>
      </c>
      <c r="BK344" s="151">
        <f t="shared" si="119"/>
        <v>0</v>
      </c>
      <c r="BL344" s="14" t="s">
        <v>205</v>
      </c>
      <c r="BM344" s="150" t="s">
        <v>862</v>
      </c>
    </row>
    <row r="345" spans="1:65" s="12" customFormat="1" ht="22.9" customHeight="1" x14ac:dyDescent="0.2">
      <c r="B345" s="126"/>
      <c r="D345" s="127" t="s">
        <v>77</v>
      </c>
      <c r="E345" s="136" t="s">
        <v>863</v>
      </c>
      <c r="F345" s="136" t="s">
        <v>864</v>
      </c>
      <c r="J345" s="137">
        <f>BK345</f>
        <v>0</v>
      </c>
      <c r="L345" s="126"/>
      <c r="M345" s="130"/>
      <c r="N345" s="131"/>
      <c r="O345" s="131"/>
      <c r="P345" s="132">
        <f>SUM(P346:P347)</f>
        <v>64.642538999999999</v>
      </c>
      <c r="Q345" s="131"/>
      <c r="R345" s="132">
        <f>SUM(R346:R347)</f>
        <v>0.65924304999999994</v>
      </c>
      <c r="S345" s="131"/>
      <c r="T345" s="133">
        <f>SUM(T346:T347)</f>
        <v>0</v>
      </c>
      <c r="AR345" s="127" t="s">
        <v>87</v>
      </c>
      <c r="AT345" s="134" t="s">
        <v>77</v>
      </c>
      <c r="AU345" s="134" t="s">
        <v>8</v>
      </c>
      <c r="AY345" s="127" t="s">
        <v>145</v>
      </c>
      <c r="BK345" s="135">
        <f>SUM(BK346:BK347)</f>
        <v>0</v>
      </c>
    </row>
    <row r="346" spans="1:65" s="2" customFormat="1" ht="16.5" customHeight="1" x14ac:dyDescent="0.2">
      <c r="A346" s="26"/>
      <c r="B346" s="138"/>
      <c r="C346" s="139" t="s">
        <v>865</v>
      </c>
      <c r="D346" s="139" t="s">
        <v>147</v>
      </c>
      <c r="E346" s="140" t="s">
        <v>866</v>
      </c>
      <c r="F346" s="141" t="s">
        <v>867</v>
      </c>
      <c r="G346" s="142" t="s">
        <v>208</v>
      </c>
      <c r="H346" s="143">
        <v>159.43</v>
      </c>
      <c r="I346" s="144"/>
      <c r="J346" s="144">
        <f>ROUND(I346*H346,0)</f>
        <v>0</v>
      </c>
      <c r="K346" s="145"/>
      <c r="L346" s="27"/>
      <c r="M346" s="146" t="s">
        <v>1</v>
      </c>
      <c r="N346" s="147" t="s">
        <v>43</v>
      </c>
      <c r="O346" s="148">
        <v>0.4</v>
      </c>
      <c r="P346" s="148">
        <f>O346*H346</f>
        <v>63.772000000000006</v>
      </c>
      <c r="Q346" s="148">
        <v>4.1349999999999998E-3</v>
      </c>
      <c r="R346" s="148">
        <f>Q346*H346</f>
        <v>0.65924304999999994</v>
      </c>
      <c r="S346" s="148">
        <v>0</v>
      </c>
      <c r="T346" s="149">
        <f>S346*H346</f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0" t="s">
        <v>205</v>
      </c>
      <c r="AT346" s="150" t="s">
        <v>147</v>
      </c>
      <c r="AU346" s="150" t="s">
        <v>87</v>
      </c>
      <c r="AY346" s="14" t="s">
        <v>145</v>
      </c>
      <c r="BE346" s="151">
        <f>IF(N346="základní",J346,0)</f>
        <v>0</v>
      </c>
      <c r="BF346" s="151">
        <f>IF(N346="snížená",J346,0)</f>
        <v>0</v>
      </c>
      <c r="BG346" s="151">
        <f>IF(N346="zákl. přenesená",J346,0)</f>
        <v>0</v>
      </c>
      <c r="BH346" s="151">
        <f>IF(N346="sníž. přenesená",J346,0)</f>
        <v>0</v>
      </c>
      <c r="BI346" s="151">
        <f>IF(N346="nulová",J346,0)</f>
        <v>0</v>
      </c>
      <c r="BJ346" s="14" t="s">
        <v>8</v>
      </c>
      <c r="BK346" s="151">
        <f>ROUND(I346*H346,0)</f>
        <v>0</v>
      </c>
      <c r="BL346" s="14" t="s">
        <v>205</v>
      </c>
      <c r="BM346" s="150" t="s">
        <v>868</v>
      </c>
    </row>
    <row r="347" spans="1:65" s="2" customFormat="1" ht="16.5" customHeight="1" x14ac:dyDescent="0.2">
      <c r="A347" s="26"/>
      <c r="B347" s="138"/>
      <c r="C347" s="139" t="s">
        <v>869</v>
      </c>
      <c r="D347" s="139" t="s">
        <v>147</v>
      </c>
      <c r="E347" s="140" t="s">
        <v>870</v>
      </c>
      <c r="F347" s="141" t="s">
        <v>871</v>
      </c>
      <c r="G347" s="142" t="s">
        <v>185</v>
      </c>
      <c r="H347" s="143">
        <v>0.65900000000000003</v>
      </c>
      <c r="I347" s="144"/>
      <c r="J347" s="144">
        <f>ROUND(I347*H347,0)</f>
        <v>0</v>
      </c>
      <c r="K347" s="145"/>
      <c r="L347" s="27"/>
      <c r="M347" s="146" t="s">
        <v>1</v>
      </c>
      <c r="N347" s="147" t="s">
        <v>43</v>
      </c>
      <c r="O347" s="148">
        <v>1.321</v>
      </c>
      <c r="P347" s="148">
        <f>O347*H347</f>
        <v>0.87053900000000006</v>
      </c>
      <c r="Q347" s="148">
        <v>0</v>
      </c>
      <c r="R347" s="148">
        <f>Q347*H347</f>
        <v>0</v>
      </c>
      <c r="S347" s="148">
        <v>0</v>
      </c>
      <c r="T347" s="149">
        <f>S347*H347</f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0" t="s">
        <v>205</v>
      </c>
      <c r="AT347" s="150" t="s">
        <v>147</v>
      </c>
      <c r="AU347" s="150" t="s">
        <v>87</v>
      </c>
      <c r="AY347" s="14" t="s">
        <v>145</v>
      </c>
      <c r="BE347" s="151">
        <f>IF(N347="základní",J347,0)</f>
        <v>0</v>
      </c>
      <c r="BF347" s="151">
        <f>IF(N347="snížená",J347,0)</f>
        <v>0</v>
      </c>
      <c r="BG347" s="151">
        <f>IF(N347="zákl. přenesená",J347,0)</f>
        <v>0</v>
      </c>
      <c r="BH347" s="151">
        <f>IF(N347="sníž. přenesená",J347,0)</f>
        <v>0</v>
      </c>
      <c r="BI347" s="151">
        <f>IF(N347="nulová",J347,0)</f>
        <v>0</v>
      </c>
      <c r="BJ347" s="14" t="s">
        <v>8</v>
      </c>
      <c r="BK347" s="151">
        <f>ROUND(I347*H347,0)</f>
        <v>0</v>
      </c>
      <c r="BL347" s="14" t="s">
        <v>205</v>
      </c>
      <c r="BM347" s="150" t="s">
        <v>872</v>
      </c>
    </row>
    <row r="348" spans="1:65" s="12" customFormat="1" ht="22.9" customHeight="1" x14ac:dyDescent="0.2">
      <c r="B348" s="126"/>
      <c r="D348" s="127" t="s">
        <v>77</v>
      </c>
      <c r="E348" s="136" t="s">
        <v>873</v>
      </c>
      <c r="F348" s="136" t="s">
        <v>874</v>
      </c>
      <c r="J348" s="137">
        <f>BK348</f>
        <v>0</v>
      </c>
      <c r="L348" s="126"/>
      <c r="M348" s="130"/>
      <c r="N348" s="131"/>
      <c r="O348" s="131"/>
      <c r="P348" s="132">
        <f>SUM(P349:P354)</f>
        <v>130.61225999999999</v>
      </c>
      <c r="Q348" s="131"/>
      <c r="R348" s="132">
        <f>SUM(R349:R354)</f>
        <v>3.0115784000000003</v>
      </c>
      <c r="S348" s="131"/>
      <c r="T348" s="133">
        <f>SUM(T349:T354)</f>
        <v>0</v>
      </c>
      <c r="AR348" s="127" t="s">
        <v>87</v>
      </c>
      <c r="AT348" s="134" t="s">
        <v>77</v>
      </c>
      <c r="AU348" s="134" t="s">
        <v>8</v>
      </c>
      <c r="AY348" s="127" t="s">
        <v>145</v>
      </c>
      <c r="BK348" s="135">
        <f>SUM(BK349:BK354)</f>
        <v>0</v>
      </c>
    </row>
    <row r="349" spans="1:65" s="2" customFormat="1" ht="24" customHeight="1" x14ac:dyDescent="0.2">
      <c r="A349" s="26"/>
      <c r="B349" s="138"/>
      <c r="C349" s="139" t="s">
        <v>875</v>
      </c>
      <c r="D349" s="139" t="s">
        <v>147</v>
      </c>
      <c r="E349" s="140" t="s">
        <v>876</v>
      </c>
      <c r="F349" s="141" t="s">
        <v>877</v>
      </c>
      <c r="G349" s="142" t="s">
        <v>208</v>
      </c>
      <c r="H349" s="143">
        <v>113.68</v>
      </c>
      <c r="I349" s="144"/>
      <c r="J349" s="144">
        <f t="shared" ref="J349:J354" si="120">ROUND(I349*H349,0)</f>
        <v>0</v>
      </c>
      <c r="K349" s="145"/>
      <c r="L349" s="27"/>
      <c r="M349" s="146" t="s">
        <v>1</v>
      </c>
      <c r="N349" s="147" t="s">
        <v>43</v>
      </c>
      <c r="O349" s="148">
        <v>0.78200000000000003</v>
      </c>
      <c r="P349" s="148">
        <f t="shared" ref="P349:P354" si="121">O349*H349</f>
        <v>88.897760000000005</v>
      </c>
      <c r="Q349" s="148">
        <v>5.1999999999999998E-3</v>
      </c>
      <c r="R349" s="148">
        <f t="shared" ref="R349:R354" si="122">Q349*H349</f>
        <v>0.59113599999999999</v>
      </c>
      <c r="S349" s="148">
        <v>0</v>
      </c>
      <c r="T349" s="149">
        <f t="shared" ref="T349:T354" si="123">S349*H349</f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0" t="s">
        <v>205</v>
      </c>
      <c r="AT349" s="150" t="s">
        <v>147</v>
      </c>
      <c r="AU349" s="150" t="s">
        <v>87</v>
      </c>
      <c r="AY349" s="14" t="s">
        <v>145</v>
      </c>
      <c r="BE349" s="151">
        <f t="shared" ref="BE349:BE354" si="124">IF(N349="základní",J349,0)</f>
        <v>0</v>
      </c>
      <c r="BF349" s="151">
        <f t="shared" ref="BF349:BF354" si="125">IF(N349="snížená",J349,0)</f>
        <v>0</v>
      </c>
      <c r="BG349" s="151">
        <f t="shared" ref="BG349:BG354" si="126">IF(N349="zákl. přenesená",J349,0)</f>
        <v>0</v>
      </c>
      <c r="BH349" s="151">
        <f t="shared" ref="BH349:BH354" si="127">IF(N349="sníž. přenesená",J349,0)</f>
        <v>0</v>
      </c>
      <c r="BI349" s="151">
        <f t="shared" ref="BI349:BI354" si="128">IF(N349="nulová",J349,0)</f>
        <v>0</v>
      </c>
      <c r="BJ349" s="14" t="s">
        <v>8</v>
      </c>
      <c r="BK349" s="151">
        <f t="shared" ref="BK349:BK354" si="129">ROUND(I349*H349,0)</f>
        <v>0</v>
      </c>
      <c r="BL349" s="14" t="s">
        <v>205</v>
      </c>
      <c r="BM349" s="150" t="s">
        <v>878</v>
      </c>
    </row>
    <row r="350" spans="1:65" s="2" customFormat="1" ht="16.5" customHeight="1" x14ac:dyDescent="0.2">
      <c r="A350" s="26"/>
      <c r="B350" s="138"/>
      <c r="C350" s="152" t="s">
        <v>879</v>
      </c>
      <c r="D350" s="152" t="s">
        <v>164</v>
      </c>
      <c r="E350" s="153" t="s">
        <v>880</v>
      </c>
      <c r="F350" s="154" t="s">
        <v>881</v>
      </c>
      <c r="G350" s="155" t="s">
        <v>208</v>
      </c>
      <c r="H350" s="156">
        <v>117.09</v>
      </c>
      <c r="I350" s="157"/>
      <c r="J350" s="157">
        <f t="shared" si="120"/>
        <v>0</v>
      </c>
      <c r="K350" s="158"/>
      <c r="L350" s="159"/>
      <c r="M350" s="160" t="s">
        <v>1</v>
      </c>
      <c r="N350" s="161" t="s">
        <v>43</v>
      </c>
      <c r="O350" s="148">
        <v>0</v>
      </c>
      <c r="P350" s="148">
        <f t="shared" si="121"/>
        <v>0</v>
      </c>
      <c r="Q350" s="148">
        <v>0.02</v>
      </c>
      <c r="R350" s="148">
        <f t="shared" si="122"/>
        <v>2.3418000000000001</v>
      </c>
      <c r="S350" s="148">
        <v>0</v>
      </c>
      <c r="T350" s="149">
        <f t="shared" si="12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0" t="s">
        <v>271</v>
      </c>
      <c r="AT350" s="150" t="s">
        <v>164</v>
      </c>
      <c r="AU350" s="150" t="s">
        <v>87</v>
      </c>
      <c r="AY350" s="14" t="s">
        <v>145</v>
      </c>
      <c r="BE350" s="151">
        <f t="shared" si="124"/>
        <v>0</v>
      </c>
      <c r="BF350" s="151">
        <f t="shared" si="125"/>
        <v>0</v>
      </c>
      <c r="BG350" s="151">
        <f t="shared" si="126"/>
        <v>0</v>
      </c>
      <c r="BH350" s="151">
        <f t="shared" si="127"/>
        <v>0</v>
      </c>
      <c r="BI350" s="151">
        <f t="shared" si="128"/>
        <v>0</v>
      </c>
      <c r="BJ350" s="14" t="s">
        <v>8</v>
      </c>
      <c r="BK350" s="151">
        <f t="shared" si="129"/>
        <v>0</v>
      </c>
      <c r="BL350" s="14" t="s">
        <v>205</v>
      </c>
      <c r="BM350" s="150" t="s">
        <v>882</v>
      </c>
    </row>
    <row r="351" spans="1:65" s="2" customFormat="1" ht="16.5" customHeight="1" x14ac:dyDescent="0.2">
      <c r="A351" s="26"/>
      <c r="B351" s="138"/>
      <c r="C351" s="139" t="s">
        <v>883</v>
      </c>
      <c r="D351" s="139" t="s">
        <v>147</v>
      </c>
      <c r="E351" s="140" t="s">
        <v>884</v>
      </c>
      <c r="F351" s="141" t="s">
        <v>885</v>
      </c>
      <c r="G351" s="142" t="s">
        <v>189</v>
      </c>
      <c r="H351" s="143">
        <v>96</v>
      </c>
      <c r="I351" s="144"/>
      <c r="J351" s="144">
        <f t="shared" si="120"/>
        <v>0</v>
      </c>
      <c r="K351" s="145"/>
      <c r="L351" s="27"/>
      <c r="M351" s="146" t="s">
        <v>1</v>
      </c>
      <c r="N351" s="147" t="s">
        <v>43</v>
      </c>
      <c r="O351" s="148">
        <v>0.248</v>
      </c>
      <c r="P351" s="148">
        <f t="shared" si="121"/>
        <v>23.808</v>
      </c>
      <c r="Q351" s="148">
        <v>3.1E-4</v>
      </c>
      <c r="R351" s="148">
        <f t="shared" si="122"/>
        <v>2.9760000000000002E-2</v>
      </c>
      <c r="S351" s="148">
        <v>0</v>
      </c>
      <c r="T351" s="149">
        <f t="shared" si="12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0" t="s">
        <v>205</v>
      </c>
      <c r="AT351" s="150" t="s">
        <v>147</v>
      </c>
      <c r="AU351" s="150" t="s">
        <v>87</v>
      </c>
      <c r="AY351" s="14" t="s">
        <v>145</v>
      </c>
      <c r="BE351" s="151">
        <f t="shared" si="124"/>
        <v>0</v>
      </c>
      <c r="BF351" s="151">
        <f t="shared" si="125"/>
        <v>0</v>
      </c>
      <c r="BG351" s="151">
        <f t="shared" si="126"/>
        <v>0</v>
      </c>
      <c r="BH351" s="151">
        <f t="shared" si="127"/>
        <v>0</v>
      </c>
      <c r="BI351" s="151">
        <f t="shared" si="128"/>
        <v>0</v>
      </c>
      <c r="BJ351" s="14" t="s">
        <v>8</v>
      </c>
      <c r="BK351" s="151">
        <f t="shared" si="129"/>
        <v>0</v>
      </c>
      <c r="BL351" s="14" t="s">
        <v>205</v>
      </c>
      <c r="BM351" s="150" t="s">
        <v>886</v>
      </c>
    </row>
    <row r="352" spans="1:65" s="2" customFormat="1" ht="16.5" customHeight="1" x14ac:dyDescent="0.2">
      <c r="A352" s="26"/>
      <c r="B352" s="138"/>
      <c r="C352" s="139" t="s">
        <v>887</v>
      </c>
      <c r="D352" s="139" t="s">
        <v>147</v>
      </c>
      <c r="E352" s="140" t="s">
        <v>888</v>
      </c>
      <c r="F352" s="141" t="s">
        <v>889</v>
      </c>
      <c r="G352" s="142" t="s">
        <v>189</v>
      </c>
      <c r="H352" s="143">
        <v>56.84</v>
      </c>
      <c r="I352" s="144"/>
      <c r="J352" s="144">
        <f t="shared" si="120"/>
        <v>0</v>
      </c>
      <c r="K352" s="145"/>
      <c r="L352" s="27"/>
      <c r="M352" s="146" t="s">
        <v>1</v>
      </c>
      <c r="N352" s="147" t="s">
        <v>43</v>
      </c>
      <c r="O352" s="148">
        <v>0.16</v>
      </c>
      <c r="P352" s="148">
        <f t="shared" si="121"/>
        <v>9.0944000000000003</v>
      </c>
      <c r="Q352" s="148">
        <v>2.5999999999999998E-4</v>
      </c>
      <c r="R352" s="148">
        <f t="shared" si="122"/>
        <v>1.4778399999999999E-2</v>
      </c>
      <c r="S352" s="148">
        <v>0</v>
      </c>
      <c r="T352" s="149">
        <f t="shared" si="12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0" t="s">
        <v>205</v>
      </c>
      <c r="AT352" s="150" t="s">
        <v>147</v>
      </c>
      <c r="AU352" s="150" t="s">
        <v>87</v>
      </c>
      <c r="AY352" s="14" t="s">
        <v>145</v>
      </c>
      <c r="BE352" s="151">
        <f t="shared" si="124"/>
        <v>0</v>
      </c>
      <c r="BF352" s="151">
        <f t="shared" si="125"/>
        <v>0</v>
      </c>
      <c r="BG352" s="151">
        <f t="shared" si="126"/>
        <v>0</v>
      </c>
      <c r="BH352" s="151">
        <f t="shared" si="127"/>
        <v>0</v>
      </c>
      <c r="BI352" s="151">
        <f t="shared" si="128"/>
        <v>0</v>
      </c>
      <c r="BJ352" s="14" t="s">
        <v>8</v>
      </c>
      <c r="BK352" s="151">
        <f t="shared" si="129"/>
        <v>0</v>
      </c>
      <c r="BL352" s="14" t="s">
        <v>205</v>
      </c>
      <c r="BM352" s="150" t="s">
        <v>890</v>
      </c>
    </row>
    <row r="353" spans="1:65" s="2" customFormat="1" ht="16.5" customHeight="1" x14ac:dyDescent="0.2">
      <c r="A353" s="26"/>
      <c r="B353" s="138"/>
      <c r="C353" s="139" t="s">
        <v>891</v>
      </c>
      <c r="D353" s="139" t="s">
        <v>147</v>
      </c>
      <c r="E353" s="140" t="s">
        <v>892</v>
      </c>
      <c r="F353" s="141" t="s">
        <v>893</v>
      </c>
      <c r="G353" s="142" t="s">
        <v>208</v>
      </c>
      <c r="H353" s="143">
        <v>113.68</v>
      </c>
      <c r="I353" s="144"/>
      <c r="J353" s="144">
        <f t="shared" si="120"/>
        <v>0</v>
      </c>
      <c r="K353" s="145"/>
      <c r="L353" s="27"/>
      <c r="M353" s="146" t="s">
        <v>1</v>
      </c>
      <c r="N353" s="147" t="s">
        <v>43</v>
      </c>
      <c r="O353" s="148">
        <v>4.3999999999999997E-2</v>
      </c>
      <c r="P353" s="148">
        <f t="shared" si="121"/>
        <v>5.0019200000000001</v>
      </c>
      <c r="Q353" s="148">
        <v>2.9999999999999997E-4</v>
      </c>
      <c r="R353" s="148">
        <f t="shared" si="122"/>
        <v>3.4104000000000002E-2</v>
      </c>
      <c r="S353" s="148">
        <v>0</v>
      </c>
      <c r="T353" s="149">
        <f t="shared" si="12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0" t="s">
        <v>205</v>
      </c>
      <c r="AT353" s="150" t="s">
        <v>147</v>
      </c>
      <c r="AU353" s="150" t="s">
        <v>87</v>
      </c>
      <c r="AY353" s="14" t="s">
        <v>145</v>
      </c>
      <c r="BE353" s="151">
        <f t="shared" si="124"/>
        <v>0</v>
      </c>
      <c r="BF353" s="151">
        <f t="shared" si="125"/>
        <v>0</v>
      </c>
      <c r="BG353" s="151">
        <f t="shared" si="126"/>
        <v>0</v>
      </c>
      <c r="BH353" s="151">
        <f t="shared" si="127"/>
        <v>0</v>
      </c>
      <c r="BI353" s="151">
        <f t="shared" si="128"/>
        <v>0</v>
      </c>
      <c r="BJ353" s="14" t="s">
        <v>8</v>
      </c>
      <c r="BK353" s="151">
        <f t="shared" si="129"/>
        <v>0</v>
      </c>
      <c r="BL353" s="14" t="s">
        <v>205</v>
      </c>
      <c r="BM353" s="150" t="s">
        <v>894</v>
      </c>
    </row>
    <row r="354" spans="1:65" s="2" customFormat="1" ht="24" customHeight="1" x14ac:dyDescent="0.2">
      <c r="A354" s="26"/>
      <c r="B354" s="138"/>
      <c r="C354" s="139" t="s">
        <v>895</v>
      </c>
      <c r="D354" s="139" t="s">
        <v>147</v>
      </c>
      <c r="E354" s="140" t="s">
        <v>896</v>
      </c>
      <c r="F354" s="141" t="s">
        <v>897</v>
      </c>
      <c r="G354" s="142" t="s">
        <v>185</v>
      </c>
      <c r="H354" s="143">
        <v>3.012</v>
      </c>
      <c r="I354" s="144"/>
      <c r="J354" s="144">
        <f t="shared" si="120"/>
        <v>0</v>
      </c>
      <c r="K354" s="145"/>
      <c r="L354" s="27"/>
      <c r="M354" s="146" t="s">
        <v>1</v>
      </c>
      <c r="N354" s="147" t="s">
        <v>43</v>
      </c>
      <c r="O354" s="148">
        <v>1.2649999999999999</v>
      </c>
      <c r="P354" s="148">
        <f t="shared" si="121"/>
        <v>3.8101799999999999</v>
      </c>
      <c r="Q354" s="148">
        <v>0</v>
      </c>
      <c r="R354" s="148">
        <f t="shared" si="122"/>
        <v>0</v>
      </c>
      <c r="S354" s="148">
        <v>0</v>
      </c>
      <c r="T354" s="149">
        <f t="shared" si="12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0" t="s">
        <v>205</v>
      </c>
      <c r="AT354" s="150" t="s">
        <v>147</v>
      </c>
      <c r="AU354" s="150" t="s">
        <v>87</v>
      </c>
      <c r="AY354" s="14" t="s">
        <v>145</v>
      </c>
      <c r="BE354" s="151">
        <f t="shared" si="124"/>
        <v>0</v>
      </c>
      <c r="BF354" s="151">
        <f t="shared" si="125"/>
        <v>0</v>
      </c>
      <c r="BG354" s="151">
        <f t="shared" si="126"/>
        <v>0</v>
      </c>
      <c r="BH354" s="151">
        <f t="shared" si="127"/>
        <v>0</v>
      </c>
      <c r="BI354" s="151">
        <f t="shared" si="128"/>
        <v>0</v>
      </c>
      <c r="BJ354" s="14" t="s">
        <v>8</v>
      </c>
      <c r="BK354" s="151">
        <f t="shared" si="129"/>
        <v>0</v>
      </c>
      <c r="BL354" s="14" t="s">
        <v>205</v>
      </c>
      <c r="BM354" s="150" t="s">
        <v>898</v>
      </c>
    </row>
    <row r="355" spans="1:65" s="12" customFormat="1" ht="22.9" customHeight="1" x14ac:dyDescent="0.2">
      <c r="B355" s="126"/>
      <c r="D355" s="127" t="s">
        <v>77</v>
      </c>
      <c r="E355" s="136" t="s">
        <v>899</v>
      </c>
      <c r="F355" s="136" t="s">
        <v>900</v>
      </c>
      <c r="J355" s="137">
        <f>BK355</f>
        <v>0</v>
      </c>
      <c r="L355" s="126"/>
      <c r="M355" s="130"/>
      <c r="N355" s="131"/>
      <c r="O355" s="131"/>
      <c r="P355" s="132">
        <f>P356</f>
        <v>18.367999999999999</v>
      </c>
      <c r="Q355" s="131"/>
      <c r="R355" s="132">
        <f>R356</f>
        <v>3.7824127999999999E-2</v>
      </c>
      <c r="S355" s="131"/>
      <c r="T355" s="133">
        <f>T356</f>
        <v>0</v>
      </c>
      <c r="AR355" s="127" t="s">
        <v>87</v>
      </c>
      <c r="AT355" s="134" t="s">
        <v>77</v>
      </c>
      <c r="AU355" s="134" t="s">
        <v>8</v>
      </c>
      <c r="AY355" s="127" t="s">
        <v>145</v>
      </c>
      <c r="BK355" s="135">
        <f>BK356</f>
        <v>0</v>
      </c>
    </row>
    <row r="356" spans="1:65" s="2" customFormat="1" ht="24" customHeight="1" x14ac:dyDescent="0.2">
      <c r="A356" s="26"/>
      <c r="B356" s="138"/>
      <c r="C356" s="139" t="s">
        <v>901</v>
      </c>
      <c r="D356" s="139" t="s">
        <v>147</v>
      </c>
      <c r="E356" s="140" t="s">
        <v>902</v>
      </c>
      <c r="F356" s="141" t="s">
        <v>903</v>
      </c>
      <c r="G356" s="142" t="s">
        <v>208</v>
      </c>
      <c r="H356" s="143">
        <v>64</v>
      </c>
      <c r="I356" s="144"/>
      <c r="J356" s="144">
        <f>ROUND(I356*H356,0)</f>
        <v>0</v>
      </c>
      <c r="K356" s="145"/>
      <c r="L356" s="27"/>
      <c r="M356" s="146" t="s">
        <v>1</v>
      </c>
      <c r="N356" s="147" t="s">
        <v>43</v>
      </c>
      <c r="O356" s="148">
        <v>0.28699999999999998</v>
      </c>
      <c r="P356" s="148">
        <f>O356*H356</f>
        <v>18.367999999999999</v>
      </c>
      <c r="Q356" s="148">
        <v>5.9100199999999998E-4</v>
      </c>
      <c r="R356" s="148">
        <f>Q356*H356</f>
        <v>3.7824127999999999E-2</v>
      </c>
      <c r="S356" s="148">
        <v>0</v>
      </c>
      <c r="T356" s="149">
        <f>S356*H356</f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0" t="s">
        <v>205</v>
      </c>
      <c r="AT356" s="150" t="s">
        <v>147</v>
      </c>
      <c r="AU356" s="150" t="s">
        <v>87</v>
      </c>
      <c r="AY356" s="14" t="s">
        <v>145</v>
      </c>
      <c r="BE356" s="151">
        <f>IF(N356="základní",J356,0)</f>
        <v>0</v>
      </c>
      <c r="BF356" s="151">
        <f>IF(N356="snížená",J356,0)</f>
        <v>0</v>
      </c>
      <c r="BG356" s="151">
        <f>IF(N356="zákl. přenesená",J356,0)</f>
        <v>0</v>
      </c>
      <c r="BH356" s="151">
        <f>IF(N356="sníž. přenesená",J356,0)</f>
        <v>0</v>
      </c>
      <c r="BI356" s="151">
        <f>IF(N356="nulová",J356,0)</f>
        <v>0</v>
      </c>
      <c r="BJ356" s="14" t="s">
        <v>8</v>
      </c>
      <c r="BK356" s="151">
        <f>ROUND(I356*H356,0)</f>
        <v>0</v>
      </c>
      <c r="BL356" s="14" t="s">
        <v>205</v>
      </c>
      <c r="BM356" s="150" t="s">
        <v>904</v>
      </c>
    </row>
    <row r="357" spans="1:65" s="12" customFormat="1" ht="22.9" customHeight="1" x14ac:dyDescent="0.2">
      <c r="B357" s="126"/>
      <c r="D357" s="127" t="s">
        <v>77</v>
      </c>
      <c r="E357" s="136" t="s">
        <v>905</v>
      </c>
      <c r="F357" s="136" t="s">
        <v>906</v>
      </c>
      <c r="J357" s="137">
        <f>BK357</f>
        <v>0</v>
      </c>
      <c r="L357" s="126"/>
      <c r="M357" s="130"/>
      <c r="N357" s="131"/>
      <c r="O357" s="131"/>
      <c r="P357" s="132">
        <f>SUM(P358:P360)</f>
        <v>172.401535</v>
      </c>
      <c r="Q357" s="131"/>
      <c r="R357" s="132">
        <f>SUM(R358:R360)</f>
        <v>1.01199848125</v>
      </c>
      <c r="S357" s="131"/>
      <c r="T357" s="133">
        <f>SUM(T358:T360)</f>
        <v>0</v>
      </c>
      <c r="AR357" s="127" t="s">
        <v>87</v>
      </c>
      <c r="AT357" s="134" t="s">
        <v>77</v>
      </c>
      <c r="AU357" s="134" t="s">
        <v>8</v>
      </c>
      <c r="AY357" s="127" t="s">
        <v>145</v>
      </c>
      <c r="BK357" s="135">
        <f>SUM(BK358:BK360)</f>
        <v>0</v>
      </c>
    </row>
    <row r="358" spans="1:65" s="2" customFormat="1" ht="24" customHeight="1" x14ac:dyDescent="0.2">
      <c r="A358" s="26"/>
      <c r="B358" s="138"/>
      <c r="C358" s="139" t="s">
        <v>907</v>
      </c>
      <c r="D358" s="139" t="s">
        <v>147</v>
      </c>
      <c r="E358" s="140" t="s">
        <v>908</v>
      </c>
      <c r="F358" s="141" t="s">
        <v>909</v>
      </c>
      <c r="G358" s="142" t="s">
        <v>208</v>
      </c>
      <c r="H358" s="143">
        <v>1578.4749999999999</v>
      </c>
      <c r="I358" s="144"/>
      <c r="J358" s="144">
        <f>ROUND(I358*H358,0)</f>
        <v>0</v>
      </c>
      <c r="K358" s="145"/>
      <c r="L358" s="27"/>
      <c r="M358" s="146" t="s">
        <v>1</v>
      </c>
      <c r="N358" s="147" t="s">
        <v>43</v>
      </c>
      <c r="O358" s="148">
        <v>0.03</v>
      </c>
      <c r="P358" s="148">
        <f>O358*H358</f>
        <v>47.354249999999993</v>
      </c>
      <c r="Q358" s="148">
        <v>1.7205000000000001E-4</v>
      </c>
      <c r="R358" s="148">
        <f>Q358*H358</f>
        <v>0.27157662375000002</v>
      </c>
      <c r="S358" s="148">
        <v>0</v>
      </c>
      <c r="T358" s="149">
        <f>S358*H358</f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0" t="s">
        <v>205</v>
      </c>
      <c r="AT358" s="150" t="s">
        <v>147</v>
      </c>
      <c r="AU358" s="150" t="s">
        <v>87</v>
      </c>
      <c r="AY358" s="14" t="s">
        <v>145</v>
      </c>
      <c r="BE358" s="151">
        <f>IF(N358="základní",J358,0)</f>
        <v>0</v>
      </c>
      <c r="BF358" s="151">
        <f>IF(N358="snížená",J358,0)</f>
        <v>0</v>
      </c>
      <c r="BG358" s="151">
        <f>IF(N358="zákl. přenesená",J358,0)</f>
        <v>0</v>
      </c>
      <c r="BH358" s="151">
        <f>IF(N358="sníž. přenesená",J358,0)</f>
        <v>0</v>
      </c>
      <c r="BI358" s="151">
        <f>IF(N358="nulová",J358,0)</f>
        <v>0</v>
      </c>
      <c r="BJ358" s="14" t="s">
        <v>8</v>
      </c>
      <c r="BK358" s="151">
        <f>ROUND(I358*H358,0)</f>
        <v>0</v>
      </c>
      <c r="BL358" s="14" t="s">
        <v>205</v>
      </c>
      <c r="BM358" s="150" t="s">
        <v>910</v>
      </c>
    </row>
    <row r="359" spans="1:65" s="2" customFormat="1" ht="16.5" customHeight="1" x14ac:dyDescent="0.2">
      <c r="A359" s="26"/>
      <c r="B359" s="138"/>
      <c r="C359" s="139" t="s">
        <v>911</v>
      </c>
      <c r="D359" s="139" t="s">
        <v>147</v>
      </c>
      <c r="E359" s="140" t="s">
        <v>912</v>
      </c>
      <c r="F359" s="141" t="s">
        <v>913</v>
      </c>
      <c r="G359" s="142" t="s">
        <v>208</v>
      </c>
      <c r="H359" s="143">
        <v>96</v>
      </c>
      <c r="I359" s="144"/>
      <c r="J359" s="144">
        <f>ROUND(I359*H359,0)</f>
        <v>0</v>
      </c>
      <c r="K359" s="145"/>
      <c r="L359" s="27"/>
      <c r="M359" s="146" t="s">
        <v>1</v>
      </c>
      <c r="N359" s="147" t="s">
        <v>43</v>
      </c>
      <c r="O359" s="148">
        <v>0.27400000000000002</v>
      </c>
      <c r="P359" s="148">
        <f>O359*H359</f>
        <v>26.304000000000002</v>
      </c>
      <c r="Q359" s="148">
        <v>9.0494999999999996E-4</v>
      </c>
      <c r="R359" s="148">
        <f>Q359*H359</f>
        <v>8.68752E-2</v>
      </c>
      <c r="S359" s="148">
        <v>0</v>
      </c>
      <c r="T359" s="149">
        <f>S359*H359</f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0" t="s">
        <v>205</v>
      </c>
      <c r="AT359" s="150" t="s">
        <v>147</v>
      </c>
      <c r="AU359" s="150" t="s">
        <v>87</v>
      </c>
      <c r="AY359" s="14" t="s">
        <v>145</v>
      </c>
      <c r="BE359" s="151">
        <f>IF(N359="základní",J359,0)</f>
        <v>0</v>
      </c>
      <c r="BF359" s="151">
        <f>IF(N359="snížená",J359,0)</f>
        <v>0</v>
      </c>
      <c r="BG359" s="151">
        <f>IF(N359="zákl. přenesená",J359,0)</f>
        <v>0</v>
      </c>
      <c r="BH359" s="151">
        <f>IF(N359="sníž. přenesená",J359,0)</f>
        <v>0</v>
      </c>
      <c r="BI359" s="151">
        <f>IF(N359="nulová",J359,0)</f>
        <v>0</v>
      </c>
      <c r="BJ359" s="14" t="s">
        <v>8</v>
      </c>
      <c r="BK359" s="151">
        <f>ROUND(I359*H359,0)</f>
        <v>0</v>
      </c>
      <c r="BL359" s="14" t="s">
        <v>205</v>
      </c>
      <c r="BM359" s="150" t="s">
        <v>914</v>
      </c>
    </row>
    <row r="360" spans="1:65" s="2" customFormat="1" ht="24" customHeight="1" x14ac:dyDescent="0.2">
      <c r="A360" s="26"/>
      <c r="B360" s="138"/>
      <c r="C360" s="139" t="s">
        <v>915</v>
      </c>
      <c r="D360" s="139" t="s">
        <v>147</v>
      </c>
      <c r="E360" s="140" t="s">
        <v>916</v>
      </c>
      <c r="F360" s="141" t="s">
        <v>917</v>
      </c>
      <c r="G360" s="142" t="s">
        <v>208</v>
      </c>
      <c r="H360" s="143">
        <v>1673.615</v>
      </c>
      <c r="I360" s="144"/>
      <c r="J360" s="144">
        <f>ROUND(I360*H360,0)</f>
        <v>0</v>
      </c>
      <c r="K360" s="145"/>
      <c r="L360" s="27"/>
      <c r="M360" s="146" t="s">
        <v>1</v>
      </c>
      <c r="N360" s="147" t="s">
        <v>43</v>
      </c>
      <c r="O360" s="148">
        <v>5.8999999999999997E-2</v>
      </c>
      <c r="P360" s="148">
        <f>O360*H360</f>
        <v>98.743285</v>
      </c>
      <c r="Q360" s="148">
        <v>3.9050000000000001E-4</v>
      </c>
      <c r="R360" s="148">
        <f>Q360*H360</f>
        <v>0.65354665749999996</v>
      </c>
      <c r="S360" s="148">
        <v>0</v>
      </c>
      <c r="T360" s="149">
        <f>S360*H360</f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0" t="s">
        <v>205</v>
      </c>
      <c r="AT360" s="150" t="s">
        <v>147</v>
      </c>
      <c r="AU360" s="150" t="s">
        <v>87</v>
      </c>
      <c r="AY360" s="14" t="s">
        <v>145</v>
      </c>
      <c r="BE360" s="151">
        <f>IF(N360="základní",J360,0)</f>
        <v>0</v>
      </c>
      <c r="BF360" s="151">
        <f>IF(N360="snížená",J360,0)</f>
        <v>0</v>
      </c>
      <c r="BG360" s="151">
        <f>IF(N360="zákl. přenesená",J360,0)</f>
        <v>0</v>
      </c>
      <c r="BH360" s="151">
        <f>IF(N360="sníž. přenesená",J360,0)</f>
        <v>0</v>
      </c>
      <c r="BI360" s="151">
        <f>IF(N360="nulová",J360,0)</f>
        <v>0</v>
      </c>
      <c r="BJ360" s="14" t="s">
        <v>8</v>
      </c>
      <c r="BK360" s="151">
        <f>ROUND(I360*H360,0)</f>
        <v>0</v>
      </c>
      <c r="BL360" s="14" t="s">
        <v>205</v>
      </c>
      <c r="BM360" s="150" t="s">
        <v>918</v>
      </c>
    </row>
    <row r="361" spans="1:65" s="12" customFormat="1" ht="25.9" customHeight="1" x14ac:dyDescent="0.2">
      <c r="B361" s="126"/>
      <c r="D361" s="127" t="s">
        <v>77</v>
      </c>
      <c r="E361" s="128" t="s">
        <v>164</v>
      </c>
      <c r="F361" s="128" t="s">
        <v>919</v>
      </c>
      <c r="J361" s="129">
        <f>BK361</f>
        <v>0</v>
      </c>
      <c r="L361" s="126"/>
      <c r="M361" s="130"/>
      <c r="N361" s="131"/>
      <c r="O361" s="131"/>
      <c r="P361" s="132">
        <f>P362+P366</f>
        <v>0</v>
      </c>
      <c r="Q361" s="131"/>
      <c r="R361" s="132">
        <f>R362+R366</f>
        <v>0</v>
      </c>
      <c r="S361" s="131"/>
      <c r="T361" s="133">
        <f>T362+T366</f>
        <v>0</v>
      </c>
      <c r="AR361" s="127" t="s">
        <v>156</v>
      </c>
      <c r="AT361" s="134" t="s">
        <v>77</v>
      </c>
      <c r="AU361" s="134" t="s">
        <v>15</v>
      </c>
      <c r="AY361" s="127" t="s">
        <v>145</v>
      </c>
      <c r="BK361" s="135">
        <f>BK362+BK366</f>
        <v>0</v>
      </c>
    </row>
    <row r="362" spans="1:65" s="12" customFormat="1" ht="22.9" customHeight="1" x14ac:dyDescent="0.2">
      <c r="B362" s="126"/>
      <c r="D362" s="127" t="s">
        <v>77</v>
      </c>
      <c r="E362" s="136" t="s">
        <v>920</v>
      </c>
      <c r="F362" s="136" t="s">
        <v>921</v>
      </c>
      <c r="J362" s="137">
        <f>BK362</f>
        <v>0</v>
      </c>
      <c r="L362" s="126"/>
      <c r="M362" s="130"/>
      <c r="N362" s="131"/>
      <c r="O362" s="131"/>
      <c r="P362" s="132">
        <f>SUM(P363:P365)</f>
        <v>0</v>
      </c>
      <c r="Q362" s="131"/>
      <c r="R362" s="132">
        <f>SUM(R363:R365)</f>
        <v>0</v>
      </c>
      <c r="S362" s="131"/>
      <c r="T362" s="133">
        <f>SUM(T363:T365)</f>
        <v>0</v>
      </c>
      <c r="AR362" s="127" t="s">
        <v>156</v>
      </c>
      <c r="AT362" s="134" t="s">
        <v>77</v>
      </c>
      <c r="AU362" s="134" t="s">
        <v>8</v>
      </c>
      <c r="AY362" s="127" t="s">
        <v>145</v>
      </c>
      <c r="BK362" s="135">
        <f>SUM(BK363:BK365)</f>
        <v>0</v>
      </c>
    </row>
    <row r="363" spans="1:65" s="2" customFormat="1" ht="16.5" customHeight="1" x14ac:dyDescent="0.2">
      <c r="A363" s="26"/>
      <c r="B363" s="138"/>
      <c r="C363" s="152" t="s">
        <v>922</v>
      </c>
      <c r="D363" s="152" t="s">
        <v>164</v>
      </c>
      <c r="E363" s="153" t="s">
        <v>923</v>
      </c>
      <c r="F363" s="154" t="s">
        <v>924</v>
      </c>
      <c r="G363" s="155" t="s">
        <v>479</v>
      </c>
      <c r="H363" s="156">
        <v>1</v>
      </c>
      <c r="I363" s="157"/>
      <c r="J363" s="157">
        <f>ROUND(I363*H363,0)</f>
        <v>0</v>
      </c>
      <c r="K363" s="158"/>
      <c r="L363" s="159"/>
      <c r="M363" s="160" t="s">
        <v>1</v>
      </c>
      <c r="N363" s="161" t="s">
        <v>43</v>
      </c>
      <c r="O363" s="148">
        <v>0</v>
      </c>
      <c r="P363" s="148">
        <f>O363*H363</f>
        <v>0</v>
      </c>
      <c r="Q363" s="148">
        <v>0</v>
      </c>
      <c r="R363" s="148">
        <f>Q363*H363</f>
        <v>0</v>
      </c>
      <c r="S363" s="148">
        <v>0</v>
      </c>
      <c r="T363" s="149">
        <f>S363*H363</f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0" t="s">
        <v>668</v>
      </c>
      <c r="AT363" s="150" t="s">
        <v>164</v>
      </c>
      <c r="AU363" s="150" t="s">
        <v>87</v>
      </c>
      <c r="AY363" s="14" t="s">
        <v>145</v>
      </c>
      <c r="BE363" s="151">
        <f>IF(N363="základní",J363,0)</f>
        <v>0</v>
      </c>
      <c r="BF363" s="151">
        <f>IF(N363="snížená",J363,0)</f>
        <v>0</v>
      </c>
      <c r="BG363" s="151">
        <f>IF(N363="zákl. přenesená",J363,0)</f>
        <v>0</v>
      </c>
      <c r="BH363" s="151">
        <f>IF(N363="sníž. přenesená",J363,0)</f>
        <v>0</v>
      </c>
      <c r="BI363" s="151">
        <f>IF(N363="nulová",J363,0)</f>
        <v>0</v>
      </c>
      <c r="BJ363" s="14" t="s">
        <v>8</v>
      </c>
      <c r="BK363" s="151">
        <f>ROUND(I363*H363,0)</f>
        <v>0</v>
      </c>
      <c r="BL363" s="14" t="s">
        <v>668</v>
      </c>
      <c r="BM363" s="150" t="s">
        <v>925</v>
      </c>
    </row>
    <row r="364" spans="1:65" s="2" customFormat="1" ht="16.5" customHeight="1" x14ac:dyDescent="0.2">
      <c r="A364" s="26"/>
      <c r="B364" s="138"/>
      <c r="C364" s="152" t="s">
        <v>926</v>
      </c>
      <c r="D364" s="152" t="s">
        <v>164</v>
      </c>
      <c r="E364" s="153" t="s">
        <v>927</v>
      </c>
      <c r="F364" s="154" t="s">
        <v>928</v>
      </c>
      <c r="G364" s="155" t="s">
        <v>479</v>
      </c>
      <c r="H364" s="156">
        <v>1</v>
      </c>
      <c r="I364" s="157"/>
      <c r="J364" s="157">
        <f>ROUND(I364*H364,0)</f>
        <v>0</v>
      </c>
      <c r="K364" s="158"/>
      <c r="L364" s="159"/>
      <c r="M364" s="160" t="s">
        <v>1</v>
      </c>
      <c r="N364" s="161" t="s">
        <v>43</v>
      </c>
      <c r="O364" s="148">
        <v>0</v>
      </c>
      <c r="P364" s="148">
        <f>O364*H364</f>
        <v>0</v>
      </c>
      <c r="Q364" s="148">
        <v>0</v>
      </c>
      <c r="R364" s="148">
        <f>Q364*H364</f>
        <v>0</v>
      </c>
      <c r="S364" s="148">
        <v>0</v>
      </c>
      <c r="T364" s="149">
        <f>S364*H364</f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0" t="s">
        <v>668</v>
      </c>
      <c r="AT364" s="150" t="s">
        <v>164</v>
      </c>
      <c r="AU364" s="150" t="s">
        <v>87</v>
      </c>
      <c r="AY364" s="14" t="s">
        <v>145</v>
      </c>
      <c r="BE364" s="151">
        <f>IF(N364="základní",J364,0)</f>
        <v>0</v>
      </c>
      <c r="BF364" s="151">
        <f>IF(N364="snížená",J364,0)</f>
        <v>0</v>
      </c>
      <c r="BG364" s="151">
        <f>IF(N364="zákl. přenesená",J364,0)</f>
        <v>0</v>
      </c>
      <c r="BH364" s="151">
        <f>IF(N364="sníž. přenesená",J364,0)</f>
        <v>0</v>
      </c>
      <c r="BI364" s="151">
        <f>IF(N364="nulová",J364,0)</f>
        <v>0</v>
      </c>
      <c r="BJ364" s="14" t="s">
        <v>8</v>
      </c>
      <c r="BK364" s="151">
        <f>ROUND(I364*H364,0)</f>
        <v>0</v>
      </c>
      <c r="BL364" s="14" t="s">
        <v>668</v>
      </c>
      <c r="BM364" s="150" t="s">
        <v>929</v>
      </c>
    </row>
    <row r="365" spans="1:65" s="2" customFormat="1" ht="16.5" customHeight="1" x14ac:dyDescent="0.2">
      <c r="A365" s="26"/>
      <c r="B365" s="138"/>
      <c r="C365" s="152" t="s">
        <v>930</v>
      </c>
      <c r="D365" s="152" t="s">
        <v>164</v>
      </c>
      <c r="E365" s="153" t="s">
        <v>931</v>
      </c>
      <c r="F365" s="154" t="s">
        <v>932</v>
      </c>
      <c r="G365" s="155" t="s">
        <v>479</v>
      </c>
      <c r="H365" s="156">
        <v>1</v>
      </c>
      <c r="I365" s="157"/>
      <c r="J365" s="157">
        <f>ROUND(I365*H365,0)</f>
        <v>0</v>
      </c>
      <c r="K365" s="158"/>
      <c r="L365" s="159"/>
      <c r="M365" s="160" t="s">
        <v>1</v>
      </c>
      <c r="N365" s="161" t="s">
        <v>43</v>
      </c>
      <c r="O365" s="148">
        <v>0</v>
      </c>
      <c r="P365" s="148">
        <f>O365*H365</f>
        <v>0</v>
      </c>
      <c r="Q365" s="148">
        <v>0</v>
      </c>
      <c r="R365" s="148">
        <f>Q365*H365</f>
        <v>0</v>
      </c>
      <c r="S365" s="148">
        <v>0</v>
      </c>
      <c r="T365" s="149">
        <f>S365*H365</f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50" t="s">
        <v>668</v>
      </c>
      <c r="AT365" s="150" t="s">
        <v>164</v>
      </c>
      <c r="AU365" s="150" t="s">
        <v>87</v>
      </c>
      <c r="AY365" s="14" t="s">
        <v>145</v>
      </c>
      <c r="BE365" s="151">
        <f>IF(N365="základní",J365,0)</f>
        <v>0</v>
      </c>
      <c r="BF365" s="151">
        <f>IF(N365="snížená",J365,0)</f>
        <v>0</v>
      </c>
      <c r="BG365" s="151">
        <f>IF(N365="zákl. přenesená",J365,0)</f>
        <v>0</v>
      </c>
      <c r="BH365" s="151">
        <f>IF(N365="sníž. přenesená",J365,0)</f>
        <v>0</v>
      </c>
      <c r="BI365" s="151">
        <f>IF(N365="nulová",J365,0)</f>
        <v>0</v>
      </c>
      <c r="BJ365" s="14" t="s">
        <v>8</v>
      </c>
      <c r="BK365" s="151">
        <f>ROUND(I365*H365,0)</f>
        <v>0</v>
      </c>
      <c r="BL365" s="14" t="s">
        <v>668</v>
      </c>
      <c r="BM365" s="150" t="s">
        <v>933</v>
      </c>
    </row>
    <row r="366" spans="1:65" s="12" customFormat="1" ht="22.9" customHeight="1" x14ac:dyDescent="0.2">
      <c r="B366" s="126"/>
      <c r="D366" s="127" t="s">
        <v>77</v>
      </c>
      <c r="E366" s="136" t="s">
        <v>934</v>
      </c>
      <c r="F366" s="136" t="s">
        <v>935</v>
      </c>
      <c r="J366" s="137">
        <f>BK366</f>
        <v>0</v>
      </c>
      <c r="L366" s="126"/>
      <c r="M366" s="130"/>
      <c r="N366" s="131"/>
      <c r="O366" s="131"/>
      <c r="P366" s="132">
        <f>P367</f>
        <v>0</v>
      </c>
      <c r="Q366" s="131"/>
      <c r="R366" s="132">
        <f>R367</f>
        <v>0</v>
      </c>
      <c r="S366" s="131"/>
      <c r="T366" s="133">
        <f>T367</f>
        <v>0</v>
      </c>
      <c r="AR366" s="127" t="s">
        <v>156</v>
      </c>
      <c r="AT366" s="134" t="s">
        <v>77</v>
      </c>
      <c r="AU366" s="134" t="s">
        <v>8</v>
      </c>
      <c r="AY366" s="127" t="s">
        <v>145</v>
      </c>
      <c r="BK366" s="135">
        <f>BK367</f>
        <v>0</v>
      </c>
    </row>
    <row r="367" spans="1:65" s="2" customFormat="1" ht="16.5" customHeight="1" x14ac:dyDescent="0.2">
      <c r="A367" s="26"/>
      <c r="B367" s="138"/>
      <c r="C367" s="152" t="s">
        <v>936</v>
      </c>
      <c r="D367" s="152" t="s">
        <v>164</v>
      </c>
      <c r="E367" s="153" t="s">
        <v>937</v>
      </c>
      <c r="F367" s="154" t="s">
        <v>938</v>
      </c>
      <c r="G367" s="155" t="s">
        <v>479</v>
      </c>
      <c r="H367" s="156">
        <v>1</v>
      </c>
      <c r="I367" s="157"/>
      <c r="J367" s="157">
        <f>ROUND(I367*H367,0)</f>
        <v>0</v>
      </c>
      <c r="K367" s="158"/>
      <c r="L367" s="159"/>
      <c r="M367" s="160" t="s">
        <v>1</v>
      </c>
      <c r="N367" s="161" t="s">
        <v>43</v>
      </c>
      <c r="O367" s="148">
        <v>0</v>
      </c>
      <c r="P367" s="148">
        <f>O367*H367</f>
        <v>0</v>
      </c>
      <c r="Q367" s="148">
        <v>0</v>
      </c>
      <c r="R367" s="148">
        <f>Q367*H367</f>
        <v>0</v>
      </c>
      <c r="S367" s="148">
        <v>0</v>
      </c>
      <c r="T367" s="149">
        <f>S367*H367</f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0" t="s">
        <v>668</v>
      </c>
      <c r="AT367" s="150" t="s">
        <v>164</v>
      </c>
      <c r="AU367" s="150" t="s">
        <v>87</v>
      </c>
      <c r="AY367" s="14" t="s">
        <v>145</v>
      </c>
      <c r="BE367" s="151">
        <f>IF(N367="základní",J367,0)</f>
        <v>0</v>
      </c>
      <c r="BF367" s="151">
        <f>IF(N367="snížená",J367,0)</f>
        <v>0</v>
      </c>
      <c r="BG367" s="151">
        <f>IF(N367="zákl. přenesená",J367,0)</f>
        <v>0</v>
      </c>
      <c r="BH367" s="151">
        <f>IF(N367="sníž. přenesená",J367,0)</f>
        <v>0</v>
      </c>
      <c r="BI367" s="151">
        <f>IF(N367="nulová",J367,0)</f>
        <v>0</v>
      </c>
      <c r="BJ367" s="14" t="s">
        <v>8</v>
      </c>
      <c r="BK367" s="151">
        <f>ROUND(I367*H367,0)</f>
        <v>0</v>
      </c>
      <c r="BL367" s="14" t="s">
        <v>668</v>
      </c>
      <c r="BM367" s="150" t="s">
        <v>939</v>
      </c>
    </row>
    <row r="368" spans="1:65" s="12" customFormat="1" ht="25.9" customHeight="1" x14ac:dyDescent="0.2">
      <c r="B368" s="126"/>
      <c r="D368" s="127" t="s">
        <v>77</v>
      </c>
      <c r="E368" s="128" t="s">
        <v>940</v>
      </c>
      <c r="F368" s="128" t="s">
        <v>941</v>
      </c>
      <c r="J368" s="129">
        <f>BK368</f>
        <v>0</v>
      </c>
      <c r="L368" s="126"/>
      <c r="M368" s="130"/>
      <c r="N368" s="131"/>
      <c r="O368" s="131"/>
      <c r="P368" s="132">
        <f>P369</f>
        <v>0</v>
      </c>
      <c r="Q368" s="131"/>
      <c r="R368" s="132">
        <f>R369</f>
        <v>0</v>
      </c>
      <c r="S368" s="131"/>
      <c r="T368" s="133">
        <f>T369</f>
        <v>0</v>
      </c>
      <c r="AR368" s="127" t="s">
        <v>151</v>
      </c>
      <c r="AT368" s="134" t="s">
        <v>77</v>
      </c>
      <c r="AU368" s="134" t="s">
        <v>15</v>
      </c>
      <c r="AY368" s="127" t="s">
        <v>145</v>
      </c>
      <c r="BK368" s="135">
        <f>BK369</f>
        <v>0</v>
      </c>
    </row>
    <row r="369" spans="1:65" s="12" customFormat="1" ht="22.9" customHeight="1" x14ac:dyDescent="0.2">
      <c r="B369" s="126"/>
      <c r="D369" s="127" t="s">
        <v>77</v>
      </c>
      <c r="E369" s="136" t="s">
        <v>942</v>
      </c>
      <c r="F369" s="136" t="s">
        <v>941</v>
      </c>
      <c r="J369" s="137">
        <f>BK369</f>
        <v>0</v>
      </c>
      <c r="L369" s="126"/>
      <c r="M369" s="130"/>
      <c r="N369" s="131"/>
      <c r="O369" s="131"/>
      <c r="P369" s="132">
        <f>P370</f>
        <v>0</v>
      </c>
      <c r="Q369" s="131"/>
      <c r="R369" s="132">
        <f>R370</f>
        <v>0</v>
      </c>
      <c r="S369" s="131"/>
      <c r="T369" s="133">
        <f>T370</f>
        <v>0</v>
      </c>
      <c r="AR369" s="127" t="s">
        <v>151</v>
      </c>
      <c r="AT369" s="134" t="s">
        <v>77</v>
      </c>
      <c r="AU369" s="134" t="s">
        <v>8</v>
      </c>
      <c r="AY369" s="127" t="s">
        <v>145</v>
      </c>
      <c r="BK369" s="135">
        <f>BK370</f>
        <v>0</v>
      </c>
    </row>
    <row r="370" spans="1:65" s="2" customFormat="1" ht="16.5" customHeight="1" x14ac:dyDescent="0.2">
      <c r="A370" s="26"/>
      <c r="B370" s="138"/>
      <c r="C370" s="152" t="s">
        <v>943</v>
      </c>
      <c r="D370" s="152" t="s">
        <v>164</v>
      </c>
      <c r="E370" s="153" t="s">
        <v>944</v>
      </c>
      <c r="F370" s="154" t="s">
        <v>945</v>
      </c>
      <c r="G370" s="155" t="s">
        <v>479</v>
      </c>
      <c r="H370" s="156">
        <v>1</v>
      </c>
      <c r="I370" s="157"/>
      <c r="J370" s="157">
        <f>ROUND(I370*H370,0)</f>
        <v>0</v>
      </c>
      <c r="K370" s="158"/>
      <c r="L370" s="159"/>
      <c r="M370" s="162" t="s">
        <v>1</v>
      </c>
      <c r="N370" s="163" t="s">
        <v>43</v>
      </c>
      <c r="O370" s="164">
        <v>0</v>
      </c>
      <c r="P370" s="164">
        <f>O370*H370</f>
        <v>0</v>
      </c>
      <c r="Q370" s="164">
        <v>0</v>
      </c>
      <c r="R370" s="164">
        <f>Q370*H370</f>
        <v>0</v>
      </c>
      <c r="S370" s="164">
        <v>0</v>
      </c>
      <c r="T370" s="165">
        <f>S370*H370</f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0" t="s">
        <v>946</v>
      </c>
      <c r="AT370" s="150" t="s">
        <v>164</v>
      </c>
      <c r="AU370" s="150" t="s">
        <v>87</v>
      </c>
      <c r="AY370" s="14" t="s">
        <v>145</v>
      </c>
      <c r="BE370" s="151">
        <f>IF(N370="základní",J370,0)</f>
        <v>0</v>
      </c>
      <c r="BF370" s="151">
        <f>IF(N370="snížená",J370,0)</f>
        <v>0</v>
      </c>
      <c r="BG370" s="151">
        <f>IF(N370="zákl. přenesená",J370,0)</f>
        <v>0</v>
      </c>
      <c r="BH370" s="151">
        <f>IF(N370="sníž. přenesená",J370,0)</f>
        <v>0</v>
      </c>
      <c r="BI370" s="151">
        <f>IF(N370="nulová",J370,0)</f>
        <v>0</v>
      </c>
      <c r="BJ370" s="14" t="s">
        <v>8</v>
      </c>
      <c r="BK370" s="151">
        <f>ROUND(I370*H370,0)</f>
        <v>0</v>
      </c>
      <c r="BL370" s="14" t="s">
        <v>946</v>
      </c>
      <c r="BM370" s="150" t="s">
        <v>947</v>
      </c>
    </row>
    <row r="371" spans="1:65" s="2" customFormat="1" ht="6.95" customHeight="1" x14ac:dyDescent="0.2">
      <c r="A371" s="26"/>
      <c r="B371" s="41"/>
      <c r="C371" s="42"/>
      <c r="D371" s="42"/>
      <c r="E371" s="42"/>
      <c r="F371" s="42"/>
      <c r="G371" s="42"/>
      <c r="H371" s="42"/>
      <c r="I371" s="42"/>
      <c r="J371" s="42"/>
      <c r="K371" s="42"/>
      <c r="L371" s="27"/>
      <c r="M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</row>
  </sheetData>
  <autoFilter ref="C146:K370" xr:uid="{00000000-0009-0000-0000-000001000000}"/>
  <mergeCells count="9">
    <mergeCell ref="E87:H87"/>
    <mergeCell ref="E137:H137"/>
    <mergeCell ref="E139:H13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46"/>
  <sheetViews>
    <sheetView showGridLines="0" topLeftCell="A137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7"/>
    </row>
    <row r="2" spans="1:46" s="1" customFormat="1" ht="36.950000000000003" customHeight="1" x14ac:dyDescent="0.2"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91</v>
      </c>
      <c r="L4" s="17"/>
      <c r="M4" s="88" t="s">
        <v>11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16</v>
      </c>
      <c r="L6" s="17"/>
    </row>
    <row r="7" spans="1:46" s="1" customFormat="1" ht="16.5" customHeight="1" x14ac:dyDescent="0.2">
      <c r="B7" s="17"/>
      <c r="E7" s="203" t="str">
        <f>'Rekapitulace stavby'!K6</f>
        <v>Zimní stadion Nová Paka, Zázemí sportovního klubu-přístavba ZS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75" t="s">
        <v>948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18</v>
      </c>
      <c r="E11" s="26"/>
      <c r="F11" s="21" t="s">
        <v>1</v>
      </c>
      <c r="G11" s="26"/>
      <c r="H11" s="26"/>
      <c r="I11" s="23" t="s">
        <v>19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20</v>
      </c>
      <c r="E12" s="26"/>
      <c r="F12" s="21" t="s">
        <v>21</v>
      </c>
      <c r="G12" s="26"/>
      <c r="H12" s="26"/>
      <c r="I12" s="23" t="s">
        <v>22</v>
      </c>
      <c r="J12" s="49" t="str">
        <f>'Rekapitulace stavby'!AN8</f>
        <v>27. 7. 2019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26</v>
      </c>
      <c r="E14" s="26"/>
      <c r="F14" s="26"/>
      <c r="G14" s="26"/>
      <c r="H14" s="26"/>
      <c r="I14" s="23" t="s">
        <v>27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">
        <v>28</v>
      </c>
      <c r="F15" s="26"/>
      <c r="G15" s="26"/>
      <c r="H15" s="26"/>
      <c r="I15" s="23" t="s">
        <v>29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30</v>
      </c>
      <c r="E17" s="26"/>
      <c r="F17" s="26"/>
      <c r="G17" s="26"/>
      <c r="H17" s="26"/>
      <c r="I17" s="23" t="s">
        <v>27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92" t="str">
        <f>'Rekapitulace stavby'!E14</f>
        <v xml:space="preserve"> </v>
      </c>
      <c r="F18" s="192"/>
      <c r="G18" s="192"/>
      <c r="H18" s="192"/>
      <c r="I18" s="23" t="s">
        <v>29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33</v>
      </c>
      <c r="E20" s="26"/>
      <c r="F20" s="26"/>
      <c r="G20" s="26"/>
      <c r="H20" s="26"/>
      <c r="I20" s="23" t="s">
        <v>27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">
        <v>34</v>
      </c>
      <c r="F21" s="26"/>
      <c r="G21" s="26"/>
      <c r="H21" s="26"/>
      <c r="I21" s="23" t="s">
        <v>29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35</v>
      </c>
      <c r="E23" s="26"/>
      <c r="F23" s="26"/>
      <c r="G23" s="26"/>
      <c r="H23" s="26"/>
      <c r="I23" s="23" t="s">
        <v>27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">
        <v>36</v>
      </c>
      <c r="F24" s="26"/>
      <c r="G24" s="26"/>
      <c r="H24" s="26"/>
      <c r="I24" s="23" t="s">
        <v>29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37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84" t="s">
        <v>1</v>
      </c>
      <c r="F27" s="184"/>
      <c r="G27" s="184"/>
      <c r="H27" s="18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38</v>
      </c>
      <c r="E30" s="26"/>
      <c r="F30" s="26"/>
      <c r="G30" s="26"/>
      <c r="H30" s="26"/>
      <c r="I30" s="26"/>
      <c r="J30" s="65">
        <f>ROUND(J126, 0)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40</v>
      </c>
      <c r="G32" s="26"/>
      <c r="H32" s="26"/>
      <c r="I32" s="30" t="s">
        <v>39</v>
      </c>
      <c r="J32" s="30" t="s">
        <v>41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3" t="s">
        <v>42</v>
      </c>
      <c r="E33" s="23" t="s">
        <v>43</v>
      </c>
      <c r="F33" s="94">
        <f>ROUND((SUM(BE126:BE145)),  0)</f>
        <v>0</v>
      </c>
      <c r="G33" s="26"/>
      <c r="H33" s="26"/>
      <c r="I33" s="95">
        <v>0.21</v>
      </c>
      <c r="J33" s="94">
        <f>ROUND(((SUM(BE126:BE145))*I33),  0)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44</v>
      </c>
      <c r="F34" s="94">
        <f>ROUND((SUM(BF126:BF145)),  0)</f>
        <v>0</v>
      </c>
      <c r="G34" s="26"/>
      <c r="H34" s="26"/>
      <c r="I34" s="95">
        <v>0.15</v>
      </c>
      <c r="J34" s="94">
        <f>ROUND(((SUM(BF126:BF145))*I34),  0)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45</v>
      </c>
      <c r="F35" s="94">
        <f>ROUND((SUM(BG126:BG145)),  0)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46</v>
      </c>
      <c r="F36" s="94">
        <f>ROUND((SUM(BH126:BH145)),  0)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47</v>
      </c>
      <c r="F37" s="94">
        <f>ROUND((SUM(BI126:BI145)),  0)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48</v>
      </c>
      <c r="E39" s="54"/>
      <c r="F39" s="54"/>
      <c r="G39" s="98" t="s">
        <v>49</v>
      </c>
      <c r="H39" s="99" t="s">
        <v>50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53</v>
      </c>
      <c r="E61" s="29"/>
      <c r="F61" s="102" t="s">
        <v>54</v>
      </c>
      <c r="G61" s="39" t="s">
        <v>53</v>
      </c>
      <c r="H61" s="29"/>
      <c r="I61" s="29"/>
      <c r="J61" s="103" t="s">
        <v>54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55</v>
      </c>
      <c r="E65" s="40"/>
      <c r="F65" s="40"/>
      <c r="G65" s="37" t="s">
        <v>56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53</v>
      </c>
      <c r="E76" s="29"/>
      <c r="F76" s="102" t="s">
        <v>54</v>
      </c>
      <c r="G76" s="39" t="s">
        <v>53</v>
      </c>
      <c r="H76" s="29"/>
      <c r="I76" s="29"/>
      <c r="J76" s="103" t="s">
        <v>54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94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16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03" t="str">
        <f>E7</f>
        <v>Zimní stadion Nová Paka, Zázemí sportovního klubu-přístavba ZS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92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75" t="str">
        <f>E9</f>
        <v>12 - Vedlejší náklady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20</v>
      </c>
      <c r="D89" s="26"/>
      <c r="E89" s="26"/>
      <c r="F89" s="21" t="str">
        <f>F12</f>
        <v>Nová Paka</v>
      </c>
      <c r="G89" s="26"/>
      <c r="H89" s="26"/>
      <c r="I89" s="23" t="s">
        <v>22</v>
      </c>
      <c r="J89" s="49" t="str">
        <f>IF(J12="","",J12)</f>
        <v>27. 7. 2019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43.15" customHeight="1" x14ac:dyDescent="0.2">
      <c r="A91" s="26"/>
      <c r="B91" s="27"/>
      <c r="C91" s="23" t="s">
        <v>26</v>
      </c>
      <c r="D91" s="26"/>
      <c r="E91" s="26"/>
      <c r="F91" s="21" t="str">
        <f>E15</f>
        <v>MÚ Nová Paka</v>
      </c>
      <c r="G91" s="26"/>
      <c r="H91" s="26"/>
      <c r="I91" s="23" t="s">
        <v>33</v>
      </c>
      <c r="J91" s="24" t="str">
        <f>E21</f>
        <v>Atelier ADIP, Střelecká 437, Hradec Králové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30</v>
      </c>
      <c r="D92" s="26"/>
      <c r="E92" s="26"/>
      <c r="F92" s="21" t="str">
        <f>IF(E18="","",E18)</f>
        <v xml:space="preserve"> </v>
      </c>
      <c r="G92" s="26"/>
      <c r="H92" s="26"/>
      <c r="I92" s="23" t="s">
        <v>35</v>
      </c>
      <c r="J92" s="24" t="str">
        <f>E24</f>
        <v>ing. V. Švehla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4" t="s">
        <v>95</v>
      </c>
      <c r="D94" s="96"/>
      <c r="E94" s="96"/>
      <c r="F94" s="96"/>
      <c r="G94" s="96"/>
      <c r="H94" s="96"/>
      <c r="I94" s="96"/>
      <c r="J94" s="105" t="s">
        <v>96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06" t="s">
        <v>97</v>
      </c>
      <c r="D96" s="26"/>
      <c r="E96" s="26"/>
      <c r="F96" s="26"/>
      <c r="G96" s="26"/>
      <c r="H96" s="26"/>
      <c r="I96" s="26"/>
      <c r="J96" s="65">
        <f>J126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98</v>
      </c>
    </row>
    <row r="97" spans="1:31" s="9" customFormat="1" ht="24.95" customHeight="1" x14ac:dyDescent="0.2">
      <c r="B97" s="107"/>
      <c r="D97" s="108" t="s">
        <v>949</v>
      </c>
      <c r="E97" s="109"/>
      <c r="F97" s="109"/>
      <c r="G97" s="109"/>
      <c r="H97" s="109"/>
      <c r="I97" s="109"/>
      <c r="J97" s="110">
        <f>J127</f>
        <v>0</v>
      </c>
      <c r="L97" s="107"/>
    </row>
    <row r="98" spans="1:31" s="10" customFormat="1" ht="19.899999999999999" customHeight="1" x14ac:dyDescent="0.2">
      <c r="B98" s="111"/>
      <c r="D98" s="112" t="s">
        <v>950</v>
      </c>
      <c r="E98" s="113"/>
      <c r="F98" s="113"/>
      <c r="G98" s="113"/>
      <c r="H98" s="113"/>
      <c r="I98" s="113"/>
      <c r="J98" s="114">
        <f>J128</f>
        <v>0</v>
      </c>
      <c r="L98" s="111"/>
    </row>
    <row r="99" spans="1:31" s="10" customFormat="1" ht="19.899999999999999" customHeight="1" x14ac:dyDescent="0.2">
      <c r="B99" s="111"/>
      <c r="D99" s="112" t="s">
        <v>951</v>
      </c>
      <c r="E99" s="113"/>
      <c r="F99" s="113"/>
      <c r="G99" s="113"/>
      <c r="H99" s="113"/>
      <c r="I99" s="113"/>
      <c r="J99" s="114">
        <f>J130</f>
        <v>0</v>
      </c>
      <c r="L99" s="111"/>
    </row>
    <row r="100" spans="1:31" s="10" customFormat="1" ht="19.899999999999999" customHeight="1" x14ac:dyDescent="0.2">
      <c r="B100" s="111"/>
      <c r="D100" s="112" t="s">
        <v>952</v>
      </c>
      <c r="E100" s="113"/>
      <c r="F100" s="113"/>
      <c r="G100" s="113"/>
      <c r="H100" s="113"/>
      <c r="I100" s="113"/>
      <c r="J100" s="114">
        <f>J132</f>
        <v>0</v>
      </c>
      <c r="L100" s="111"/>
    </row>
    <row r="101" spans="1:31" s="10" customFormat="1" ht="19.899999999999999" customHeight="1" x14ac:dyDescent="0.2">
      <c r="B101" s="111"/>
      <c r="D101" s="112" t="s">
        <v>953</v>
      </c>
      <c r="E101" s="113"/>
      <c r="F101" s="113"/>
      <c r="G101" s="113"/>
      <c r="H101" s="113"/>
      <c r="I101" s="113"/>
      <c r="J101" s="114">
        <f>J134</f>
        <v>0</v>
      </c>
      <c r="L101" s="111"/>
    </row>
    <row r="102" spans="1:31" s="10" customFormat="1" ht="19.899999999999999" customHeight="1" x14ac:dyDescent="0.2">
      <c r="B102" s="111"/>
      <c r="D102" s="112" t="s">
        <v>954</v>
      </c>
      <c r="E102" s="113"/>
      <c r="F102" s="113"/>
      <c r="G102" s="113"/>
      <c r="H102" s="113"/>
      <c r="I102" s="113"/>
      <c r="J102" s="114">
        <f>J136</f>
        <v>0</v>
      </c>
      <c r="L102" s="111"/>
    </row>
    <row r="103" spans="1:31" s="10" customFormat="1" ht="19.899999999999999" customHeight="1" x14ac:dyDescent="0.2">
      <c r="B103" s="111"/>
      <c r="D103" s="112" t="s">
        <v>955</v>
      </c>
      <c r="E103" s="113"/>
      <c r="F103" s="113"/>
      <c r="G103" s="113"/>
      <c r="H103" s="113"/>
      <c r="I103" s="113"/>
      <c r="J103" s="114">
        <f>J138</f>
        <v>0</v>
      </c>
      <c r="L103" s="111"/>
    </row>
    <row r="104" spans="1:31" s="10" customFormat="1" ht="19.899999999999999" customHeight="1" x14ac:dyDescent="0.2">
      <c r="B104" s="111"/>
      <c r="D104" s="112" t="s">
        <v>956</v>
      </c>
      <c r="E104" s="113"/>
      <c r="F104" s="113"/>
      <c r="G104" s="113"/>
      <c r="H104" s="113"/>
      <c r="I104" s="113"/>
      <c r="J104" s="114">
        <f>J140</f>
        <v>0</v>
      </c>
      <c r="L104" s="111"/>
    </row>
    <row r="105" spans="1:31" s="10" customFormat="1" ht="19.899999999999999" customHeight="1" x14ac:dyDescent="0.2">
      <c r="B105" s="111"/>
      <c r="D105" s="112" t="s">
        <v>957</v>
      </c>
      <c r="E105" s="113"/>
      <c r="F105" s="113"/>
      <c r="G105" s="113"/>
      <c r="H105" s="113"/>
      <c r="I105" s="113"/>
      <c r="J105" s="114">
        <f>J142</f>
        <v>0</v>
      </c>
      <c r="L105" s="111"/>
    </row>
    <row r="106" spans="1:31" s="10" customFormat="1" ht="19.899999999999999" customHeight="1" x14ac:dyDescent="0.2">
      <c r="B106" s="111"/>
      <c r="D106" s="112" t="s">
        <v>958</v>
      </c>
      <c r="E106" s="113"/>
      <c r="F106" s="113"/>
      <c r="G106" s="113"/>
      <c r="H106" s="113"/>
      <c r="I106" s="113"/>
      <c r="J106" s="114">
        <f>J144</f>
        <v>0</v>
      </c>
      <c r="L106" s="111"/>
    </row>
    <row r="107" spans="1:31" s="2" customFormat="1" ht="21.75" customHeight="1" x14ac:dyDescent="0.2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 x14ac:dyDescent="0.2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31" s="2" customFormat="1" ht="6.95" customHeight="1" x14ac:dyDescent="0.2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 x14ac:dyDescent="0.2">
      <c r="A113" s="26"/>
      <c r="B113" s="27"/>
      <c r="C113" s="18" t="s">
        <v>130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 x14ac:dyDescent="0.2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 x14ac:dyDescent="0.2">
      <c r="A115" s="26"/>
      <c r="B115" s="27"/>
      <c r="C115" s="23" t="s">
        <v>16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6.5" customHeight="1" x14ac:dyDescent="0.2">
      <c r="A116" s="26"/>
      <c r="B116" s="27"/>
      <c r="C116" s="26"/>
      <c r="D116" s="26"/>
      <c r="E116" s="203" t="str">
        <f>E7</f>
        <v>Zimní stadion Nová Paka, Zázemí sportovního klubu-přístavba ZS</v>
      </c>
      <c r="F116" s="204"/>
      <c r="G116" s="204"/>
      <c r="H116" s="204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 x14ac:dyDescent="0.2">
      <c r="A117" s="26"/>
      <c r="B117" s="27"/>
      <c r="C117" s="23" t="s">
        <v>92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 x14ac:dyDescent="0.2">
      <c r="A118" s="26"/>
      <c r="B118" s="27"/>
      <c r="C118" s="26"/>
      <c r="D118" s="26"/>
      <c r="E118" s="175" t="str">
        <f>E9</f>
        <v>12 - Vedlejší náklady</v>
      </c>
      <c r="F118" s="202"/>
      <c r="G118" s="202"/>
      <c r="H118" s="202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 x14ac:dyDescent="0.2">
      <c r="A120" s="26"/>
      <c r="B120" s="27"/>
      <c r="C120" s="23" t="s">
        <v>20</v>
      </c>
      <c r="D120" s="26"/>
      <c r="E120" s="26"/>
      <c r="F120" s="21" t="str">
        <f>F12</f>
        <v>Nová Paka</v>
      </c>
      <c r="G120" s="26"/>
      <c r="H120" s="26"/>
      <c r="I120" s="23" t="s">
        <v>22</v>
      </c>
      <c r="J120" s="49" t="str">
        <f>IF(J12="","",J12)</f>
        <v>27. 7. 2019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43.15" customHeight="1" x14ac:dyDescent="0.2">
      <c r="A122" s="26"/>
      <c r="B122" s="27"/>
      <c r="C122" s="23" t="s">
        <v>26</v>
      </c>
      <c r="D122" s="26"/>
      <c r="E122" s="26"/>
      <c r="F122" s="21" t="str">
        <f>E15</f>
        <v>MÚ Nová Paka</v>
      </c>
      <c r="G122" s="26"/>
      <c r="H122" s="26"/>
      <c r="I122" s="23" t="s">
        <v>33</v>
      </c>
      <c r="J122" s="24" t="str">
        <f>E21</f>
        <v>Atelier ADIP, Střelecká 437, Hradec Králové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 x14ac:dyDescent="0.2">
      <c r="A123" s="26"/>
      <c r="B123" s="27"/>
      <c r="C123" s="23" t="s">
        <v>30</v>
      </c>
      <c r="D123" s="26"/>
      <c r="E123" s="26"/>
      <c r="F123" s="21" t="str">
        <f>IF(E18="","",E18)</f>
        <v xml:space="preserve"> </v>
      </c>
      <c r="G123" s="26"/>
      <c r="H123" s="26"/>
      <c r="I123" s="23" t="s">
        <v>35</v>
      </c>
      <c r="J123" s="24" t="str">
        <f>E24</f>
        <v>ing. V. Švehla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 x14ac:dyDescent="0.2">
      <c r="A125" s="115"/>
      <c r="B125" s="116"/>
      <c r="C125" s="117" t="s">
        <v>131</v>
      </c>
      <c r="D125" s="118" t="s">
        <v>63</v>
      </c>
      <c r="E125" s="118" t="s">
        <v>59</v>
      </c>
      <c r="F125" s="118" t="s">
        <v>60</v>
      </c>
      <c r="G125" s="118" t="s">
        <v>132</v>
      </c>
      <c r="H125" s="118" t="s">
        <v>133</v>
      </c>
      <c r="I125" s="118" t="s">
        <v>134</v>
      </c>
      <c r="J125" s="119" t="s">
        <v>96</v>
      </c>
      <c r="K125" s="120" t="s">
        <v>135</v>
      </c>
      <c r="L125" s="121"/>
      <c r="M125" s="56" t="s">
        <v>1</v>
      </c>
      <c r="N125" s="57" t="s">
        <v>42</v>
      </c>
      <c r="O125" s="57" t="s">
        <v>136</v>
      </c>
      <c r="P125" s="57" t="s">
        <v>137</v>
      </c>
      <c r="Q125" s="57" t="s">
        <v>138</v>
      </c>
      <c r="R125" s="57" t="s">
        <v>139</v>
      </c>
      <c r="S125" s="57" t="s">
        <v>140</v>
      </c>
      <c r="T125" s="58" t="s">
        <v>141</v>
      </c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</row>
    <row r="126" spans="1:63" s="2" customFormat="1" ht="22.9" customHeight="1" x14ac:dyDescent="0.25">
      <c r="A126" s="26"/>
      <c r="B126" s="27"/>
      <c r="C126" s="63" t="s">
        <v>142</v>
      </c>
      <c r="D126" s="26"/>
      <c r="E126" s="26"/>
      <c r="F126" s="26"/>
      <c r="G126" s="26"/>
      <c r="H126" s="26"/>
      <c r="I126" s="26"/>
      <c r="J126" s="122">
        <f>BK126</f>
        <v>0</v>
      </c>
      <c r="K126" s="26"/>
      <c r="L126" s="27"/>
      <c r="M126" s="59"/>
      <c r="N126" s="50"/>
      <c r="O126" s="60"/>
      <c r="P126" s="123">
        <f>P127</f>
        <v>0</v>
      </c>
      <c r="Q126" s="60"/>
      <c r="R126" s="123">
        <f>R127</f>
        <v>0</v>
      </c>
      <c r="S126" s="60"/>
      <c r="T126" s="124">
        <f>T127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77</v>
      </c>
      <c r="AU126" s="14" t="s">
        <v>98</v>
      </c>
      <c r="BK126" s="125">
        <f>BK127</f>
        <v>0</v>
      </c>
    </row>
    <row r="127" spans="1:63" s="12" customFormat="1" ht="25.9" customHeight="1" x14ac:dyDescent="0.2">
      <c r="B127" s="126"/>
      <c r="D127" s="127" t="s">
        <v>77</v>
      </c>
      <c r="E127" s="128" t="s">
        <v>959</v>
      </c>
      <c r="F127" s="128" t="s">
        <v>960</v>
      </c>
      <c r="J127" s="129">
        <f>BK127</f>
        <v>0</v>
      </c>
      <c r="L127" s="126"/>
      <c r="M127" s="130"/>
      <c r="N127" s="131"/>
      <c r="O127" s="131"/>
      <c r="P127" s="132">
        <f>P128+P130+P132+P134+P136+P138+P140+P142+P144</f>
        <v>0</v>
      </c>
      <c r="Q127" s="131"/>
      <c r="R127" s="132">
        <f>R128+R130+R132+R134+R136+R138+R140+R142+R144</f>
        <v>0</v>
      </c>
      <c r="S127" s="131"/>
      <c r="T127" s="133">
        <f>T128+T130+T132+T134+T136+T138+T140+T142+T144</f>
        <v>0</v>
      </c>
      <c r="AR127" s="127" t="s">
        <v>163</v>
      </c>
      <c r="AT127" s="134" t="s">
        <v>77</v>
      </c>
      <c r="AU127" s="134" t="s">
        <v>15</v>
      </c>
      <c r="AY127" s="127" t="s">
        <v>145</v>
      </c>
      <c r="BK127" s="135">
        <f>BK128+BK130+BK132+BK134+BK136+BK138+BK140+BK142+BK144</f>
        <v>0</v>
      </c>
    </row>
    <row r="128" spans="1:63" s="12" customFormat="1" ht="22.9" customHeight="1" x14ac:dyDescent="0.2">
      <c r="B128" s="126"/>
      <c r="D128" s="127" t="s">
        <v>77</v>
      </c>
      <c r="E128" s="136" t="s">
        <v>961</v>
      </c>
      <c r="F128" s="136" t="s">
        <v>962</v>
      </c>
      <c r="J128" s="137">
        <f>BK128</f>
        <v>0</v>
      </c>
      <c r="L128" s="126"/>
      <c r="M128" s="130"/>
      <c r="N128" s="131"/>
      <c r="O128" s="131"/>
      <c r="P128" s="132">
        <f>P129</f>
        <v>0</v>
      </c>
      <c r="Q128" s="131"/>
      <c r="R128" s="132">
        <f>R129</f>
        <v>0</v>
      </c>
      <c r="S128" s="131"/>
      <c r="T128" s="133">
        <f>T129</f>
        <v>0</v>
      </c>
      <c r="AR128" s="127" t="s">
        <v>163</v>
      </c>
      <c r="AT128" s="134" t="s">
        <v>77</v>
      </c>
      <c r="AU128" s="134" t="s">
        <v>8</v>
      </c>
      <c r="AY128" s="127" t="s">
        <v>145</v>
      </c>
      <c r="BK128" s="135">
        <f>BK129</f>
        <v>0</v>
      </c>
    </row>
    <row r="129" spans="1:65" s="2" customFormat="1" ht="16.5" customHeight="1" x14ac:dyDescent="0.2">
      <c r="A129" s="26"/>
      <c r="B129" s="138"/>
      <c r="C129" s="139" t="s">
        <v>8</v>
      </c>
      <c r="D129" s="139" t="s">
        <v>147</v>
      </c>
      <c r="E129" s="140" t="s">
        <v>963</v>
      </c>
      <c r="F129" s="141" t="s">
        <v>962</v>
      </c>
      <c r="G129" s="142" t="s">
        <v>479</v>
      </c>
      <c r="H129" s="143">
        <v>1</v>
      </c>
      <c r="I129" s="144">
        <v>0</v>
      </c>
      <c r="J129" s="144">
        <f>ROUND(I129*H129,0)</f>
        <v>0</v>
      </c>
      <c r="K129" s="145"/>
      <c r="L129" s="27"/>
      <c r="M129" s="146" t="s">
        <v>1</v>
      </c>
      <c r="N129" s="147" t="s">
        <v>43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964</v>
      </c>
      <c r="AT129" s="150" t="s">
        <v>147</v>
      </c>
      <c r="AU129" s="150" t="s">
        <v>87</v>
      </c>
      <c r="AY129" s="14" t="s">
        <v>145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4" t="s">
        <v>8</v>
      </c>
      <c r="BK129" s="151">
        <f>ROUND(I129*H129,0)</f>
        <v>0</v>
      </c>
      <c r="BL129" s="14" t="s">
        <v>964</v>
      </c>
      <c r="BM129" s="150" t="s">
        <v>965</v>
      </c>
    </row>
    <row r="130" spans="1:65" s="12" customFormat="1" ht="22.9" customHeight="1" x14ac:dyDescent="0.2">
      <c r="B130" s="126"/>
      <c r="D130" s="127" t="s">
        <v>77</v>
      </c>
      <c r="E130" s="136" t="s">
        <v>966</v>
      </c>
      <c r="F130" s="136" t="s">
        <v>967</v>
      </c>
      <c r="J130" s="137">
        <f>BK130</f>
        <v>0</v>
      </c>
      <c r="L130" s="126"/>
      <c r="M130" s="130"/>
      <c r="N130" s="131"/>
      <c r="O130" s="131"/>
      <c r="P130" s="132">
        <f>P131</f>
        <v>0</v>
      </c>
      <c r="Q130" s="131"/>
      <c r="R130" s="132">
        <f>R131</f>
        <v>0</v>
      </c>
      <c r="S130" s="131"/>
      <c r="T130" s="133">
        <f>T131</f>
        <v>0</v>
      </c>
      <c r="AR130" s="127" t="s">
        <v>163</v>
      </c>
      <c r="AT130" s="134" t="s">
        <v>77</v>
      </c>
      <c r="AU130" s="134" t="s">
        <v>8</v>
      </c>
      <c r="AY130" s="127" t="s">
        <v>145</v>
      </c>
      <c r="BK130" s="135">
        <f>BK131</f>
        <v>0</v>
      </c>
    </row>
    <row r="131" spans="1:65" s="2" customFormat="1" ht="16.5" customHeight="1" x14ac:dyDescent="0.2">
      <c r="A131" s="26"/>
      <c r="B131" s="138"/>
      <c r="C131" s="139" t="s">
        <v>87</v>
      </c>
      <c r="D131" s="139" t="s">
        <v>147</v>
      </c>
      <c r="E131" s="140" t="s">
        <v>968</v>
      </c>
      <c r="F131" s="141" t="s">
        <v>967</v>
      </c>
      <c r="G131" s="142" t="s">
        <v>479</v>
      </c>
      <c r="H131" s="143">
        <v>1</v>
      </c>
      <c r="I131" s="144">
        <v>0</v>
      </c>
      <c r="J131" s="144">
        <f>ROUND(I131*H131,0)</f>
        <v>0</v>
      </c>
      <c r="K131" s="145"/>
      <c r="L131" s="27"/>
      <c r="M131" s="146" t="s">
        <v>1</v>
      </c>
      <c r="N131" s="147" t="s">
        <v>43</v>
      </c>
      <c r="O131" s="148">
        <v>0</v>
      </c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964</v>
      </c>
      <c r="AT131" s="150" t="s">
        <v>147</v>
      </c>
      <c r="AU131" s="150" t="s">
        <v>87</v>
      </c>
      <c r="AY131" s="14" t="s">
        <v>145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4" t="s">
        <v>8</v>
      </c>
      <c r="BK131" s="151">
        <f>ROUND(I131*H131,0)</f>
        <v>0</v>
      </c>
      <c r="BL131" s="14" t="s">
        <v>964</v>
      </c>
      <c r="BM131" s="150" t="s">
        <v>969</v>
      </c>
    </row>
    <row r="132" spans="1:65" s="12" customFormat="1" ht="22.9" customHeight="1" x14ac:dyDescent="0.2">
      <c r="B132" s="126"/>
      <c r="D132" s="127" t="s">
        <v>77</v>
      </c>
      <c r="E132" s="136" t="s">
        <v>970</v>
      </c>
      <c r="F132" s="136" t="s">
        <v>971</v>
      </c>
      <c r="J132" s="137">
        <f>BK132</f>
        <v>0</v>
      </c>
      <c r="L132" s="126"/>
      <c r="M132" s="130"/>
      <c r="N132" s="131"/>
      <c r="O132" s="131"/>
      <c r="P132" s="132">
        <f>P133</f>
        <v>0</v>
      </c>
      <c r="Q132" s="131"/>
      <c r="R132" s="132">
        <f>R133</f>
        <v>0</v>
      </c>
      <c r="S132" s="131"/>
      <c r="T132" s="133">
        <f>T133</f>
        <v>0</v>
      </c>
      <c r="AR132" s="127" t="s">
        <v>163</v>
      </c>
      <c r="AT132" s="134" t="s">
        <v>77</v>
      </c>
      <c r="AU132" s="134" t="s">
        <v>8</v>
      </c>
      <c r="AY132" s="127" t="s">
        <v>145</v>
      </c>
      <c r="BK132" s="135">
        <f>BK133</f>
        <v>0</v>
      </c>
    </row>
    <row r="133" spans="1:65" s="2" customFormat="1" ht="16.5" customHeight="1" x14ac:dyDescent="0.2">
      <c r="A133" s="26"/>
      <c r="B133" s="138"/>
      <c r="C133" s="139" t="s">
        <v>156</v>
      </c>
      <c r="D133" s="139" t="s">
        <v>147</v>
      </c>
      <c r="E133" s="140" t="s">
        <v>972</v>
      </c>
      <c r="F133" s="141" t="s">
        <v>971</v>
      </c>
      <c r="G133" s="142" t="s">
        <v>479</v>
      </c>
      <c r="H133" s="143">
        <v>1</v>
      </c>
      <c r="I133" s="144">
        <v>0</v>
      </c>
      <c r="J133" s="144">
        <f>ROUND(I133*H133,0)</f>
        <v>0</v>
      </c>
      <c r="K133" s="145"/>
      <c r="L133" s="27"/>
      <c r="M133" s="146" t="s">
        <v>1</v>
      </c>
      <c r="N133" s="147" t="s">
        <v>43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964</v>
      </c>
      <c r="AT133" s="150" t="s">
        <v>147</v>
      </c>
      <c r="AU133" s="150" t="s">
        <v>87</v>
      </c>
      <c r="AY133" s="14" t="s">
        <v>145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4" t="s">
        <v>8</v>
      </c>
      <c r="BK133" s="151">
        <f>ROUND(I133*H133,0)</f>
        <v>0</v>
      </c>
      <c r="BL133" s="14" t="s">
        <v>964</v>
      </c>
      <c r="BM133" s="150" t="s">
        <v>973</v>
      </c>
    </row>
    <row r="134" spans="1:65" s="12" customFormat="1" ht="22.9" customHeight="1" x14ac:dyDescent="0.2">
      <c r="B134" s="126"/>
      <c r="D134" s="127" t="s">
        <v>77</v>
      </c>
      <c r="E134" s="136" t="s">
        <v>974</v>
      </c>
      <c r="F134" s="136" t="s">
        <v>975</v>
      </c>
      <c r="J134" s="137">
        <f>BK134</f>
        <v>0</v>
      </c>
      <c r="L134" s="126"/>
      <c r="M134" s="130"/>
      <c r="N134" s="131"/>
      <c r="O134" s="131"/>
      <c r="P134" s="132">
        <f>P135</f>
        <v>0</v>
      </c>
      <c r="Q134" s="131"/>
      <c r="R134" s="132">
        <f>R135</f>
        <v>0</v>
      </c>
      <c r="S134" s="131"/>
      <c r="T134" s="133">
        <f>T135</f>
        <v>0</v>
      </c>
      <c r="AR134" s="127" t="s">
        <v>163</v>
      </c>
      <c r="AT134" s="134" t="s">
        <v>77</v>
      </c>
      <c r="AU134" s="134" t="s">
        <v>8</v>
      </c>
      <c r="AY134" s="127" t="s">
        <v>145</v>
      </c>
      <c r="BK134" s="135">
        <f>BK135</f>
        <v>0</v>
      </c>
    </row>
    <row r="135" spans="1:65" s="2" customFormat="1" ht="16.5" customHeight="1" x14ac:dyDescent="0.2">
      <c r="A135" s="26"/>
      <c r="B135" s="138"/>
      <c r="C135" s="139" t="s">
        <v>151</v>
      </c>
      <c r="D135" s="139" t="s">
        <v>147</v>
      </c>
      <c r="E135" s="140" t="s">
        <v>976</v>
      </c>
      <c r="F135" s="141" t="s">
        <v>975</v>
      </c>
      <c r="G135" s="142" t="s">
        <v>479</v>
      </c>
      <c r="H135" s="143">
        <v>1</v>
      </c>
      <c r="I135" s="144">
        <v>0</v>
      </c>
      <c r="J135" s="144">
        <f>ROUND(I135*H135,0)</f>
        <v>0</v>
      </c>
      <c r="K135" s="145"/>
      <c r="L135" s="27"/>
      <c r="M135" s="146" t="s">
        <v>1</v>
      </c>
      <c r="N135" s="147" t="s">
        <v>43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964</v>
      </c>
      <c r="AT135" s="150" t="s">
        <v>147</v>
      </c>
      <c r="AU135" s="150" t="s">
        <v>87</v>
      </c>
      <c r="AY135" s="14" t="s">
        <v>145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8</v>
      </c>
      <c r="BK135" s="151">
        <f>ROUND(I135*H135,0)</f>
        <v>0</v>
      </c>
      <c r="BL135" s="14" t="s">
        <v>964</v>
      </c>
      <c r="BM135" s="150" t="s">
        <v>977</v>
      </c>
    </row>
    <row r="136" spans="1:65" s="12" customFormat="1" ht="22.9" customHeight="1" x14ac:dyDescent="0.2">
      <c r="B136" s="126"/>
      <c r="D136" s="127" t="s">
        <v>77</v>
      </c>
      <c r="E136" s="136" t="s">
        <v>978</v>
      </c>
      <c r="F136" s="136" t="s">
        <v>979</v>
      </c>
      <c r="J136" s="137">
        <f>BK136</f>
        <v>0</v>
      </c>
      <c r="L136" s="126"/>
      <c r="M136" s="130"/>
      <c r="N136" s="131"/>
      <c r="O136" s="131"/>
      <c r="P136" s="132">
        <f>P137</f>
        <v>0</v>
      </c>
      <c r="Q136" s="131"/>
      <c r="R136" s="132">
        <f>R137</f>
        <v>0</v>
      </c>
      <c r="S136" s="131"/>
      <c r="T136" s="133">
        <f>T137</f>
        <v>0</v>
      </c>
      <c r="AR136" s="127" t="s">
        <v>163</v>
      </c>
      <c r="AT136" s="134" t="s">
        <v>77</v>
      </c>
      <c r="AU136" s="134" t="s">
        <v>8</v>
      </c>
      <c r="AY136" s="127" t="s">
        <v>145</v>
      </c>
      <c r="BK136" s="135">
        <f>BK137</f>
        <v>0</v>
      </c>
    </row>
    <row r="137" spans="1:65" s="2" customFormat="1" ht="16.5" customHeight="1" x14ac:dyDescent="0.2">
      <c r="A137" s="26"/>
      <c r="B137" s="138"/>
      <c r="C137" s="139" t="s">
        <v>163</v>
      </c>
      <c r="D137" s="139" t="s">
        <v>147</v>
      </c>
      <c r="E137" s="140" t="s">
        <v>980</v>
      </c>
      <c r="F137" s="141" t="s">
        <v>979</v>
      </c>
      <c r="G137" s="142" t="s">
        <v>479</v>
      </c>
      <c r="H137" s="143">
        <v>1</v>
      </c>
      <c r="I137" s="144">
        <v>0</v>
      </c>
      <c r="J137" s="144">
        <f>ROUND(I137*H137,0)</f>
        <v>0</v>
      </c>
      <c r="K137" s="145"/>
      <c r="L137" s="27"/>
      <c r="M137" s="146" t="s">
        <v>1</v>
      </c>
      <c r="N137" s="147" t="s">
        <v>43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964</v>
      </c>
      <c r="AT137" s="150" t="s">
        <v>147</v>
      </c>
      <c r="AU137" s="150" t="s">
        <v>87</v>
      </c>
      <c r="AY137" s="14" t="s">
        <v>145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4" t="s">
        <v>8</v>
      </c>
      <c r="BK137" s="151">
        <f>ROUND(I137*H137,0)</f>
        <v>0</v>
      </c>
      <c r="BL137" s="14" t="s">
        <v>964</v>
      </c>
      <c r="BM137" s="150" t="s">
        <v>981</v>
      </c>
    </row>
    <row r="138" spans="1:65" s="12" customFormat="1" ht="22.9" customHeight="1" x14ac:dyDescent="0.2">
      <c r="B138" s="126"/>
      <c r="D138" s="127" t="s">
        <v>77</v>
      </c>
      <c r="E138" s="136" t="s">
        <v>982</v>
      </c>
      <c r="F138" s="136" t="s">
        <v>983</v>
      </c>
      <c r="J138" s="137">
        <f>BK138</f>
        <v>0</v>
      </c>
      <c r="L138" s="126"/>
      <c r="M138" s="130"/>
      <c r="N138" s="131"/>
      <c r="O138" s="131"/>
      <c r="P138" s="132">
        <f>P139</f>
        <v>0</v>
      </c>
      <c r="Q138" s="131"/>
      <c r="R138" s="132">
        <f>R139</f>
        <v>0</v>
      </c>
      <c r="S138" s="131"/>
      <c r="T138" s="133">
        <f>T139</f>
        <v>0</v>
      </c>
      <c r="AR138" s="127" t="s">
        <v>163</v>
      </c>
      <c r="AT138" s="134" t="s">
        <v>77</v>
      </c>
      <c r="AU138" s="134" t="s">
        <v>8</v>
      </c>
      <c r="AY138" s="127" t="s">
        <v>145</v>
      </c>
      <c r="BK138" s="135">
        <f>BK139</f>
        <v>0</v>
      </c>
    </row>
    <row r="139" spans="1:65" s="2" customFormat="1" ht="16.5" customHeight="1" x14ac:dyDescent="0.2">
      <c r="A139" s="26"/>
      <c r="B139" s="138"/>
      <c r="C139" s="139" t="s">
        <v>169</v>
      </c>
      <c r="D139" s="139" t="s">
        <v>147</v>
      </c>
      <c r="E139" s="140" t="s">
        <v>984</v>
      </c>
      <c r="F139" s="141" t="s">
        <v>983</v>
      </c>
      <c r="G139" s="142" t="s">
        <v>479</v>
      </c>
      <c r="H139" s="143">
        <v>1</v>
      </c>
      <c r="I139" s="144">
        <v>0</v>
      </c>
      <c r="J139" s="144">
        <f>ROUND(I139*H139,0)</f>
        <v>0</v>
      </c>
      <c r="K139" s="145"/>
      <c r="L139" s="27"/>
      <c r="M139" s="146" t="s">
        <v>1</v>
      </c>
      <c r="N139" s="147" t="s">
        <v>43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964</v>
      </c>
      <c r="AT139" s="150" t="s">
        <v>147</v>
      </c>
      <c r="AU139" s="150" t="s">
        <v>87</v>
      </c>
      <c r="AY139" s="14" t="s">
        <v>145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8</v>
      </c>
      <c r="BK139" s="151">
        <f>ROUND(I139*H139,0)</f>
        <v>0</v>
      </c>
      <c r="BL139" s="14" t="s">
        <v>964</v>
      </c>
      <c r="BM139" s="150" t="s">
        <v>985</v>
      </c>
    </row>
    <row r="140" spans="1:65" s="12" customFormat="1" ht="22.9" customHeight="1" x14ac:dyDescent="0.2">
      <c r="B140" s="126"/>
      <c r="D140" s="127" t="s">
        <v>77</v>
      </c>
      <c r="E140" s="136" t="s">
        <v>986</v>
      </c>
      <c r="F140" s="136" t="s">
        <v>987</v>
      </c>
      <c r="J140" s="137">
        <f>BK140</f>
        <v>0</v>
      </c>
      <c r="L140" s="126"/>
      <c r="M140" s="130"/>
      <c r="N140" s="131"/>
      <c r="O140" s="131"/>
      <c r="P140" s="132">
        <f>P141</f>
        <v>0</v>
      </c>
      <c r="Q140" s="131"/>
      <c r="R140" s="132">
        <f>R141</f>
        <v>0</v>
      </c>
      <c r="S140" s="131"/>
      <c r="T140" s="133">
        <f>T141</f>
        <v>0</v>
      </c>
      <c r="AR140" s="127" t="s">
        <v>163</v>
      </c>
      <c r="AT140" s="134" t="s">
        <v>77</v>
      </c>
      <c r="AU140" s="134" t="s">
        <v>8</v>
      </c>
      <c r="AY140" s="127" t="s">
        <v>145</v>
      </c>
      <c r="BK140" s="135">
        <f>BK141</f>
        <v>0</v>
      </c>
    </row>
    <row r="141" spans="1:65" s="2" customFormat="1" ht="16.5" customHeight="1" x14ac:dyDescent="0.2">
      <c r="A141" s="26"/>
      <c r="B141" s="138"/>
      <c r="C141" s="139" t="s">
        <v>173</v>
      </c>
      <c r="D141" s="139" t="s">
        <v>147</v>
      </c>
      <c r="E141" s="140" t="s">
        <v>988</v>
      </c>
      <c r="F141" s="141" t="s">
        <v>987</v>
      </c>
      <c r="G141" s="142" t="s">
        <v>479</v>
      </c>
      <c r="H141" s="143">
        <v>1</v>
      </c>
      <c r="I141" s="144">
        <v>0</v>
      </c>
      <c r="J141" s="144">
        <f>ROUND(I141*H141,0)</f>
        <v>0</v>
      </c>
      <c r="K141" s="145"/>
      <c r="L141" s="27"/>
      <c r="M141" s="146" t="s">
        <v>1</v>
      </c>
      <c r="N141" s="147" t="s">
        <v>43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964</v>
      </c>
      <c r="AT141" s="150" t="s">
        <v>147</v>
      </c>
      <c r="AU141" s="150" t="s">
        <v>87</v>
      </c>
      <c r="AY141" s="14" t="s">
        <v>145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8</v>
      </c>
      <c r="BK141" s="151">
        <f>ROUND(I141*H141,0)</f>
        <v>0</v>
      </c>
      <c r="BL141" s="14" t="s">
        <v>964</v>
      </c>
      <c r="BM141" s="150" t="s">
        <v>989</v>
      </c>
    </row>
    <row r="142" spans="1:65" s="12" customFormat="1" ht="22.9" customHeight="1" x14ac:dyDescent="0.2">
      <c r="B142" s="126"/>
      <c r="D142" s="127" t="s">
        <v>77</v>
      </c>
      <c r="E142" s="136" t="s">
        <v>990</v>
      </c>
      <c r="F142" s="136" t="s">
        <v>991</v>
      </c>
      <c r="J142" s="137">
        <f>BK142</f>
        <v>0</v>
      </c>
      <c r="L142" s="126"/>
      <c r="M142" s="130"/>
      <c r="N142" s="131"/>
      <c r="O142" s="131"/>
      <c r="P142" s="132">
        <f>P143</f>
        <v>0</v>
      </c>
      <c r="Q142" s="131"/>
      <c r="R142" s="132">
        <f>R143</f>
        <v>0</v>
      </c>
      <c r="S142" s="131"/>
      <c r="T142" s="133">
        <f>T143</f>
        <v>0</v>
      </c>
      <c r="AR142" s="127" t="s">
        <v>163</v>
      </c>
      <c r="AT142" s="134" t="s">
        <v>77</v>
      </c>
      <c r="AU142" s="134" t="s">
        <v>8</v>
      </c>
      <c r="AY142" s="127" t="s">
        <v>145</v>
      </c>
      <c r="BK142" s="135">
        <f>BK143</f>
        <v>0</v>
      </c>
    </row>
    <row r="143" spans="1:65" s="2" customFormat="1" ht="16.5" customHeight="1" x14ac:dyDescent="0.2">
      <c r="A143" s="26"/>
      <c r="B143" s="138"/>
      <c r="C143" s="139" t="s">
        <v>167</v>
      </c>
      <c r="D143" s="139" t="s">
        <v>147</v>
      </c>
      <c r="E143" s="140" t="s">
        <v>992</v>
      </c>
      <c r="F143" s="141" t="s">
        <v>993</v>
      </c>
      <c r="G143" s="142" t="s">
        <v>479</v>
      </c>
      <c r="H143" s="143">
        <v>1</v>
      </c>
      <c r="I143" s="144">
        <v>0</v>
      </c>
      <c r="J143" s="144">
        <f>ROUND(I143*H143,0)</f>
        <v>0</v>
      </c>
      <c r="K143" s="145"/>
      <c r="L143" s="27"/>
      <c r="M143" s="146" t="s">
        <v>1</v>
      </c>
      <c r="N143" s="147" t="s">
        <v>43</v>
      </c>
      <c r="O143" s="148">
        <v>0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964</v>
      </c>
      <c r="AT143" s="150" t="s">
        <v>147</v>
      </c>
      <c r="AU143" s="150" t="s">
        <v>87</v>
      </c>
      <c r="AY143" s="14" t="s">
        <v>145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8</v>
      </c>
      <c r="BK143" s="151">
        <f>ROUND(I143*H143,0)</f>
        <v>0</v>
      </c>
      <c r="BL143" s="14" t="s">
        <v>964</v>
      </c>
      <c r="BM143" s="150" t="s">
        <v>994</v>
      </c>
    </row>
    <row r="144" spans="1:65" s="12" customFormat="1" ht="22.9" customHeight="1" x14ac:dyDescent="0.2">
      <c r="B144" s="126"/>
      <c r="D144" s="127" t="s">
        <v>77</v>
      </c>
      <c r="E144" s="136" t="s">
        <v>995</v>
      </c>
      <c r="F144" s="136" t="s">
        <v>996</v>
      </c>
      <c r="J144" s="137">
        <f>BK144</f>
        <v>0</v>
      </c>
      <c r="L144" s="126"/>
      <c r="M144" s="130"/>
      <c r="N144" s="131"/>
      <c r="O144" s="131"/>
      <c r="P144" s="132">
        <f>P145</f>
        <v>0</v>
      </c>
      <c r="Q144" s="131"/>
      <c r="R144" s="132">
        <f>R145</f>
        <v>0</v>
      </c>
      <c r="S144" s="131"/>
      <c r="T144" s="133">
        <f>T145</f>
        <v>0</v>
      </c>
      <c r="AR144" s="127" t="s">
        <v>163</v>
      </c>
      <c r="AT144" s="134" t="s">
        <v>77</v>
      </c>
      <c r="AU144" s="134" t="s">
        <v>8</v>
      </c>
      <c r="AY144" s="127" t="s">
        <v>145</v>
      </c>
      <c r="BK144" s="135">
        <f>BK145</f>
        <v>0</v>
      </c>
    </row>
    <row r="145" spans="1:65" s="2" customFormat="1" ht="16.5" customHeight="1" x14ac:dyDescent="0.2">
      <c r="A145" s="26"/>
      <c r="B145" s="138"/>
      <c r="C145" s="139" t="s">
        <v>179</v>
      </c>
      <c r="D145" s="139" t="s">
        <v>147</v>
      </c>
      <c r="E145" s="140" t="s">
        <v>997</v>
      </c>
      <c r="F145" s="141" t="s">
        <v>996</v>
      </c>
      <c r="G145" s="142" t="s">
        <v>479</v>
      </c>
      <c r="H145" s="143">
        <v>1</v>
      </c>
      <c r="I145" s="144">
        <v>0</v>
      </c>
      <c r="J145" s="144">
        <f>ROUND(I145*H145,0)</f>
        <v>0</v>
      </c>
      <c r="K145" s="145"/>
      <c r="L145" s="27"/>
      <c r="M145" s="166" t="s">
        <v>1</v>
      </c>
      <c r="N145" s="167" t="s">
        <v>43</v>
      </c>
      <c r="O145" s="164">
        <v>0</v>
      </c>
      <c r="P145" s="164">
        <f>O145*H145</f>
        <v>0</v>
      </c>
      <c r="Q145" s="164">
        <v>0</v>
      </c>
      <c r="R145" s="164">
        <f>Q145*H145</f>
        <v>0</v>
      </c>
      <c r="S145" s="164">
        <v>0</v>
      </c>
      <c r="T145" s="165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964</v>
      </c>
      <c r="AT145" s="150" t="s">
        <v>147</v>
      </c>
      <c r="AU145" s="150" t="s">
        <v>87</v>
      </c>
      <c r="AY145" s="14" t="s">
        <v>145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8</v>
      </c>
      <c r="BK145" s="151">
        <f>ROUND(I145*H145,0)</f>
        <v>0</v>
      </c>
      <c r="BL145" s="14" t="s">
        <v>964</v>
      </c>
      <c r="BM145" s="150" t="s">
        <v>998</v>
      </c>
    </row>
    <row r="146" spans="1:65" s="2" customFormat="1" ht="6.95" customHeight="1" x14ac:dyDescent="0.2">
      <c r="A146" s="26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27"/>
      <c r="M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</row>
  </sheetData>
  <autoFilter ref="C125:K145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11 - Zázemí sportovního k...</vt:lpstr>
      <vt:lpstr>12 - Vedlejší náklady</vt:lpstr>
      <vt:lpstr>'11 - Zázemí sportovního k...'!Názvy_tisku</vt:lpstr>
      <vt:lpstr>'12 - Vedlejší náklady'!Názvy_tisku</vt:lpstr>
      <vt:lpstr>'Rekapitulace stavby'!Názvy_tisku</vt:lpstr>
      <vt:lpstr>'11 - Zázemí sportovního k...'!Oblast_tisku</vt:lpstr>
      <vt:lpstr>'12 - Vedlejší náklady'!Oblast_tisku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bsk</cp:lastModifiedBy>
  <dcterms:created xsi:type="dcterms:W3CDTF">2019-07-27T05:56:51Z</dcterms:created>
  <dcterms:modified xsi:type="dcterms:W3CDTF">2021-08-19T16:01:28Z</dcterms:modified>
</cp:coreProperties>
</file>