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295" activeTab="1"/>
  </bookViews>
  <sheets>
    <sheet name="Rekapitulace stavby" sheetId="1" r:id="rId1"/>
    <sheet name="Int - Interiér" sheetId="3" r:id="rId2"/>
  </sheets>
  <definedNames>
    <definedName name="_xlnm._FilterDatabase" localSheetId="1" hidden="1">'Int - Interiér'!$C$117:$K$136</definedName>
    <definedName name="_xlnm.Print_Area" localSheetId="1">'Int - Interiér'!$C$4:$J$39,'Int - Interiér'!$C$50:$J$76,'Int - Interiér'!$C$82:$J$99,'Int - Interiér'!$C$105:$K$136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'Int - Interiér'!$117:$117</definedName>
  </definedNames>
  <calcPr calcId="152511"/>
  <extLst/>
</workbook>
</file>

<file path=xl/sharedStrings.xml><?xml version="1.0" encoding="utf-8"?>
<sst xmlns="http://schemas.openxmlformats.org/spreadsheetml/2006/main" count="509" uniqueCount="180">
  <si>
    <t>Export Komplet</t>
  </si>
  <si>
    <t/>
  </si>
  <si>
    <t>2.0</t>
  </si>
  <si>
    <t>False</t>
  </si>
  <si>
    <t>{dfad74b9-3fec-4ddf-9ccd-c19bd4685692}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</si>
  <si>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</si>
  <si>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</si>
  <si>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</si>
  <si>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</si>
  <si>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</si>
  <si>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</si>
  <si>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</si>
  <si>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</si>
  <si>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</si>
  <si>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SK20039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</si>
  <si>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</si>
  <si>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</si>
  <si>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Interiér sborovny ZŠ Husitská v Nové Pace</t>
  </si>
  <si>
    <t>KSO:</t>
  </si>
  <si>
    <t>CC-CZ:</t>
  </si>
  <si>
    <t>Místo:</t>
  </si>
  <si>
    <t xml:space="preserve"> </t>
  </si>
  <si>
    <t>Datum:</t>
  </si>
  <si>
    <t>4.8.2020</t>
  </si>
  <si>
    <t>Zadavatel:</t>
  </si>
  <si>
    <t>IČ:</t>
  </si>
  <si>
    <t>Město Nová paka</t>
  </si>
  <si>
    <t>DIČ:</t>
  </si>
  <si>
    <t>Uchazeč:</t>
  </si>
  <si>
    <t>Vyplň údaj</t>
  </si>
  <si>
    <t>Projektant:</t>
  </si>
  <si>
    <t>Ing. arch. martin Doubek</t>
  </si>
  <si>
    <t>True</t>
  </si>
  <si>
    <t>Zpracovatel:</t>
  </si>
  <si>
    <t>Martin Škrabal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</si>
  <si>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</si>
  <si>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</si>
  <si>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</si>
  <si>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</si>
  <si>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</si>
  <si>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</si>
  <si>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</si>
  <si>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</si>
  <si>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</si>
  <si>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</si>
  <si>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</si>
  <si>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</si>
  <si>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</si>
  <si>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</si>
  <si>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</si>
  <si>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</si>
  <si>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</si>
  <si>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</si>
  <si>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</si>
  <si>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</si>
  <si>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</si>
  <si>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</si>
  <si>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</si>
  <si>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</si>
  <si>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</si>
  <si>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</si>
  <si>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</si>
  <si>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</si>
  <si>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</si>
  <si>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</si>
  <si>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</si>
  <si>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</si>
  <si>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</si>
  <si>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</si>
  <si>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</si>
  <si>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</si>
  <si>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</si>
  <si>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</si>
  <si>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</si>
  <si>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</si>
  <si>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</si>
  <si>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</si>
  <si>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</si>
  <si>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</si>
  <si>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</si>
  <si>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</si>
  <si>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</si>
  <si>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</si>
  <si>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Int</t>
  </si>
  <si>
    <t>Interiér</t>
  </si>
  <si>
    <t>{29d53ed7-7caa-4c51-9deb-7678d8e1aec8}</t>
  </si>
  <si>
    <t>2</t>
  </si>
  <si>
    <t>ÚT</t>
  </si>
  <si>
    <t>{3fd554f9-ddc0-4d65-b06d-fab034a5f5be}</t>
  </si>
  <si>
    <t>EL</t>
  </si>
  <si>
    <t>{9df791d6-bae9-45bd-8ad8-436e2216a990}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</si>
  <si>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</si>
  <si>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</si>
  <si>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</si>
  <si>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</si>
  <si>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</si>
  <si>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</si>
  <si>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</si>
  <si>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</si>
  <si>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</si>
  <si>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</si>
  <si>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</si>
  <si>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</si>
  <si>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</si>
  <si>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</si>
  <si>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</si>
  <si>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</si>
  <si>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</si>
  <si>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</si>
  <si>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</si>
  <si>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</si>
  <si>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4</t>
  </si>
  <si>
    <t>K</t>
  </si>
  <si>
    <t>3</t>
  </si>
  <si>
    <t>m2</t>
  </si>
  <si>
    <t>6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</si>
  <si>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</si>
  <si>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</si>
  <si>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</si>
  <si>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</si>
  <si>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</si>
  <si>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</si>
  <si>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</si>
  <si>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</si>
  <si>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</si>
  <si>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</si>
  <si>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18</t>
  </si>
  <si>
    <t>20</t>
  </si>
  <si>
    <t>22</t>
  </si>
  <si>
    <t>24</t>
  </si>
  <si>
    <t>26</t>
  </si>
  <si>
    <t>32</t>
  </si>
  <si>
    <t>28</t>
  </si>
  <si>
    <t>30</t>
  </si>
  <si>
    <t>D1</t>
  </si>
  <si>
    <t>ks</t>
  </si>
  <si>
    <t>Objekt:</t>
  </si>
  <si>
    <t>Int - Interiér</t>
  </si>
  <si>
    <t>D1 - nábytek typový</t>
  </si>
  <si>
    <t>D2 - nábytek atypický (dílenská výroba) D+M</t>
  </si>
  <si>
    <t>T.01</t>
  </si>
  <si>
    <t>typ. taburet (polstr.-látka/kůže)</t>
  </si>
  <si>
    <t>T.02</t>
  </si>
  <si>
    <t>typ. pohovka 3místná</t>
  </si>
  <si>
    <t>T.03</t>
  </si>
  <si>
    <t>typ. židle</t>
  </si>
  <si>
    <t>T.04</t>
  </si>
  <si>
    <t>typ. barová židle</t>
  </si>
  <si>
    <t>T.05</t>
  </si>
  <si>
    <t>polštář - synt. náplň s text. potahem</t>
  </si>
  <si>
    <t>D2</t>
  </si>
  <si>
    <t>A.01</t>
  </si>
  <si>
    <t>bm</t>
  </si>
  <si>
    <t>A.02</t>
  </si>
  <si>
    <t>atyp. taburet malý - stolek/stolička (překližka) 35x35cm, v. 45cm</t>
  </si>
  <si>
    <t>A.03</t>
  </si>
  <si>
    <t>atyp. taburet velký - stolek (překližka) 100x55cm, v. 45cm</t>
  </si>
  <si>
    <t>A.04</t>
  </si>
  <si>
    <t>skříňová sestava hl. 40cm, v. 300cm, 50% otevř. police, 50% s dvířky - tip on systém (překližka 15-18mm)</t>
  </si>
  <si>
    <t>A.05</t>
  </si>
  <si>
    <t>skříňová sestava hl. 60cm, v. 275cm, 35% otevř. police, 65% s dvířky - tip on systém (překližka 15-18mm), součástí prac. deska 1,2bm s dřezem a armaturou, LED podsvětlení linky a skříně, polstrování niky/ matrace</t>
  </si>
  <si>
    <t>A.06</t>
  </si>
  <si>
    <t>stojan na časopisy</t>
  </si>
  <si>
    <t>A.07</t>
  </si>
  <si>
    <t>A.08</t>
  </si>
  <si>
    <t>A.09</t>
  </si>
  <si>
    <t>A.10</t>
  </si>
  <si>
    <t>A.11</t>
  </si>
  <si>
    <t>nástěnka - desky hobra tl. 19mm, celk. rozměr 3150x1235, vč. řezání a lepení</t>
  </si>
  <si>
    <t>barový pult - překližka (tupl. deska)</t>
  </si>
  <si>
    <t>lavice š. 69 cm - překližka (tupl. deska), vč. zadní desky k zakrytí vedení ÚT</t>
  </si>
  <si>
    <t>pracovní plocha (stůl) - překližka (tupl. deska) š. 69cm</t>
  </si>
  <si>
    <t>Nedílnou součástí specifikace je výkresová dokumentace!</t>
  </si>
  <si>
    <t>akustický podhled - překližka</t>
  </si>
  <si>
    <t>parapetní deska do š. 15cm, překližka (tupl. deska)</t>
  </si>
  <si>
    <t>nábytek typový (spec. viz katalog typ. prvků)</t>
  </si>
  <si>
    <t>nábytek atypický (dílenská výroba) D+M (spec. viz výkr. dokumentace)</t>
  </si>
  <si>
    <t>Vytápění - není předmětem této veřejné zakázky</t>
  </si>
  <si>
    <t>Elektroinstalace - není předmětem této veřejné zakázky</t>
  </si>
  <si>
    <t>Interiér sborovny ZŠ Husitská v Nové Pace - není předmětem této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</si>
</sst>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167" fontId="19" fillId="0" borderId="21" xfId="0" applyNumberFormat="1" applyFont="1" applyBorder="1" applyAlignment="1" applyProtection="1">
      <alignment vertical="center"/>
      <protection locked="0"/>
    </xf>
    <xf numFmtId="4" fontId="19" fillId="2" borderId="21" xfId="0" applyNumberFormat="1" applyFont="1" applyFill="1" applyBorder="1" applyAlignment="1" applyProtection="1">
      <alignment vertical="center"/>
      <protection locked="0"/>
    </xf>
    <xf numFmtId="4" fontId="19" fillId="0" borderId="21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0" fillId="0" borderId="19" xfId="0" applyNumberFormat="1" applyFont="1" applyBorder="1" applyAlignment="1">
      <alignment vertical="center"/>
    </xf>
    <xf numFmtId="166" fontId="20" fillId="0" borderId="22" xfId="0" applyNumberFormat="1" applyFont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22">
      <selection activeCell="AI105" sqref="AI10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hidden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s="1" customFormat="1" ht="36.95" customHeight="1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s="1" customFormat="1" ht="12" customHeight="1">
      <c r="B5" s="16"/>
      <c r="D5" s="20" t="s">
        <v>13</v>
      </c>
      <c r="K5" s="202" t="s">
        <v>14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6"/>
      <c r="BE5" s="199" t="s">
        <v>15</v>
      </c>
      <c r="BS5" s="13" t="s">
        <v>6</v>
      </c>
    </row>
    <row r="6" spans="2:71" s="1" customFormat="1" ht="36.95" customHeight="1">
      <c r="B6" s="16"/>
      <c r="D6" s="22" t="s">
        <v>16</v>
      </c>
      <c r="K6" s="203" t="s">
        <v>17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6"/>
      <c r="BE6" s="200"/>
      <c r="BS6" s="13" t="s">
        <v>6</v>
      </c>
    </row>
    <row r="7" spans="2:71" s="1" customFormat="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200"/>
      <c r="BS7" s="13" t="s">
        <v>6</v>
      </c>
    </row>
    <row r="8" spans="2:71" s="1" customFormat="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200"/>
      <c r="BS8" s="13" t="s">
        <v>6</v>
      </c>
    </row>
    <row r="9" spans="2:71" s="1" customFormat="1" ht="14.45" customHeight="1">
      <c r="B9" s="16"/>
      <c r="AR9" s="16"/>
      <c r="BE9" s="200"/>
      <c r="BS9" s="13" t="s">
        <v>6</v>
      </c>
    </row>
    <row r="10" spans="2:71" s="1" customFormat="1" ht="12" customHeight="1">
      <c r="B10" s="16"/>
      <c r="D10" s="23" t="s">
        <v>24</v>
      </c>
      <c r="AK10" s="23" t="s">
        <v>25</v>
      </c>
      <c r="AN10" s="21" t="s">
        <v>1</v>
      </c>
      <c r="AR10" s="16"/>
      <c r="BE10" s="200"/>
      <c r="BS10" s="13" t="s">
        <v>6</v>
      </c>
    </row>
    <row r="11" spans="2:71" s="1" customFormat="1" ht="18.4" customHeight="1">
      <c r="B11" s="16"/>
      <c r="E11" s="21" t="s">
        <v>26</v>
      </c>
      <c r="AK11" s="23" t="s">
        <v>27</v>
      </c>
      <c r="AN11" s="21" t="s">
        <v>1</v>
      </c>
      <c r="AR11" s="16"/>
      <c r="BE11" s="200"/>
      <c r="BS11" s="13" t="s">
        <v>6</v>
      </c>
    </row>
    <row r="12" spans="2:71" s="1" customFormat="1" ht="6.95" customHeight="1">
      <c r="B12" s="16"/>
      <c r="AR12" s="16"/>
      <c r="BE12" s="200"/>
      <c r="BS12" s="13" t="s">
        <v>6</v>
      </c>
    </row>
    <row r="13" spans="2:71" s="1" customFormat="1" ht="12" customHeight="1">
      <c r="B13" s="16"/>
      <c r="D13" s="23" t="s">
        <v>28</v>
      </c>
      <c r="AK13" s="23" t="s">
        <v>25</v>
      </c>
      <c r="AN13" s="25" t="s">
        <v>29</v>
      </c>
      <c r="AR13" s="16"/>
      <c r="BE13" s="200"/>
      <c r="BS13" s="13" t="s">
        <v>6</v>
      </c>
    </row>
    <row r="14" spans="2:71" ht="12.75">
      <c r="B14" s="16"/>
      <c r="E14" s="204" t="s">
        <v>29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3" t="s">
        <v>27</v>
      </c>
      <c r="AN14" s="25" t="s">
        <v>29</v>
      </c>
      <c r="AR14" s="16"/>
      <c r="BE14" s="200"/>
      <c r="BS14" s="13" t="s">
        <v>6</v>
      </c>
    </row>
    <row r="15" spans="2:71" s="1" customFormat="1" ht="6.95" customHeight="1">
      <c r="B15" s="16"/>
      <c r="AR15" s="16"/>
      <c r="BE15" s="200"/>
      <c r="BS15" s="13" t="s">
        <v>3</v>
      </c>
    </row>
    <row r="16" spans="2:71" s="1" customFormat="1" ht="12" customHeight="1">
      <c r="B16" s="16"/>
      <c r="D16" s="23" t="s">
        <v>30</v>
      </c>
      <c r="AK16" s="23" t="s">
        <v>25</v>
      </c>
      <c r="AN16" s="21" t="s">
        <v>1</v>
      </c>
      <c r="AR16" s="16"/>
      <c r="BE16" s="200"/>
      <c r="BS16" s="13" t="s">
        <v>3</v>
      </c>
    </row>
    <row r="17" spans="2:71" s="1" customFormat="1" ht="18.4" customHeight="1">
      <c r="B17" s="16"/>
      <c r="E17" s="21" t="s">
        <v>31</v>
      </c>
      <c r="AK17" s="23" t="s">
        <v>27</v>
      </c>
      <c r="AN17" s="21" t="s">
        <v>1</v>
      </c>
      <c r="AR17" s="16"/>
      <c r="BE17" s="200"/>
      <c r="BS17" s="13" t="s">
        <v>32</v>
      </c>
    </row>
    <row r="18" spans="2:71" s="1" customFormat="1" ht="6.95" customHeight="1">
      <c r="B18" s="16"/>
      <c r="AR18" s="16"/>
      <c r="BE18" s="200"/>
      <c r="BS18" s="13" t="s">
        <v>6</v>
      </c>
    </row>
    <row r="19" spans="2:71" s="1" customFormat="1" ht="12" customHeight="1">
      <c r="B19" s="16"/>
      <c r="D19" s="23" t="s">
        <v>33</v>
      </c>
      <c r="AK19" s="23" t="s">
        <v>25</v>
      </c>
      <c r="AN19" s="21" t="s">
        <v>1</v>
      </c>
      <c r="AR19" s="16"/>
      <c r="BE19" s="200"/>
      <c r="BS19" s="13" t="s">
        <v>6</v>
      </c>
    </row>
    <row r="20" spans="2:71" s="1" customFormat="1" ht="18.4" customHeight="1">
      <c r="B20" s="16"/>
      <c r="E20" s="21" t="s">
        <v>34</v>
      </c>
      <c r="AK20" s="23" t="s">
        <v>27</v>
      </c>
      <c r="AN20" s="21" t="s">
        <v>1</v>
      </c>
      <c r="AR20" s="16"/>
      <c r="BE20" s="200"/>
      <c r="BS20" s="13" t="s">
        <v>32</v>
      </c>
    </row>
    <row r="21" spans="2:57" s="1" customFormat="1" ht="6.95" customHeight="1">
      <c r="B21" s="16"/>
      <c r="AR21" s="16"/>
      <c r="BE21" s="200"/>
    </row>
    <row r="22" spans="2:57" s="1" customFormat="1" ht="12" customHeight="1">
      <c r="B22" s="16"/>
      <c r="D22" s="23" t="s">
        <v>35</v>
      </c>
      <c r="AR22" s="16"/>
      <c r="BE22" s="200"/>
    </row>
    <row r="23" spans="2:57" s="1" customFormat="1" ht="16.5" customHeight="1">
      <c r="B23" s="16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16"/>
      <c r="BE23" s="200"/>
    </row>
    <row r="24" spans="2:57" s="1" customFormat="1" ht="6.95" customHeight="1">
      <c r="B24" s="16"/>
      <c r="AR24" s="16"/>
      <c r="BE24" s="200"/>
    </row>
    <row r="25" spans="2:57" s="1" customFormat="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00"/>
    </row>
    <row r="26" spans="1:57" s="2" customFormat="1" ht="25.9" customHeight="1">
      <c r="A26" s="28"/>
      <c r="B26" s="29"/>
      <c r="C26" s="28"/>
      <c r="D26" s="30" t="s">
        <v>36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0">
        <f>ROUND(AG94,2)</f>
        <v>0</v>
      </c>
      <c r="AL26" s="191"/>
      <c r="AM26" s="191"/>
      <c r="AN26" s="191"/>
      <c r="AO26" s="191"/>
      <c r="AP26" s="28"/>
      <c r="AQ26" s="28"/>
      <c r="AR26" s="29"/>
      <c r="BE26" s="200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00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192" t="s">
        <v>37</v>
      </c>
      <c r="M28" s="192"/>
      <c r="N28" s="192"/>
      <c r="O28" s="192"/>
      <c r="P28" s="192"/>
      <c r="Q28" s="28"/>
      <c r="R28" s="28"/>
      <c r="S28" s="28"/>
      <c r="T28" s="28"/>
      <c r="U28" s="28"/>
      <c r="V28" s="28"/>
      <c r="W28" s="192" t="s">
        <v>38</v>
      </c>
      <c r="X28" s="192"/>
      <c r="Y28" s="192"/>
      <c r="Z28" s="192"/>
      <c r="AA28" s="192"/>
      <c r="AB28" s="192"/>
      <c r="AC28" s="192"/>
      <c r="AD28" s="192"/>
      <c r="AE28" s="192"/>
      <c r="AF28" s="28"/>
      <c r="AG28" s="28"/>
      <c r="AH28" s="28"/>
      <c r="AI28" s="28"/>
      <c r="AJ28" s="28"/>
      <c r="AK28" s="192" t="s">
        <v>39</v>
      </c>
      <c r="AL28" s="192"/>
      <c r="AM28" s="192"/>
      <c r="AN28" s="192"/>
      <c r="AO28" s="192"/>
      <c r="AP28" s="28"/>
      <c r="AQ28" s="28"/>
      <c r="AR28" s="29"/>
      <c r="BE28" s="200"/>
    </row>
    <row r="29" spans="2:57" s="3" customFormat="1" ht="14.45" customHeight="1">
      <c r="B29" s="33"/>
      <c r="D29" s="23" t="s">
        <v>40</v>
      </c>
      <c r="F29" s="23" t="s">
        <v>41</v>
      </c>
      <c r="L29" s="186">
        <v>0.21</v>
      </c>
      <c r="M29" s="185"/>
      <c r="N29" s="185"/>
      <c r="O29" s="185"/>
      <c r="P29" s="185"/>
      <c r="W29" s="184">
        <f>ROUND(AZ94,2)</f>
        <v>0</v>
      </c>
      <c r="X29" s="185"/>
      <c r="Y29" s="185"/>
      <c r="Z29" s="185"/>
      <c r="AA29" s="185"/>
      <c r="AB29" s="185"/>
      <c r="AC29" s="185"/>
      <c r="AD29" s="185"/>
      <c r="AE29" s="185"/>
      <c r="AK29" s="184">
        <f>ROUND(AV94,2)</f>
        <v>0</v>
      </c>
      <c r="AL29" s="185"/>
      <c r="AM29" s="185"/>
      <c r="AN29" s="185"/>
      <c r="AO29" s="185"/>
      <c r="AR29" s="33"/>
      <c r="BE29" s="201"/>
    </row>
    <row r="30" spans="2:57" s="3" customFormat="1" ht="14.45" customHeight="1">
      <c r="B30" s="33"/>
      <c r="F30" s="23" t="s">
        <v>42</v>
      </c>
      <c r="L30" s="186">
        <v>0.15</v>
      </c>
      <c r="M30" s="185"/>
      <c r="N30" s="185"/>
      <c r="O30" s="185"/>
      <c r="P30" s="185"/>
      <c r="W30" s="184">
        <f>ROUND(BA94,2)</f>
        <v>0</v>
      </c>
      <c r="X30" s="185"/>
      <c r="Y30" s="185"/>
      <c r="Z30" s="185"/>
      <c r="AA30" s="185"/>
      <c r="AB30" s="185"/>
      <c r="AC30" s="185"/>
      <c r="AD30" s="185"/>
      <c r="AE30" s="185"/>
      <c r="AK30" s="184">
        <f>ROUND(AW94,2)</f>
        <v>0</v>
      </c>
      <c r="AL30" s="185"/>
      <c r="AM30" s="185"/>
      <c r="AN30" s="185"/>
      <c r="AO30" s="185"/>
      <c r="AR30" s="33"/>
      <c r="BE30" s="201"/>
    </row>
    <row r="31" spans="2:57" s="3" customFormat="1" ht="14.45" customHeight="1" hidden="1">
      <c r="B31" s="33"/>
      <c r="F31" s="23" t="s">
        <v>43</v>
      </c>
      <c r="L31" s="186">
        <v>0.21</v>
      </c>
      <c r="M31" s="185"/>
      <c r="N31" s="185"/>
      <c r="O31" s="185"/>
      <c r="P31" s="185"/>
      <c r="W31" s="184">
        <f>ROUND(BB94,2)</f>
        <v>0</v>
      </c>
      <c r="X31" s="185"/>
      <c r="Y31" s="185"/>
      <c r="Z31" s="185"/>
      <c r="AA31" s="185"/>
      <c r="AB31" s="185"/>
      <c r="AC31" s="185"/>
      <c r="AD31" s="185"/>
      <c r="AE31" s="185"/>
      <c r="AK31" s="184">
        <v>0</v>
      </c>
      <c r="AL31" s="185"/>
      <c r="AM31" s="185"/>
      <c r="AN31" s="185"/>
      <c r="AO31" s="185"/>
      <c r="AR31" s="33"/>
      <c r="BE31" s="201"/>
    </row>
    <row r="32" spans="2:57" s="3" customFormat="1" ht="14.45" customHeight="1" hidden="1">
      <c r="B32" s="33"/>
      <c r="F32" s="23" t="s">
        <v>44</v>
      </c>
      <c r="L32" s="186">
        <v>0.15</v>
      </c>
      <c r="M32" s="185"/>
      <c r="N32" s="185"/>
      <c r="O32" s="185"/>
      <c r="P32" s="185"/>
      <c r="W32" s="184">
        <f>ROUND(BC94,2)</f>
        <v>0</v>
      </c>
      <c r="X32" s="185"/>
      <c r="Y32" s="185"/>
      <c r="Z32" s="185"/>
      <c r="AA32" s="185"/>
      <c r="AB32" s="185"/>
      <c r="AC32" s="185"/>
      <c r="AD32" s="185"/>
      <c r="AE32" s="185"/>
      <c r="AK32" s="184">
        <v>0</v>
      </c>
      <c r="AL32" s="185"/>
      <c r="AM32" s="185"/>
      <c r="AN32" s="185"/>
      <c r="AO32" s="185"/>
      <c r="AR32" s="33"/>
      <c r="BE32" s="201"/>
    </row>
    <row r="33" spans="2:57" s="3" customFormat="1" ht="14.45" customHeight="1" hidden="1">
      <c r="B33" s="33"/>
      <c r="F33" s="23" t="s">
        <v>45</v>
      </c>
      <c r="L33" s="186">
        <v>0</v>
      </c>
      <c r="M33" s="185"/>
      <c r="N33" s="185"/>
      <c r="O33" s="185"/>
      <c r="P33" s="185"/>
      <c r="W33" s="184">
        <f>ROUND(BD94,2)</f>
        <v>0</v>
      </c>
      <c r="X33" s="185"/>
      <c r="Y33" s="185"/>
      <c r="Z33" s="185"/>
      <c r="AA33" s="185"/>
      <c r="AB33" s="185"/>
      <c r="AC33" s="185"/>
      <c r="AD33" s="185"/>
      <c r="AE33" s="185"/>
      <c r="AK33" s="184">
        <v>0</v>
      </c>
      <c r="AL33" s="185"/>
      <c r="AM33" s="185"/>
      <c r="AN33" s="185"/>
      <c r="AO33" s="185"/>
      <c r="AR33" s="33"/>
      <c r="BE33" s="201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00"/>
    </row>
    <row r="35" spans="1:57" s="2" customFormat="1" ht="25.9" customHeight="1">
      <c r="A35" s="28"/>
      <c r="B35" s="29"/>
      <c r="C35" s="34"/>
      <c r="D35" s="35" t="s">
        <v>46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47</v>
      </c>
      <c r="U35" s="36"/>
      <c r="V35" s="36"/>
      <c r="W35" s="36"/>
      <c r="X35" s="198" t="s">
        <v>48</v>
      </c>
      <c r="Y35" s="196"/>
      <c r="Z35" s="196"/>
      <c r="AA35" s="196"/>
      <c r="AB35" s="196"/>
      <c r="AC35" s="36"/>
      <c r="AD35" s="36"/>
      <c r="AE35" s="36"/>
      <c r="AF35" s="36"/>
      <c r="AG35" s="36"/>
      <c r="AH35" s="36"/>
      <c r="AI35" s="36"/>
      <c r="AJ35" s="36"/>
      <c r="AK35" s="195">
        <f>SUM(AK26:AK33)</f>
        <v>0</v>
      </c>
      <c r="AL35" s="196"/>
      <c r="AM35" s="196"/>
      <c r="AN35" s="196"/>
      <c r="AO35" s="197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6"/>
      <c r="AR38" s="16"/>
    </row>
    <row r="39" spans="2:44" s="1" customFormat="1" ht="14.45" customHeight="1">
      <c r="B39" s="16"/>
      <c r="AR39" s="16"/>
    </row>
    <row r="40" spans="2:44" s="1" customFormat="1" ht="14.45" customHeight="1">
      <c r="B40" s="16"/>
      <c r="AR40" s="16"/>
    </row>
    <row r="41" spans="2:44" s="1" customFormat="1" ht="14.45" customHeight="1">
      <c r="B41" s="16"/>
      <c r="AR41" s="16"/>
    </row>
    <row r="42" spans="2:44" s="1" customFormat="1" ht="14.45" customHeight="1">
      <c r="B42" s="16"/>
      <c r="AR42" s="16"/>
    </row>
    <row r="43" spans="2:44" s="1" customFormat="1" ht="14.45" customHeight="1">
      <c r="B43" s="16"/>
      <c r="AR43" s="16"/>
    </row>
    <row r="44" spans="2:44" s="1" customFormat="1" ht="14.45" customHeight="1">
      <c r="B44" s="16"/>
      <c r="AR44" s="16"/>
    </row>
    <row r="45" spans="2:44" s="1" customFormat="1" ht="14.45" customHeight="1">
      <c r="B45" s="16"/>
      <c r="AR45" s="16"/>
    </row>
    <row r="46" spans="2:44" s="1" customFormat="1" ht="14.45" customHeight="1">
      <c r="B46" s="16"/>
      <c r="AR46" s="16"/>
    </row>
    <row r="47" spans="2:44" s="1" customFormat="1" ht="14.45" customHeight="1">
      <c r="B47" s="16"/>
      <c r="AR47" s="16"/>
    </row>
    <row r="48" spans="2:44" s="1" customFormat="1" ht="14.45" customHeight="1">
      <c r="B48" s="16"/>
      <c r="AR48" s="16"/>
    </row>
    <row r="49" spans="2:44" s="2" customFormat="1" ht="14.45" customHeight="1">
      <c r="B49" s="38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50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1:57" s="2" customFormat="1" ht="12.75">
      <c r="A60" s="28"/>
      <c r="B60" s="29"/>
      <c r="C60" s="28"/>
      <c r="D60" s="41" t="s">
        <v>51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52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51</v>
      </c>
      <c r="AI60" s="31"/>
      <c r="AJ60" s="31"/>
      <c r="AK60" s="31"/>
      <c r="AL60" s="31"/>
      <c r="AM60" s="41" t="s">
        <v>52</v>
      </c>
      <c r="AN60" s="31"/>
      <c r="AO60" s="31"/>
      <c r="AP60" s="28"/>
      <c r="AQ60" s="28"/>
      <c r="AR60" s="29"/>
      <c r="BE60" s="28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1:57" s="2" customFormat="1" ht="12.75">
      <c r="A64" s="28"/>
      <c r="B64" s="29"/>
      <c r="C64" s="28"/>
      <c r="D64" s="39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54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1:57" s="2" customFormat="1" ht="12.75">
      <c r="A75" s="28"/>
      <c r="B75" s="29"/>
      <c r="C75" s="28"/>
      <c r="D75" s="41" t="s">
        <v>51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52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51</v>
      </c>
      <c r="AI75" s="31"/>
      <c r="AJ75" s="31"/>
      <c r="AK75" s="31"/>
      <c r="AL75" s="31"/>
      <c r="AM75" s="41" t="s">
        <v>52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17" t="s">
        <v>55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3" t="s">
        <v>13</v>
      </c>
      <c r="L84" s="4" t="str">
        <f>K5</f>
        <v>SK20039</v>
      </c>
      <c r="AR84" s="47"/>
    </row>
    <row r="85" spans="2:44" s="5" customFormat="1" ht="36.95" customHeight="1">
      <c r="B85" s="48"/>
      <c r="C85" s="49" t="s">
        <v>16</v>
      </c>
      <c r="L85" s="187" t="str">
        <f>K6</f>
        <v>Interiér sborovny ZŠ Husitská v Nové Pace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3" t="s">
        <v>20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22</v>
      </c>
      <c r="AJ87" s="28"/>
      <c r="AK87" s="28"/>
      <c r="AL87" s="28"/>
      <c r="AM87" s="189" t="str">
        <f>IF(AN8="","",AN8)</f>
        <v>4.8.2020</v>
      </c>
      <c r="AN87" s="189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3" t="s">
        <v>24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>Město Nová paka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30</v>
      </c>
      <c r="AJ89" s="28"/>
      <c r="AK89" s="28"/>
      <c r="AL89" s="28"/>
      <c r="AM89" s="172" t="str">
        <f>IF(E17="","",E17)</f>
        <v>Ing. arch. martin Doubek</v>
      </c>
      <c r="AN89" s="173"/>
      <c r="AO89" s="173"/>
      <c r="AP89" s="173"/>
      <c r="AQ89" s="28"/>
      <c r="AR89" s="29"/>
      <c r="AS89" s="168" t="s">
        <v>56</v>
      </c>
      <c r="AT89" s="169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3" t="s">
        <v>28</v>
      </c>
      <c r="D90" s="28"/>
      <c r="E90" s="28"/>
      <c r="F90" s="28"/>
      <c r="G90" s="28"/>
      <c r="H90" s="28"/>
      <c r="I90" s="28"/>
      <c r="J90" s="28"/>
      <c r="K90" s="28"/>
      <c r="L90" s="4" t="str">
        <f>IF(E14="Vyplň údaj","",E14)</f>
        <v/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33</v>
      </c>
      <c r="AJ90" s="28"/>
      <c r="AK90" s="28"/>
      <c r="AL90" s="28"/>
      <c r="AM90" s="172" t="str">
        <f>IF(E20="","",E20)</f>
        <v>Martin Škrabal</v>
      </c>
      <c r="AN90" s="173"/>
      <c r="AO90" s="173"/>
      <c r="AP90" s="173"/>
      <c r="AQ90" s="28"/>
      <c r="AR90" s="29"/>
      <c r="AS90" s="170"/>
      <c r="AT90" s="171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70"/>
      <c r="AT91" s="171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74" t="s">
        <v>57</v>
      </c>
      <c r="D92" s="175"/>
      <c r="E92" s="175"/>
      <c r="F92" s="175"/>
      <c r="G92" s="175"/>
      <c r="H92" s="56"/>
      <c r="I92" s="177" t="s">
        <v>58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6" t="s">
        <v>59</v>
      </c>
      <c r="AH92" s="175"/>
      <c r="AI92" s="175"/>
      <c r="AJ92" s="175"/>
      <c r="AK92" s="175"/>
      <c r="AL92" s="175"/>
      <c r="AM92" s="175"/>
      <c r="AN92" s="177" t="s">
        <v>60</v>
      </c>
      <c r="AO92" s="175"/>
      <c r="AP92" s="178"/>
      <c r="AQ92" s="57" t="s">
        <v>61</v>
      </c>
      <c r="AR92" s="29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74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2">
        <f>ROUND(SUM(AG95:AG98),2)</f>
        <v>0</v>
      </c>
      <c r="AH94" s="182"/>
      <c r="AI94" s="182"/>
      <c r="AJ94" s="182"/>
      <c r="AK94" s="182"/>
      <c r="AL94" s="182"/>
      <c r="AM94" s="182"/>
      <c r="AN94" s="183">
        <f>SUM(AG94,AT94)</f>
        <v>0</v>
      </c>
      <c r="AO94" s="183"/>
      <c r="AP94" s="183"/>
      <c r="AQ94" s="68" t="s">
        <v>1</v>
      </c>
      <c r="AR94" s="64"/>
      <c r="AS94" s="69">
        <f>ROUND(SUM(AS95:AS98),2)</f>
        <v>0</v>
      </c>
      <c r="AT94" s="70">
        <f>ROUND(SUM(AV94:AW94),2)</f>
        <v>0</v>
      </c>
      <c r="AU94" s="71">
        <f>ROUND(SUM(AU95:AU98),5)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ROUND(SUM(AZ95:AZ98),2)</f>
        <v>0</v>
      </c>
      <c r="BA94" s="70">
        <f>ROUND(SUM(BA95:BA98),2)</f>
        <v>0</v>
      </c>
      <c r="BB94" s="70">
        <f>ROUND(SUM(BB95:BB98),2)</f>
        <v>0</v>
      </c>
      <c r="BC94" s="70">
        <f>ROUND(SUM(BC95:BC98),2)</f>
        <v>0</v>
      </c>
      <c r="BD94" s="72">
        <f>ROUND(SUM(BD95:BD98),2)</f>
        <v>0</v>
      </c>
      <c r="BS94" s="73" t="s">
        <v>75</v>
      </c>
      <c r="BT94" s="73" t="s">
        <v>76</v>
      </c>
      <c r="BV94" s="73" t="s">
        <v>77</v>
      </c>
      <c r="BW94" s="73" t="s">
        <v>4</v>
      </c>
      <c r="BX94" s="73" t="s">
        <v>78</v>
      </c>
      <c r="CL94" s="73" t="s">
        <v>1</v>
      </c>
    </row>
    <row r="95" spans="1:90" s="7" customFormat="1" ht="24.75" customHeight="1">
      <c r="A95" s="74" t="s">
        <v>79</v>
      </c>
      <c r="B95" s="75"/>
      <c r="C95" s="76"/>
      <c r="D95" s="211" t="s">
        <v>14</v>
      </c>
      <c r="E95" s="211"/>
      <c r="F95" s="211"/>
      <c r="G95" s="211"/>
      <c r="H95" s="211"/>
      <c r="I95" s="212"/>
      <c r="J95" s="211" t="s">
        <v>179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180"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78" t="s">
        <v>80</v>
      </c>
      <c r="AR95" s="75"/>
      <c r="AS95" s="79">
        <v>0</v>
      </c>
      <c r="AT95" s="80">
        <v>0</v>
      </c>
      <c r="AU95" s="81">
        <v>0</v>
      </c>
      <c r="AV95" s="80">
        <v>0</v>
      </c>
      <c r="AW95" s="80">
        <v>0</v>
      </c>
      <c r="AX95" s="80">
        <v>0</v>
      </c>
      <c r="AY95" s="80">
        <v>0</v>
      </c>
      <c r="AZ95" s="80">
        <v>0</v>
      </c>
      <c r="BA95" s="80">
        <v>0</v>
      </c>
      <c r="BB95" s="80">
        <v>0</v>
      </c>
      <c r="BC95" s="80">
        <v>0</v>
      </c>
      <c r="BD95" s="80">
        <v>0</v>
      </c>
      <c r="BT95" s="83" t="s">
        <v>81</v>
      </c>
      <c r="BU95" s="83" t="s">
        <v>82</v>
      </c>
      <c r="BV95" s="83" t="s">
        <v>77</v>
      </c>
      <c r="BW95" s="83" t="s">
        <v>4</v>
      </c>
      <c r="BX95" s="83" t="s">
        <v>78</v>
      </c>
      <c r="CL95" s="83" t="s">
        <v>1</v>
      </c>
    </row>
    <row r="96" spans="1:91" s="7" customFormat="1" ht="16.5" customHeight="1">
      <c r="A96" s="74" t="s">
        <v>79</v>
      </c>
      <c r="B96" s="75"/>
      <c r="C96" s="76"/>
      <c r="D96" s="179" t="s">
        <v>83</v>
      </c>
      <c r="E96" s="179"/>
      <c r="F96" s="179"/>
      <c r="G96" s="179"/>
      <c r="H96" s="179"/>
      <c r="I96" s="77"/>
      <c r="J96" s="179" t="s">
        <v>84</v>
      </c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80">
        <f>'Int - Interiér'!J30</f>
        <v>0</v>
      </c>
      <c r="AH96" s="181"/>
      <c r="AI96" s="181"/>
      <c r="AJ96" s="181"/>
      <c r="AK96" s="181"/>
      <c r="AL96" s="181"/>
      <c r="AM96" s="181"/>
      <c r="AN96" s="180">
        <f>SUM(AG96,AT96)</f>
        <v>0</v>
      </c>
      <c r="AO96" s="181"/>
      <c r="AP96" s="181"/>
      <c r="AQ96" s="78" t="s">
        <v>80</v>
      </c>
      <c r="AR96" s="75"/>
      <c r="AS96" s="79">
        <v>0</v>
      </c>
      <c r="AT96" s="80">
        <f>ROUND(SUM(AV96:AW96),2)</f>
        <v>0</v>
      </c>
      <c r="AU96" s="81">
        <f>'Int - Interiér'!P118</f>
        <v>0</v>
      </c>
      <c r="AV96" s="80">
        <f>'Int - Interiér'!J33</f>
        <v>0</v>
      </c>
      <c r="AW96" s="80">
        <f>'Int - Interiér'!J34</f>
        <v>0</v>
      </c>
      <c r="AX96" s="80">
        <f>'Int - Interiér'!J35</f>
        <v>0</v>
      </c>
      <c r="AY96" s="80">
        <f>'Int - Interiér'!J36</f>
        <v>0</v>
      </c>
      <c r="AZ96" s="80">
        <f>'Int - Interiér'!F33</f>
        <v>0</v>
      </c>
      <c r="BA96" s="80">
        <f>'Int - Interiér'!F34</f>
        <v>0</v>
      </c>
      <c r="BB96" s="80">
        <f>'Int - Interiér'!F35</f>
        <v>0</v>
      </c>
      <c r="BC96" s="80">
        <f>'Int - Interiér'!F36</f>
        <v>0</v>
      </c>
      <c r="BD96" s="82">
        <f>'Int - Interiér'!F37</f>
        <v>0</v>
      </c>
      <c r="BT96" s="83" t="s">
        <v>81</v>
      </c>
      <c r="BV96" s="83" t="s">
        <v>77</v>
      </c>
      <c r="BW96" s="83" t="s">
        <v>85</v>
      </c>
      <c r="BX96" s="83" t="s">
        <v>4</v>
      </c>
      <c r="CL96" s="83" t="s">
        <v>1</v>
      </c>
      <c r="CM96" s="83" t="s">
        <v>86</v>
      </c>
    </row>
    <row r="97" spans="1:91" s="7" customFormat="1" ht="16.5" customHeight="1">
      <c r="A97" s="74" t="s">
        <v>79</v>
      </c>
      <c r="B97" s="75"/>
      <c r="C97" s="76"/>
      <c r="D97" s="211" t="s">
        <v>87</v>
      </c>
      <c r="E97" s="211"/>
      <c r="F97" s="211"/>
      <c r="G97" s="211"/>
      <c r="H97" s="211"/>
      <c r="I97" s="212"/>
      <c r="J97" s="211" t="s">
        <v>177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180">
        <v>0</v>
      </c>
      <c r="AH97" s="181"/>
      <c r="AI97" s="181"/>
      <c r="AJ97" s="181"/>
      <c r="AK97" s="181"/>
      <c r="AL97" s="181"/>
      <c r="AM97" s="181"/>
      <c r="AN97" s="180">
        <f>SUM(AG97,AT97)</f>
        <v>0</v>
      </c>
      <c r="AO97" s="181"/>
      <c r="AP97" s="181"/>
      <c r="AQ97" s="78" t="s">
        <v>80</v>
      </c>
      <c r="AR97" s="75"/>
      <c r="AS97" s="79">
        <v>0</v>
      </c>
      <c r="AT97" s="80">
        <v>0</v>
      </c>
      <c r="AU97" s="80">
        <v>0</v>
      </c>
      <c r="AV97" s="80">
        <v>0</v>
      </c>
      <c r="AW97" s="80">
        <v>0</v>
      </c>
      <c r="AX97" s="80">
        <v>0</v>
      </c>
      <c r="AY97" s="80">
        <v>0</v>
      </c>
      <c r="AZ97" s="80">
        <v>0</v>
      </c>
      <c r="BA97" s="80">
        <v>0</v>
      </c>
      <c r="BB97" s="80">
        <v>0</v>
      </c>
      <c r="BC97" s="80">
        <v>0</v>
      </c>
      <c r="BD97" s="80">
        <v>0</v>
      </c>
      <c r="BT97" s="83" t="s">
        <v>81</v>
      </c>
      <c r="BV97" s="83" t="s">
        <v>77</v>
      </c>
      <c r="BW97" s="83" t="s">
        <v>88</v>
      </c>
      <c r="BX97" s="83" t="s">
        <v>4</v>
      </c>
      <c r="CL97" s="83" t="s">
        <v>1</v>
      </c>
      <c r="CM97" s="83" t="s">
        <v>86</v>
      </c>
    </row>
    <row r="98" spans="1:91" s="7" customFormat="1" ht="29.25" customHeight="1">
      <c r="A98" s="74" t="s">
        <v>79</v>
      </c>
      <c r="B98" s="75"/>
      <c r="C98" s="76"/>
      <c r="D98" s="211" t="s">
        <v>89</v>
      </c>
      <c r="E98" s="211"/>
      <c r="F98" s="211"/>
      <c r="G98" s="211"/>
      <c r="H98" s="211"/>
      <c r="I98" s="212"/>
      <c r="J98" s="211" t="s">
        <v>178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180">
        <v>0</v>
      </c>
      <c r="AH98" s="181"/>
      <c r="AI98" s="181"/>
      <c r="AJ98" s="181"/>
      <c r="AK98" s="181"/>
      <c r="AL98" s="181"/>
      <c r="AM98" s="181"/>
      <c r="AN98" s="180">
        <f>SUM(AG98,AT98)</f>
        <v>0</v>
      </c>
      <c r="AO98" s="181"/>
      <c r="AP98" s="181"/>
      <c r="AQ98" s="78" t="s">
        <v>80</v>
      </c>
      <c r="AR98" s="75"/>
      <c r="AS98" s="84">
        <v>0</v>
      </c>
      <c r="AT98" s="85">
        <v>0</v>
      </c>
      <c r="AU98" s="80">
        <v>0</v>
      </c>
      <c r="AV98" s="80">
        <v>0</v>
      </c>
      <c r="AW98" s="80">
        <v>0</v>
      </c>
      <c r="AX98" s="80">
        <v>0</v>
      </c>
      <c r="AY98" s="80">
        <v>0</v>
      </c>
      <c r="AZ98" s="80">
        <v>0</v>
      </c>
      <c r="BA98" s="80">
        <v>0</v>
      </c>
      <c r="BB98" s="80">
        <v>0</v>
      </c>
      <c r="BC98" s="80">
        <v>0</v>
      </c>
      <c r="BD98" s="80">
        <v>0</v>
      </c>
      <c r="BT98" s="83" t="s">
        <v>81</v>
      </c>
      <c r="BV98" s="83" t="s">
        <v>77</v>
      </c>
      <c r="BW98" s="83" t="s">
        <v>90</v>
      </c>
      <c r="BX98" s="83" t="s">
        <v>4</v>
      </c>
      <c r="CL98" s="83" t="s">
        <v>1</v>
      </c>
      <c r="CM98" s="83" t="s">
        <v>86</v>
      </c>
    </row>
    <row r="99" spans="1:57" s="2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5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D96:H96"/>
    <mergeCell ref="AG96:AM96"/>
    <mergeCell ref="AN96:AP96"/>
    <mergeCell ref="D95:H95"/>
    <mergeCell ref="AG95:AM95"/>
    <mergeCell ref="J95:AF95"/>
    <mergeCell ref="AN95:AP95"/>
    <mergeCell ref="D98:H98"/>
    <mergeCell ref="J98:AF98"/>
    <mergeCell ref="AN97:AP97"/>
    <mergeCell ref="D97:H97"/>
    <mergeCell ref="J97:AF97"/>
    <mergeCell ref="AG97:AM97"/>
    <mergeCell ref="AS89:AT91"/>
    <mergeCell ref="AM90:AP90"/>
    <mergeCell ref="C92:G92"/>
    <mergeCell ref="AG92:AM92"/>
    <mergeCell ref="I92:AF92"/>
    <mergeCell ref="AN92:AP92"/>
  </mergeCells>
  <hyperlinks>
    <hyperlink ref="A95" location="'SK20039 - Interiér sborov...'!C2" display="/"/>
    <hyperlink ref="A96" location="'Int - Interiér'!C2" display="/"/>
    <hyperlink ref="A97" location="'ÚT - Vytápění'!C2" display="/"/>
    <hyperlink ref="A98" location="'EL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70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tabSelected="1" workbookViewId="0" topLeftCell="A113">
      <selection activeCell="H140" sqref="H14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8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6"/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3" t="s">
        <v>85</v>
      </c>
    </row>
    <row r="3" spans="2:46" s="1" customFormat="1" ht="6.95" customHeight="1">
      <c r="B3" s="14"/>
      <c r="C3" s="15"/>
      <c r="D3" s="15"/>
      <c r="E3" s="15"/>
      <c r="F3" s="15"/>
      <c r="G3" s="15"/>
      <c r="H3" s="15"/>
      <c r="I3" s="87"/>
      <c r="J3" s="15"/>
      <c r="K3" s="15"/>
      <c r="L3" s="16"/>
      <c r="AT3" s="13" t="s">
        <v>86</v>
      </c>
    </row>
    <row r="4" spans="2:46" s="1" customFormat="1" ht="24.95" customHeight="1">
      <c r="B4" s="16"/>
      <c r="D4" s="17" t="s">
        <v>91</v>
      </c>
      <c r="I4" s="86"/>
      <c r="L4" s="16"/>
      <c r="M4" s="88" t="s">
        <v>10</v>
      </c>
      <c r="AT4" s="13" t="s">
        <v>3</v>
      </c>
    </row>
    <row r="5" spans="2:12" s="1" customFormat="1" ht="6.95" customHeight="1">
      <c r="B5" s="16"/>
      <c r="I5" s="86"/>
      <c r="L5" s="16"/>
    </row>
    <row r="6" spans="2:12" s="1" customFormat="1" ht="12" customHeight="1">
      <c r="B6" s="16"/>
      <c r="D6" s="23" t="s">
        <v>16</v>
      </c>
      <c r="I6" s="86"/>
      <c r="L6" s="16"/>
    </row>
    <row r="7" spans="2:12" s="1" customFormat="1" ht="16.5" customHeight="1">
      <c r="B7" s="16"/>
      <c r="E7" s="209" t="str">
        <f>'Rekapitulace stavby'!K6</f>
        <v>Interiér sborovny ZŠ Husitská v Nové Pace</v>
      </c>
      <c r="F7" s="210"/>
      <c r="G7" s="210"/>
      <c r="H7" s="210"/>
      <c r="I7" s="86"/>
      <c r="L7" s="16"/>
    </row>
    <row r="8" spans="1:31" s="2" customFormat="1" ht="12" customHeight="1">
      <c r="A8" s="28"/>
      <c r="B8" s="29"/>
      <c r="C8" s="28"/>
      <c r="D8" s="23" t="s">
        <v>136</v>
      </c>
      <c r="E8" s="28"/>
      <c r="F8" s="28"/>
      <c r="G8" s="28"/>
      <c r="H8" s="28"/>
      <c r="I8" s="89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87" t="s">
        <v>137</v>
      </c>
      <c r="F9" s="207"/>
      <c r="G9" s="207"/>
      <c r="H9" s="207"/>
      <c r="I9" s="89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89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3" t="s">
        <v>18</v>
      </c>
      <c r="E11" s="28"/>
      <c r="F11" s="21" t="s">
        <v>1</v>
      </c>
      <c r="G11" s="28"/>
      <c r="H11" s="28"/>
      <c r="I11" s="90" t="s">
        <v>19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3" t="s">
        <v>20</v>
      </c>
      <c r="E12" s="28"/>
      <c r="F12" s="21" t="s">
        <v>21</v>
      </c>
      <c r="G12" s="28"/>
      <c r="H12" s="28"/>
      <c r="I12" s="90" t="s">
        <v>22</v>
      </c>
      <c r="J12" s="51" t="str">
        <f>'Rekapitulace stavby'!AN8</f>
        <v>4.8.2020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89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3" t="s">
        <v>24</v>
      </c>
      <c r="E14" s="28"/>
      <c r="F14" s="28"/>
      <c r="G14" s="28"/>
      <c r="H14" s="28"/>
      <c r="I14" s="90" t="s">
        <v>25</v>
      </c>
      <c r="J14" s="21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tr">
        <f>IF('Rekapitulace stavby'!E11="","",'Rekapitulace stavby'!E11)</f>
        <v>Město Nová paka</v>
      </c>
      <c r="F15" s="28"/>
      <c r="G15" s="28"/>
      <c r="H15" s="28"/>
      <c r="I15" s="90" t="s">
        <v>27</v>
      </c>
      <c r="J15" s="21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89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3" t="s">
        <v>28</v>
      </c>
      <c r="E17" s="28"/>
      <c r="F17" s="28"/>
      <c r="G17" s="28"/>
      <c r="H17" s="28"/>
      <c r="I17" s="90" t="s">
        <v>25</v>
      </c>
      <c r="J17" s="24" t="str">
        <f>'Rekapitulace stavby'!AN13</f>
        <v>Vyplň údaj</v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8" t="str">
        <f>'Rekapitulace stavby'!E14</f>
        <v>Vyplň údaj</v>
      </c>
      <c r="F18" s="202"/>
      <c r="G18" s="202"/>
      <c r="H18" s="202"/>
      <c r="I18" s="90" t="s">
        <v>27</v>
      </c>
      <c r="J18" s="24" t="str">
        <f>'Rekapitulace stavby'!AN14</f>
        <v>Vyplň údaj</v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89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3" t="s">
        <v>30</v>
      </c>
      <c r="E20" s="28"/>
      <c r="F20" s="28"/>
      <c r="G20" s="28"/>
      <c r="H20" s="28"/>
      <c r="I20" s="90" t="s">
        <v>25</v>
      </c>
      <c r="J20" s="21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tr">
        <f>IF('Rekapitulace stavby'!E17="","",'Rekapitulace stavby'!E17)</f>
        <v>Ing. arch. martin Doubek</v>
      </c>
      <c r="F21" s="28"/>
      <c r="G21" s="28"/>
      <c r="H21" s="28"/>
      <c r="I21" s="90" t="s">
        <v>27</v>
      </c>
      <c r="J21" s="21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89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3" t="s">
        <v>33</v>
      </c>
      <c r="E23" s="28"/>
      <c r="F23" s="28"/>
      <c r="G23" s="28"/>
      <c r="H23" s="28"/>
      <c r="I23" s="90" t="s">
        <v>25</v>
      </c>
      <c r="J23" s="21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tr">
        <f>IF('Rekapitulace stavby'!E20="","",'Rekapitulace stavby'!E20)</f>
        <v>Martin Škrabal</v>
      </c>
      <c r="F24" s="28"/>
      <c r="G24" s="28"/>
      <c r="H24" s="28"/>
      <c r="I24" s="90" t="s">
        <v>27</v>
      </c>
      <c r="J24" s="21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89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3" t="s">
        <v>35</v>
      </c>
      <c r="E26" s="28"/>
      <c r="F26" s="28"/>
      <c r="G26" s="28"/>
      <c r="H26" s="28"/>
      <c r="I26" s="89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06" t="s">
        <v>1</v>
      </c>
      <c r="F27" s="206"/>
      <c r="G27" s="206"/>
      <c r="H27" s="206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89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95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6" t="s">
        <v>36</v>
      </c>
      <c r="E30" s="28"/>
      <c r="F30" s="28"/>
      <c r="G30" s="28"/>
      <c r="H30" s="28"/>
      <c r="I30" s="89"/>
      <c r="J30" s="67">
        <f>ROUND(J118,2)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95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38</v>
      </c>
      <c r="G32" s="28"/>
      <c r="H32" s="28"/>
      <c r="I32" s="97" t="s">
        <v>37</v>
      </c>
      <c r="J32" s="32" t="s">
        <v>39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8" t="s">
        <v>40</v>
      </c>
      <c r="E33" s="23" t="s">
        <v>41</v>
      </c>
      <c r="F33" s="99">
        <f>ROUND((SUM(BE118:BE136)),2)</f>
        <v>0</v>
      </c>
      <c r="G33" s="28"/>
      <c r="H33" s="28"/>
      <c r="I33" s="100">
        <v>0.21</v>
      </c>
      <c r="J33" s="99">
        <f>ROUND(((SUM(BE118:BE136))*I33),2)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3" t="s">
        <v>42</v>
      </c>
      <c r="F34" s="99">
        <f>ROUND((SUM(BF118:BF136)),2)</f>
        <v>0</v>
      </c>
      <c r="G34" s="28"/>
      <c r="H34" s="28"/>
      <c r="I34" s="100">
        <v>0.15</v>
      </c>
      <c r="J34" s="99">
        <f>ROUND(((SUM(BF118:BF136))*I34),2)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3" t="s">
        <v>43</v>
      </c>
      <c r="F35" s="99">
        <f>ROUND((SUM(BG118:BG136)),2)</f>
        <v>0</v>
      </c>
      <c r="G35" s="28"/>
      <c r="H35" s="28"/>
      <c r="I35" s="100">
        <v>0.21</v>
      </c>
      <c r="J35" s="99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3" t="s">
        <v>44</v>
      </c>
      <c r="F36" s="99">
        <f>ROUND((SUM(BH118:BH136)),2)</f>
        <v>0</v>
      </c>
      <c r="G36" s="28"/>
      <c r="H36" s="28"/>
      <c r="I36" s="100">
        <v>0.15</v>
      </c>
      <c r="J36" s="99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3" t="s">
        <v>45</v>
      </c>
      <c r="F37" s="99">
        <f>ROUND((SUM(BI118:BI136)),2)</f>
        <v>0</v>
      </c>
      <c r="G37" s="28"/>
      <c r="H37" s="28"/>
      <c r="I37" s="100">
        <v>0</v>
      </c>
      <c r="J37" s="99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89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1"/>
      <c r="D39" s="102" t="s">
        <v>46</v>
      </c>
      <c r="E39" s="56"/>
      <c r="F39" s="56"/>
      <c r="G39" s="103" t="s">
        <v>47</v>
      </c>
      <c r="H39" s="104" t="s">
        <v>48</v>
      </c>
      <c r="I39" s="105"/>
      <c r="J39" s="106">
        <f>SUM(J30:J37)</f>
        <v>0</v>
      </c>
      <c r="K39" s="107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89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6"/>
      <c r="I41" s="86"/>
      <c r="L41" s="16"/>
    </row>
    <row r="42" spans="2:12" s="1" customFormat="1" ht="14.45" customHeight="1">
      <c r="B42" s="16"/>
      <c r="I42" s="86"/>
      <c r="L42" s="16"/>
    </row>
    <row r="43" spans="2:12" s="1" customFormat="1" ht="14.45" customHeight="1">
      <c r="B43" s="16"/>
      <c r="I43" s="86"/>
      <c r="L43" s="16"/>
    </row>
    <row r="44" spans="2:12" s="1" customFormat="1" ht="14.45" customHeight="1">
      <c r="B44" s="16"/>
      <c r="I44" s="86"/>
      <c r="L44" s="16"/>
    </row>
    <row r="45" spans="2:12" s="1" customFormat="1" ht="14.45" customHeight="1">
      <c r="B45" s="16"/>
      <c r="I45" s="86"/>
      <c r="L45" s="16"/>
    </row>
    <row r="46" spans="2:12" s="1" customFormat="1" ht="14.45" customHeight="1">
      <c r="B46" s="16"/>
      <c r="I46" s="86"/>
      <c r="L46" s="16"/>
    </row>
    <row r="47" spans="2:12" s="1" customFormat="1" ht="14.45" customHeight="1">
      <c r="B47" s="16"/>
      <c r="I47" s="86"/>
      <c r="L47" s="16"/>
    </row>
    <row r="48" spans="2:12" s="1" customFormat="1" ht="14.45" customHeight="1">
      <c r="B48" s="16"/>
      <c r="I48" s="86"/>
      <c r="L48" s="16"/>
    </row>
    <row r="49" spans="2:12" s="1" customFormat="1" ht="14.45" customHeight="1">
      <c r="B49" s="16"/>
      <c r="I49" s="86"/>
      <c r="L49" s="16"/>
    </row>
    <row r="50" spans="2:12" s="2" customFormat="1" ht="14.45" customHeight="1">
      <c r="B50" s="38"/>
      <c r="D50" s="39" t="s">
        <v>49</v>
      </c>
      <c r="E50" s="40"/>
      <c r="F50" s="40"/>
      <c r="G50" s="39" t="s">
        <v>50</v>
      </c>
      <c r="H50" s="40"/>
      <c r="I50" s="108"/>
      <c r="J50" s="40"/>
      <c r="K50" s="40"/>
      <c r="L50" s="38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28"/>
      <c r="B61" s="29"/>
      <c r="C61" s="28"/>
      <c r="D61" s="41" t="s">
        <v>51</v>
      </c>
      <c r="E61" s="31"/>
      <c r="F61" s="109" t="s">
        <v>52</v>
      </c>
      <c r="G61" s="41" t="s">
        <v>51</v>
      </c>
      <c r="H61" s="31"/>
      <c r="I61" s="110"/>
      <c r="J61" s="111" t="s">
        <v>52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28"/>
      <c r="B65" s="29"/>
      <c r="C65" s="28"/>
      <c r="D65" s="39" t="s">
        <v>53</v>
      </c>
      <c r="E65" s="42"/>
      <c r="F65" s="42"/>
      <c r="G65" s="39" t="s">
        <v>54</v>
      </c>
      <c r="H65" s="42"/>
      <c r="I65" s="11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28"/>
      <c r="B76" s="29"/>
      <c r="C76" s="28"/>
      <c r="D76" s="41" t="s">
        <v>51</v>
      </c>
      <c r="E76" s="31"/>
      <c r="F76" s="109" t="s">
        <v>52</v>
      </c>
      <c r="G76" s="41" t="s">
        <v>51</v>
      </c>
      <c r="H76" s="31"/>
      <c r="I76" s="110"/>
      <c r="J76" s="111" t="s">
        <v>52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113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114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17" t="s">
        <v>92</v>
      </c>
      <c r="D82" s="28"/>
      <c r="E82" s="28"/>
      <c r="F82" s="28"/>
      <c r="G82" s="28"/>
      <c r="H82" s="28"/>
      <c r="I82" s="89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89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3" t="s">
        <v>16</v>
      </c>
      <c r="D84" s="28"/>
      <c r="E84" s="28"/>
      <c r="F84" s="28"/>
      <c r="G84" s="28"/>
      <c r="H84" s="28"/>
      <c r="I84" s="89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09" t="str">
        <f>E7</f>
        <v>Interiér sborovny ZŠ Husitská v Nové Pace</v>
      </c>
      <c r="F85" s="210"/>
      <c r="G85" s="210"/>
      <c r="H85" s="210"/>
      <c r="I85" s="89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3" t="s">
        <v>136</v>
      </c>
      <c r="D86" s="28"/>
      <c r="E86" s="28"/>
      <c r="F86" s="28"/>
      <c r="G86" s="28"/>
      <c r="H86" s="28"/>
      <c r="I86" s="89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87" t="str">
        <f>E9</f>
        <v>Int - Interiér</v>
      </c>
      <c r="F87" s="207"/>
      <c r="G87" s="207"/>
      <c r="H87" s="207"/>
      <c r="I87" s="89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89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3" t="s">
        <v>20</v>
      </c>
      <c r="D89" s="28"/>
      <c r="E89" s="28"/>
      <c r="F89" s="21" t="str">
        <f>F12</f>
        <v xml:space="preserve"> </v>
      </c>
      <c r="G89" s="28"/>
      <c r="H89" s="28"/>
      <c r="I89" s="90" t="s">
        <v>22</v>
      </c>
      <c r="J89" s="51" t="str">
        <f>IF(J12="","",J12)</f>
        <v>4.8.2020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89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25.7" customHeight="1">
      <c r="A91" s="28"/>
      <c r="B91" s="29"/>
      <c r="C91" s="23" t="s">
        <v>24</v>
      </c>
      <c r="D91" s="28"/>
      <c r="E91" s="28"/>
      <c r="F91" s="21" t="str">
        <f>E15</f>
        <v>Město Nová paka</v>
      </c>
      <c r="G91" s="28"/>
      <c r="H91" s="28"/>
      <c r="I91" s="90" t="s">
        <v>30</v>
      </c>
      <c r="J91" s="26" t="str">
        <f>E21</f>
        <v>Ing. arch. martin Doubek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28</v>
      </c>
      <c r="D92" s="28"/>
      <c r="E92" s="28"/>
      <c r="F92" s="21" t="str">
        <f>IF(E18="","",E18)</f>
        <v>Vyplň údaj</v>
      </c>
      <c r="G92" s="28"/>
      <c r="H92" s="28"/>
      <c r="I92" s="90" t="s">
        <v>33</v>
      </c>
      <c r="J92" s="26" t="str">
        <f>E24</f>
        <v>Martin Škrabal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89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15" t="s">
        <v>93</v>
      </c>
      <c r="D94" s="101"/>
      <c r="E94" s="101"/>
      <c r="F94" s="101"/>
      <c r="G94" s="101"/>
      <c r="H94" s="101"/>
      <c r="I94" s="116"/>
      <c r="J94" s="117" t="s">
        <v>94</v>
      </c>
      <c r="K94" s="101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89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18" t="s">
        <v>95</v>
      </c>
      <c r="D96" s="28"/>
      <c r="E96" s="28"/>
      <c r="F96" s="28"/>
      <c r="G96" s="28"/>
      <c r="H96" s="28"/>
      <c r="I96" s="89"/>
      <c r="J96" s="67">
        <f>J118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3" t="s">
        <v>96</v>
      </c>
    </row>
    <row r="97" spans="2:12" s="9" customFormat="1" ht="24.95" customHeight="1">
      <c r="B97" s="119"/>
      <c r="D97" s="120" t="s">
        <v>138</v>
      </c>
      <c r="E97" s="121"/>
      <c r="F97" s="121"/>
      <c r="G97" s="121"/>
      <c r="H97" s="121"/>
      <c r="I97" s="122"/>
      <c r="J97" s="123">
        <f>J119</f>
        <v>0</v>
      </c>
      <c r="L97" s="119"/>
    </row>
    <row r="98" spans="2:12" s="9" customFormat="1" ht="24.95" customHeight="1">
      <c r="B98" s="119"/>
      <c r="D98" s="120" t="s">
        <v>139</v>
      </c>
      <c r="E98" s="121"/>
      <c r="F98" s="121"/>
      <c r="G98" s="121"/>
      <c r="H98" s="121"/>
      <c r="I98" s="122"/>
      <c r="J98" s="123">
        <f>J125</f>
        <v>0</v>
      </c>
      <c r="L98" s="119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89"/>
      <c r="J99" s="28"/>
      <c r="K99" s="28"/>
      <c r="L99" s="3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5" customHeight="1">
      <c r="A100" s="28"/>
      <c r="B100" s="43"/>
      <c r="C100" s="44"/>
      <c r="D100" s="44"/>
      <c r="E100" s="44"/>
      <c r="F100" s="44"/>
      <c r="G100" s="44"/>
      <c r="H100" s="44"/>
      <c r="I100" s="113"/>
      <c r="J100" s="44"/>
      <c r="K100" s="44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5" customHeight="1">
      <c r="A104" s="28"/>
      <c r="B104" s="45"/>
      <c r="C104" s="46"/>
      <c r="D104" s="46"/>
      <c r="E104" s="46"/>
      <c r="F104" s="46"/>
      <c r="G104" s="46"/>
      <c r="H104" s="46"/>
      <c r="I104" s="114"/>
      <c r="J104" s="46"/>
      <c r="K104" s="46"/>
      <c r="L104" s="3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5" customHeight="1">
      <c r="A105" s="28"/>
      <c r="B105" s="29"/>
      <c r="C105" s="17" t="s">
        <v>97</v>
      </c>
      <c r="D105" s="28"/>
      <c r="E105" s="28"/>
      <c r="F105" s="28"/>
      <c r="G105" s="28"/>
      <c r="H105" s="28"/>
      <c r="I105" s="89"/>
      <c r="J105" s="28"/>
      <c r="K105" s="28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5" customHeight="1">
      <c r="A106" s="28"/>
      <c r="B106" s="29"/>
      <c r="C106" s="28"/>
      <c r="D106" s="28"/>
      <c r="E106" s="28"/>
      <c r="F106" s="28"/>
      <c r="G106" s="28"/>
      <c r="H106" s="28"/>
      <c r="I106" s="89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3" t="s">
        <v>16</v>
      </c>
      <c r="D107" s="28"/>
      <c r="E107" s="28"/>
      <c r="F107" s="28"/>
      <c r="G107" s="28"/>
      <c r="H107" s="28"/>
      <c r="I107" s="89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6.5" customHeight="1">
      <c r="A108" s="28"/>
      <c r="B108" s="29"/>
      <c r="C108" s="28"/>
      <c r="D108" s="28"/>
      <c r="E108" s="209" t="str">
        <f>E7</f>
        <v>Interiér sborovny ZŠ Husitská v Nové Pace</v>
      </c>
      <c r="F108" s="210"/>
      <c r="G108" s="210"/>
      <c r="H108" s="210"/>
      <c r="I108" s="89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3" t="s">
        <v>136</v>
      </c>
      <c r="D109" s="28"/>
      <c r="E109" s="28"/>
      <c r="F109" s="28"/>
      <c r="G109" s="28"/>
      <c r="H109" s="28"/>
      <c r="I109" s="89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187" t="str">
        <f>E9</f>
        <v>Int - Interiér</v>
      </c>
      <c r="F110" s="207"/>
      <c r="G110" s="207"/>
      <c r="H110" s="207"/>
      <c r="I110" s="89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5" customHeight="1">
      <c r="A111" s="28"/>
      <c r="B111" s="29"/>
      <c r="C111" s="28"/>
      <c r="D111" s="28"/>
      <c r="E111" s="28"/>
      <c r="F111" s="28"/>
      <c r="G111" s="28"/>
      <c r="H111" s="28"/>
      <c r="I111" s="89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3" t="s">
        <v>20</v>
      </c>
      <c r="D112" s="28"/>
      <c r="E112" s="28"/>
      <c r="F112" s="21" t="str">
        <f>F12</f>
        <v xml:space="preserve"> </v>
      </c>
      <c r="G112" s="28"/>
      <c r="H112" s="28"/>
      <c r="I112" s="90" t="s">
        <v>22</v>
      </c>
      <c r="J112" s="51" t="str">
        <f>IF(J12="","",J12)</f>
        <v>4.8.2020</v>
      </c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89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25.7" customHeight="1">
      <c r="A114" s="28"/>
      <c r="B114" s="29"/>
      <c r="C114" s="23" t="s">
        <v>24</v>
      </c>
      <c r="D114" s="28"/>
      <c r="E114" s="28"/>
      <c r="F114" s="21" t="str">
        <f>E15</f>
        <v>Město Nová paka</v>
      </c>
      <c r="G114" s="28"/>
      <c r="H114" s="28"/>
      <c r="I114" s="90" t="s">
        <v>30</v>
      </c>
      <c r="J114" s="26" t="str">
        <f>E21</f>
        <v>Ing. arch. martin Doubek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2" customHeight="1">
      <c r="A115" s="28"/>
      <c r="B115" s="29"/>
      <c r="C115" s="23" t="s">
        <v>28</v>
      </c>
      <c r="D115" s="28"/>
      <c r="E115" s="28"/>
      <c r="F115" s="21" t="str">
        <f>IF(E18="","",E18)</f>
        <v>Vyplň údaj</v>
      </c>
      <c r="G115" s="28"/>
      <c r="H115" s="28"/>
      <c r="I115" s="90" t="s">
        <v>33</v>
      </c>
      <c r="J115" s="26" t="str">
        <f>E24</f>
        <v>Martin Škrabal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89"/>
      <c r="J116" s="28"/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10" customFormat="1" ht="29.25" customHeight="1">
      <c r="A117" s="124"/>
      <c r="B117" s="125"/>
      <c r="C117" s="126" t="s">
        <v>98</v>
      </c>
      <c r="D117" s="127" t="s">
        <v>61</v>
      </c>
      <c r="E117" s="127" t="s">
        <v>57</v>
      </c>
      <c r="F117" s="127" t="s">
        <v>58</v>
      </c>
      <c r="G117" s="127" t="s">
        <v>99</v>
      </c>
      <c r="H117" s="127" t="s">
        <v>100</v>
      </c>
      <c r="I117" s="128" t="s">
        <v>101</v>
      </c>
      <c r="J117" s="129" t="s">
        <v>94</v>
      </c>
      <c r="K117" s="130" t="s">
        <v>102</v>
      </c>
      <c r="L117" s="131"/>
      <c r="M117" s="58" t="s">
        <v>1</v>
      </c>
      <c r="N117" s="59" t="s">
        <v>40</v>
      </c>
      <c r="O117" s="59" t="s">
        <v>103</v>
      </c>
      <c r="P117" s="59" t="s">
        <v>104</v>
      </c>
      <c r="Q117" s="59" t="s">
        <v>105</v>
      </c>
      <c r="R117" s="59" t="s">
        <v>106</v>
      </c>
      <c r="S117" s="59" t="s">
        <v>107</v>
      </c>
      <c r="T117" s="60" t="s">
        <v>108</v>
      </c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63" s="2" customFormat="1" ht="22.9" customHeight="1">
      <c r="A118" s="28"/>
      <c r="B118" s="29"/>
      <c r="C118" s="65" t="s">
        <v>109</v>
      </c>
      <c r="D118" s="28"/>
      <c r="E118" s="28"/>
      <c r="F118" s="28"/>
      <c r="G118" s="28"/>
      <c r="H118" s="28"/>
      <c r="I118" s="89"/>
      <c r="J118" s="132">
        <f>BK118</f>
        <v>0</v>
      </c>
      <c r="K118" s="28"/>
      <c r="L118" s="29"/>
      <c r="M118" s="61"/>
      <c r="N118" s="52"/>
      <c r="O118" s="62"/>
      <c r="P118" s="133">
        <f>P119+P125</f>
        <v>0</v>
      </c>
      <c r="Q118" s="62"/>
      <c r="R118" s="133">
        <f>R119+R125</f>
        <v>0</v>
      </c>
      <c r="S118" s="62"/>
      <c r="T118" s="134">
        <f>T119+T125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3" t="s">
        <v>75</v>
      </c>
      <c r="AU118" s="13" t="s">
        <v>96</v>
      </c>
      <c r="BK118" s="135">
        <f>BK119+BK125</f>
        <v>0</v>
      </c>
    </row>
    <row r="119" spans="2:63" s="11" customFormat="1" ht="25.9" customHeight="1">
      <c r="B119" s="136"/>
      <c r="D119" s="137" t="s">
        <v>75</v>
      </c>
      <c r="E119" s="138" t="s">
        <v>134</v>
      </c>
      <c r="F119" s="138" t="s">
        <v>175</v>
      </c>
      <c r="I119" s="139"/>
      <c r="J119" s="140">
        <f>BK119</f>
        <v>0</v>
      </c>
      <c r="L119" s="136"/>
      <c r="M119" s="141"/>
      <c r="N119" s="142"/>
      <c r="O119" s="142"/>
      <c r="P119" s="143">
        <f>SUM(P120:P124)</f>
        <v>0</v>
      </c>
      <c r="Q119" s="142"/>
      <c r="R119" s="143">
        <f>SUM(R120:R124)</f>
        <v>0</v>
      </c>
      <c r="S119" s="142"/>
      <c r="T119" s="144">
        <f>SUM(T120:T124)</f>
        <v>0</v>
      </c>
      <c r="AR119" s="137" t="s">
        <v>81</v>
      </c>
      <c r="AT119" s="145" t="s">
        <v>75</v>
      </c>
      <c r="AU119" s="145" t="s">
        <v>76</v>
      </c>
      <c r="AY119" s="137" t="s">
        <v>110</v>
      </c>
      <c r="BK119" s="146">
        <f>SUM(BK120:BK124)</f>
        <v>0</v>
      </c>
    </row>
    <row r="120" spans="1:65" s="2" customFormat="1" ht="16.5" customHeight="1">
      <c r="A120" s="28"/>
      <c r="B120" s="147"/>
      <c r="C120" s="148" t="s">
        <v>81</v>
      </c>
      <c r="D120" s="148" t="s">
        <v>112</v>
      </c>
      <c r="E120" s="149" t="s">
        <v>140</v>
      </c>
      <c r="F120" s="150" t="s">
        <v>141</v>
      </c>
      <c r="G120" s="151" t="s">
        <v>135</v>
      </c>
      <c r="H120" s="152">
        <v>6</v>
      </c>
      <c r="I120" s="153"/>
      <c r="J120" s="154">
        <f>ROUND(I120*H120,2)</f>
        <v>0</v>
      </c>
      <c r="K120" s="155"/>
      <c r="L120" s="29"/>
      <c r="M120" s="156" t="s">
        <v>1</v>
      </c>
      <c r="N120" s="157" t="s">
        <v>41</v>
      </c>
      <c r="O120" s="54"/>
      <c r="P120" s="158">
        <f>O120*H120</f>
        <v>0</v>
      </c>
      <c r="Q120" s="158">
        <v>0</v>
      </c>
      <c r="R120" s="158">
        <f>Q120*H120</f>
        <v>0</v>
      </c>
      <c r="S120" s="158">
        <v>0</v>
      </c>
      <c r="T120" s="159">
        <f>S120*H120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R120" s="160" t="s">
        <v>111</v>
      </c>
      <c r="AT120" s="160" t="s">
        <v>112</v>
      </c>
      <c r="AU120" s="160" t="s">
        <v>81</v>
      </c>
      <c r="AY120" s="13" t="s">
        <v>110</v>
      </c>
      <c r="BE120" s="161">
        <f>IF(N120="základní",J120,0)</f>
        <v>0</v>
      </c>
      <c r="BF120" s="161">
        <f>IF(N120="snížená",J120,0)</f>
        <v>0</v>
      </c>
      <c r="BG120" s="161">
        <f>IF(N120="zákl. přenesená",J120,0)</f>
        <v>0</v>
      </c>
      <c r="BH120" s="161">
        <f>IF(N120="sníž. přenesená",J120,0)</f>
        <v>0</v>
      </c>
      <c r="BI120" s="161">
        <f>IF(N120="nulová",J120,0)</f>
        <v>0</v>
      </c>
      <c r="BJ120" s="13" t="s">
        <v>81</v>
      </c>
      <c r="BK120" s="161">
        <f>ROUND(I120*H120,2)</f>
        <v>0</v>
      </c>
      <c r="BL120" s="13" t="s">
        <v>111</v>
      </c>
      <c r="BM120" s="160" t="s">
        <v>86</v>
      </c>
    </row>
    <row r="121" spans="1:65" s="2" customFormat="1" ht="16.5" customHeight="1">
      <c r="A121" s="28"/>
      <c r="B121" s="147"/>
      <c r="C121" s="148" t="s">
        <v>86</v>
      </c>
      <c r="D121" s="148" t="s">
        <v>112</v>
      </c>
      <c r="E121" s="149" t="s">
        <v>142</v>
      </c>
      <c r="F121" s="150" t="s">
        <v>143</v>
      </c>
      <c r="G121" s="151" t="s">
        <v>135</v>
      </c>
      <c r="H121" s="152">
        <v>1</v>
      </c>
      <c r="I121" s="153"/>
      <c r="J121" s="154">
        <f>ROUND(I121*H121,2)</f>
        <v>0</v>
      </c>
      <c r="K121" s="155"/>
      <c r="L121" s="29"/>
      <c r="M121" s="156" t="s">
        <v>1</v>
      </c>
      <c r="N121" s="157" t="s">
        <v>41</v>
      </c>
      <c r="O121" s="54"/>
      <c r="P121" s="158">
        <f>O121*H121</f>
        <v>0</v>
      </c>
      <c r="Q121" s="158">
        <v>0</v>
      </c>
      <c r="R121" s="158">
        <f>Q121*H121</f>
        <v>0</v>
      </c>
      <c r="S121" s="158">
        <v>0</v>
      </c>
      <c r="T121" s="159">
        <f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60" t="s">
        <v>111</v>
      </c>
      <c r="AT121" s="160" t="s">
        <v>112</v>
      </c>
      <c r="AU121" s="160" t="s">
        <v>81</v>
      </c>
      <c r="AY121" s="13" t="s">
        <v>110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3" t="s">
        <v>81</v>
      </c>
      <c r="BK121" s="161">
        <f>ROUND(I121*H121,2)</f>
        <v>0</v>
      </c>
      <c r="BL121" s="13" t="s">
        <v>111</v>
      </c>
      <c r="BM121" s="160" t="s">
        <v>111</v>
      </c>
    </row>
    <row r="122" spans="1:65" s="2" customFormat="1" ht="16.5" customHeight="1">
      <c r="A122" s="28"/>
      <c r="B122" s="147"/>
      <c r="C122" s="148" t="s">
        <v>113</v>
      </c>
      <c r="D122" s="148" t="s">
        <v>112</v>
      </c>
      <c r="E122" s="149" t="s">
        <v>144</v>
      </c>
      <c r="F122" s="150" t="s">
        <v>145</v>
      </c>
      <c r="G122" s="151" t="s">
        <v>135</v>
      </c>
      <c r="H122" s="152">
        <v>3</v>
      </c>
      <c r="I122" s="153"/>
      <c r="J122" s="154">
        <f>ROUND(I122*H122,2)</f>
        <v>0</v>
      </c>
      <c r="K122" s="155"/>
      <c r="L122" s="29"/>
      <c r="M122" s="156" t="s">
        <v>1</v>
      </c>
      <c r="N122" s="157" t="s">
        <v>41</v>
      </c>
      <c r="O122" s="54"/>
      <c r="P122" s="158">
        <f>O122*H122</f>
        <v>0</v>
      </c>
      <c r="Q122" s="158">
        <v>0</v>
      </c>
      <c r="R122" s="158">
        <f>Q122*H122</f>
        <v>0</v>
      </c>
      <c r="S122" s="158">
        <v>0</v>
      </c>
      <c r="T122" s="159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60" t="s">
        <v>111</v>
      </c>
      <c r="AT122" s="160" t="s">
        <v>112</v>
      </c>
      <c r="AU122" s="160" t="s">
        <v>81</v>
      </c>
      <c r="AY122" s="13" t="s">
        <v>110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3" t="s">
        <v>81</v>
      </c>
      <c r="BK122" s="161">
        <f>ROUND(I122*H122,2)</f>
        <v>0</v>
      </c>
      <c r="BL122" s="13" t="s">
        <v>111</v>
      </c>
      <c r="BM122" s="160" t="s">
        <v>115</v>
      </c>
    </row>
    <row r="123" spans="1:65" s="2" customFormat="1" ht="16.5" customHeight="1">
      <c r="A123" s="28"/>
      <c r="B123" s="147"/>
      <c r="C123" s="148" t="s">
        <v>111</v>
      </c>
      <c r="D123" s="148" t="s">
        <v>112</v>
      </c>
      <c r="E123" s="149" t="s">
        <v>146</v>
      </c>
      <c r="F123" s="150" t="s">
        <v>147</v>
      </c>
      <c r="G123" s="151" t="s">
        <v>135</v>
      </c>
      <c r="H123" s="152">
        <v>3</v>
      </c>
      <c r="I123" s="153"/>
      <c r="J123" s="154">
        <f>ROUND(I123*H123,2)</f>
        <v>0</v>
      </c>
      <c r="K123" s="155"/>
      <c r="L123" s="29"/>
      <c r="M123" s="156" t="s">
        <v>1</v>
      </c>
      <c r="N123" s="157" t="s">
        <v>41</v>
      </c>
      <c r="O123" s="54"/>
      <c r="P123" s="158">
        <f>O123*H123</f>
        <v>0</v>
      </c>
      <c r="Q123" s="158">
        <v>0</v>
      </c>
      <c r="R123" s="158">
        <f>Q123*H123</f>
        <v>0</v>
      </c>
      <c r="S123" s="158">
        <v>0</v>
      </c>
      <c r="T123" s="159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60" t="s">
        <v>111</v>
      </c>
      <c r="AT123" s="160" t="s">
        <v>112</v>
      </c>
      <c r="AU123" s="160" t="s">
        <v>81</v>
      </c>
      <c r="AY123" s="13" t="s">
        <v>110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3" t="s">
        <v>81</v>
      </c>
      <c r="BK123" s="161">
        <f>ROUND(I123*H123,2)</f>
        <v>0</v>
      </c>
      <c r="BL123" s="13" t="s">
        <v>111</v>
      </c>
      <c r="BM123" s="160" t="s">
        <v>118</v>
      </c>
    </row>
    <row r="124" spans="1:65" s="2" customFormat="1" ht="16.5" customHeight="1">
      <c r="A124" s="28"/>
      <c r="B124" s="147"/>
      <c r="C124" s="148" t="s">
        <v>116</v>
      </c>
      <c r="D124" s="148" t="s">
        <v>112</v>
      </c>
      <c r="E124" s="149" t="s">
        <v>148</v>
      </c>
      <c r="F124" s="150" t="s">
        <v>149</v>
      </c>
      <c r="G124" s="151" t="s">
        <v>135</v>
      </c>
      <c r="H124" s="152">
        <v>20</v>
      </c>
      <c r="I124" s="153"/>
      <c r="J124" s="154">
        <f>ROUND(I124*H124,2)</f>
        <v>0</v>
      </c>
      <c r="K124" s="155"/>
      <c r="L124" s="29"/>
      <c r="M124" s="156" t="s">
        <v>1</v>
      </c>
      <c r="N124" s="157" t="s">
        <v>41</v>
      </c>
      <c r="O124" s="54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60" t="s">
        <v>111</v>
      </c>
      <c r="AT124" s="160" t="s">
        <v>112</v>
      </c>
      <c r="AU124" s="160" t="s">
        <v>81</v>
      </c>
      <c r="AY124" s="13" t="s">
        <v>110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3" t="s">
        <v>81</v>
      </c>
      <c r="BK124" s="161">
        <f>ROUND(I124*H124,2)</f>
        <v>0</v>
      </c>
      <c r="BL124" s="13" t="s">
        <v>111</v>
      </c>
      <c r="BM124" s="160" t="s">
        <v>120</v>
      </c>
    </row>
    <row r="125" spans="2:63" s="11" customFormat="1" ht="25.9" customHeight="1">
      <c r="B125" s="136"/>
      <c r="D125" s="137" t="s">
        <v>75</v>
      </c>
      <c r="E125" s="138" t="s">
        <v>150</v>
      </c>
      <c r="F125" s="138" t="s">
        <v>176</v>
      </c>
      <c r="I125" s="139"/>
      <c r="J125" s="140">
        <f>BK125</f>
        <v>0</v>
      </c>
      <c r="L125" s="136"/>
      <c r="M125" s="141"/>
      <c r="N125" s="142"/>
      <c r="O125" s="142"/>
      <c r="P125" s="143">
        <f>SUM(P126:P136)</f>
        <v>0</v>
      </c>
      <c r="Q125" s="142"/>
      <c r="R125" s="143">
        <f>SUM(R126:R136)</f>
        <v>0</v>
      </c>
      <c r="S125" s="142"/>
      <c r="T125" s="144">
        <f>SUM(T126:T136)</f>
        <v>0</v>
      </c>
      <c r="AR125" s="137" t="s">
        <v>81</v>
      </c>
      <c r="AT125" s="145" t="s">
        <v>75</v>
      </c>
      <c r="AU125" s="145" t="s">
        <v>76</v>
      </c>
      <c r="AY125" s="137" t="s">
        <v>110</v>
      </c>
      <c r="BK125" s="146">
        <f>SUM(BK126:BK136)</f>
        <v>0</v>
      </c>
    </row>
    <row r="126" spans="1:65" s="2" customFormat="1" ht="16.5" customHeight="1">
      <c r="A126" s="28"/>
      <c r="B126" s="147"/>
      <c r="C126" s="148" t="s">
        <v>115</v>
      </c>
      <c r="D126" s="148" t="s">
        <v>112</v>
      </c>
      <c r="E126" s="149" t="s">
        <v>151</v>
      </c>
      <c r="F126" s="150" t="s">
        <v>174</v>
      </c>
      <c r="G126" s="151" t="s">
        <v>152</v>
      </c>
      <c r="H126" s="152">
        <v>6.7</v>
      </c>
      <c r="I126" s="153"/>
      <c r="J126" s="154">
        <f aca="true" t="shared" si="0" ref="J126:J136">ROUND(I126*H126,2)</f>
        <v>0</v>
      </c>
      <c r="K126" s="155"/>
      <c r="L126" s="29"/>
      <c r="M126" s="156" t="s">
        <v>1</v>
      </c>
      <c r="N126" s="157" t="s">
        <v>41</v>
      </c>
      <c r="O126" s="54"/>
      <c r="P126" s="158">
        <f aca="true" t="shared" si="1" ref="P126:P136">O126*H126</f>
        <v>0</v>
      </c>
      <c r="Q126" s="158">
        <v>0</v>
      </c>
      <c r="R126" s="158">
        <f aca="true" t="shared" si="2" ref="R126:R136">Q126*H126</f>
        <v>0</v>
      </c>
      <c r="S126" s="158">
        <v>0</v>
      </c>
      <c r="T126" s="159">
        <f aca="true" t="shared" si="3" ref="T126:T136"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60" t="s">
        <v>111</v>
      </c>
      <c r="AT126" s="160" t="s">
        <v>112</v>
      </c>
      <c r="AU126" s="160" t="s">
        <v>81</v>
      </c>
      <c r="AY126" s="13" t="s">
        <v>110</v>
      </c>
      <c r="BE126" s="161">
        <f aca="true" t="shared" si="4" ref="BE126:BE136">IF(N126="základní",J126,0)</f>
        <v>0</v>
      </c>
      <c r="BF126" s="161">
        <f aca="true" t="shared" si="5" ref="BF126:BF136">IF(N126="snížená",J126,0)</f>
        <v>0</v>
      </c>
      <c r="BG126" s="161">
        <f aca="true" t="shared" si="6" ref="BG126:BG136">IF(N126="zákl. přenesená",J126,0)</f>
        <v>0</v>
      </c>
      <c r="BH126" s="161">
        <f aca="true" t="shared" si="7" ref="BH126:BH136">IF(N126="sníž. přenesená",J126,0)</f>
        <v>0</v>
      </c>
      <c r="BI126" s="161">
        <f aca="true" t="shared" si="8" ref="BI126:BI136">IF(N126="nulová",J126,0)</f>
        <v>0</v>
      </c>
      <c r="BJ126" s="13" t="s">
        <v>81</v>
      </c>
      <c r="BK126" s="161">
        <f aca="true" t="shared" si="9" ref="BK126:BK136">ROUND(I126*H126,2)</f>
        <v>0</v>
      </c>
      <c r="BL126" s="13" t="s">
        <v>111</v>
      </c>
      <c r="BM126" s="160" t="s">
        <v>122</v>
      </c>
    </row>
    <row r="127" spans="1:65" s="2" customFormat="1" ht="16.5" customHeight="1">
      <c r="A127" s="28"/>
      <c r="B127" s="147"/>
      <c r="C127" s="148" t="s">
        <v>117</v>
      </c>
      <c r="D127" s="148" t="s">
        <v>112</v>
      </c>
      <c r="E127" s="149" t="s">
        <v>153</v>
      </c>
      <c r="F127" s="150" t="s">
        <v>154</v>
      </c>
      <c r="G127" s="151" t="s">
        <v>135</v>
      </c>
      <c r="H127" s="152">
        <v>4</v>
      </c>
      <c r="I127" s="153"/>
      <c r="J127" s="154">
        <f t="shared" si="0"/>
        <v>0</v>
      </c>
      <c r="K127" s="155"/>
      <c r="L127" s="29"/>
      <c r="M127" s="156" t="s">
        <v>1</v>
      </c>
      <c r="N127" s="157" t="s">
        <v>41</v>
      </c>
      <c r="O127" s="54"/>
      <c r="P127" s="158">
        <f t="shared" si="1"/>
        <v>0</v>
      </c>
      <c r="Q127" s="158">
        <v>0</v>
      </c>
      <c r="R127" s="158">
        <f t="shared" si="2"/>
        <v>0</v>
      </c>
      <c r="S127" s="158">
        <v>0</v>
      </c>
      <c r="T127" s="159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60" t="s">
        <v>111</v>
      </c>
      <c r="AT127" s="160" t="s">
        <v>112</v>
      </c>
      <c r="AU127" s="160" t="s">
        <v>81</v>
      </c>
      <c r="AY127" s="13" t="s">
        <v>110</v>
      </c>
      <c r="BE127" s="161">
        <f t="shared" si="4"/>
        <v>0</v>
      </c>
      <c r="BF127" s="161">
        <f t="shared" si="5"/>
        <v>0</v>
      </c>
      <c r="BG127" s="161">
        <f t="shared" si="6"/>
        <v>0</v>
      </c>
      <c r="BH127" s="161">
        <f t="shared" si="7"/>
        <v>0</v>
      </c>
      <c r="BI127" s="161">
        <f t="shared" si="8"/>
        <v>0</v>
      </c>
      <c r="BJ127" s="13" t="s">
        <v>81</v>
      </c>
      <c r="BK127" s="161">
        <f t="shared" si="9"/>
        <v>0</v>
      </c>
      <c r="BL127" s="13" t="s">
        <v>111</v>
      </c>
      <c r="BM127" s="160" t="s">
        <v>124</v>
      </c>
    </row>
    <row r="128" spans="1:65" s="2" customFormat="1" ht="16.5" customHeight="1">
      <c r="A128" s="28"/>
      <c r="B128" s="147"/>
      <c r="C128" s="148" t="s">
        <v>118</v>
      </c>
      <c r="D128" s="148" t="s">
        <v>112</v>
      </c>
      <c r="E128" s="149" t="s">
        <v>155</v>
      </c>
      <c r="F128" s="150" t="s">
        <v>156</v>
      </c>
      <c r="G128" s="151" t="s">
        <v>135</v>
      </c>
      <c r="H128" s="152">
        <v>1</v>
      </c>
      <c r="I128" s="153"/>
      <c r="J128" s="154">
        <f t="shared" si="0"/>
        <v>0</v>
      </c>
      <c r="K128" s="155"/>
      <c r="L128" s="29"/>
      <c r="M128" s="156" t="s">
        <v>1</v>
      </c>
      <c r="N128" s="157" t="s">
        <v>41</v>
      </c>
      <c r="O128" s="54"/>
      <c r="P128" s="158">
        <f t="shared" si="1"/>
        <v>0</v>
      </c>
      <c r="Q128" s="158">
        <v>0</v>
      </c>
      <c r="R128" s="158">
        <f t="shared" si="2"/>
        <v>0</v>
      </c>
      <c r="S128" s="158">
        <v>0</v>
      </c>
      <c r="T128" s="159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60" t="s">
        <v>111</v>
      </c>
      <c r="AT128" s="160" t="s">
        <v>112</v>
      </c>
      <c r="AU128" s="160" t="s">
        <v>81</v>
      </c>
      <c r="AY128" s="13" t="s">
        <v>110</v>
      </c>
      <c r="BE128" s="161">
        <f t="shared" si="4"/>
        <v>0</v>
      </c>
      <c r="BF128" s="161">
        <f t="shared" si="5"/>
        <v>0</v>
      </c>
      <c r="BG128" s="161">
        <f t="shared" si="6"/>
        <v>0</v>
      </c>
      <c r="BH128" s="161">
        <f t="shared" si="7"/>
        <v>0</v>
      </c>
      <c r="BI128" s="161">
        <f t="shared" si="8"/>
        <v>0</v>
      </c>
      <c r="BJ128" s="13" t="s">
        <v>81</v>
      </c>
      <c r="BK128" s="161">
        <f t="shared" si="9"/>
        <v>0</v>
      </c>
      <c r="BL128" s="13" t="s">
        <v>111</v>
      </c>
      <c r="BM128" s="160" t="s">
        <v>125</v>
      </c>
    </row>
    <row r="129" spans="1:65" s="2" customFormat="1" ht="16.5" customHeight="1">
      <c r="A129" s="28"/>
      <c r="B129" s="147"/>
      <c r="C129" s="148" t="s">
        <v>119</v>
      </c>
      <c r="D129" s="148" t="s">
        <v>112</v>
      </c>
      <c r="E129" s="149" t="s">
        <v>157</v>
      </c>
      <c r="F129" s="150" t="s">
        <v>158</v>
      </c>
      <c r="G129" s="151" t="s">
        <v>152</v>
      </c>
      <c r="H129" s="152">
        <v>5.5</v>
      </c>
      <c r="I129" s="153"/>
      <c r="J129" s="154">
        <f t="shared" si="0"/>
        <v>0</v>
      </c>
      <c r="K129" s="155"/>
      <c r="L129" s="29"/>
      <c r="M129" s="156" t="s">
        <v>1</v>
      </c>
      <c r="N129" s="157" t="s">
        <v>41</v>
      </c>
      <c r="O129" s="54"/>
      <c r="P129" s="158">
        <f t="shared" si="1"/>
        <v>0</v>
      </c>
      <c r="Q129" s="158">
        <v>0</v>
      </c>
      <c r="R129" s="158">
        <f t="shared" si="2"/>
        <v>0</v>
      </c>
      <c r="S129" s="158">
        <v>0</v>
      </c>
      <c r="T129" s="159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60" t="s">
        <v>111</v>
      </c>
      <c r="AT129" s="160" t="s">
        <v>112</v>
      </c>
      <c r="AU129" s="160" t="s">
        <v>81</v>
      </c>
      <c r="AY129" s="13" t="s">
        <v>110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3" t="s">
        <v>81</v>
      </c>
      <c r="BK129" s="161">
        <f t="shared" si="9"/>
        <v>0</v>
      </c>
      <c r="BL129" s="13" t="s">
        <v>111</v>
      </c>
      <c r="BM129" s="160" t="s">
        <v>126</v>
      </c>
    </row>
    <row r="130" spans="1:65" s="2" customFormat="1" ht="21.75" customHeight="1">
      <c r="A130" s="28"/>
      <c r="B130" s="147"/>
      <c r="C130" s="148" t="s">
        <v>120</v>
      </c>
      <c r="D130" s="148" t="s">
        <v>112</v>
      </c>
      <c r="E130" s="149" t="s">
        <v>159</v>
      </c>
      <c r="F130" s="150" t="s">
        <v>160</v>
      </c>
      <c r="G130" s="151" t="s">
        <v>152</v>
      </c>
      <c r="H130" s="152">
        <v>6</v>
      </c>
      <c r="I130" s="153"/>
      <c r="J130" s="154">
        <f t="shared" si="0"/>
        <v>0</v>
      </c>
      <c r="K130" s="155"/>
      <c r="L130" s="29"/>
      <c r="M130" s="156" t="s">
        <v>1</v>
      </c>
      <c r="N130" s="157" t="s">
        <v>41</v>
      </c>
      <c r="O130" s="54"/>
      <c r="P130" s="158">
        <f t="shared" si="1"/>
        <v>0</v>
      </c>
      <c r="Q130" s="158">
        <v>0</v>
      </c>
      <c r="R130" s="158">
        <f t="shared" si="2"/>
        <v>0</v>
      </c>
      <c r="S130" s="158">
        <v>0</v>
      </c>
      <c r="T130" s="159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60" t="s">
        <v>111</v>
      </c>
      <c r="AT130" s="160" t="s">
        <v>112</v>
      </c>
      <c r="AU130" s="160" t="s">
        <v>81</v>
      </c>
      <c r="AY130" s="13" t="s">
        <v>110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3" t="s">
        <v>81</v>
      </c>
      <c r="BK130" s="161">
        <f t="shared" si="9"/>
        <v>0</v>
      </c>
      <c r="BL130" s="13" t="s">
        <v>111</v>
      </c>
      <c r="BM130" s="160" t="s">
        <v>127</v>
      </c>
    </row>
    <row r="131" spans="1:65" s="2" customFormat="1" ht="16.5" customHeight="1">
      <c r="A131" s="28"/>
      <c r="B131" s="147"/>
      <c r="C131" s="148" t="s">
        <v>121</v>
      </c>
      <c r="D131" s="148" t="s">
        <v>112</v>
      </c>
      <c r="E131" s="149" t="s">
        <v>161</v>
      </c>
      <c r="F131" s="150" t="s">
        <v>162</v>
      </c>
      <c r="G131" s="151" t="s">
        <v>135</v>
      </c>
      <c r="H131" s="152">
        <v>1</v>
      </c>
      <c r="I131" s="153"/>
      <c r="J131" s="154">
        <f t="shared" si="0"/>
        <v>0</v>
      </c>
      <c r="K131" s="155"/>
      <c r="L131" s="29"/>
      <c r="M131" s="156" t="s">
        <v>1</v>
      </c>
      <c r="N131" s="157" t="s">
        <v>41</v>
      </c>
      <c r="O131" s="54"/>
      <c r="P131" s="158">
        <f t="shared" si="1"/>
        <v>0</v>
      </c>
      <c r="Q131" s="158">
        <v>0</v>
      </c>
      <c r="R131" s="158">
        <f t="shared" si="2"/>
        <v>0</v>
      </c>
      <c r="S131" s="158">
        <v>0</v>
      </c>
      <c r="T131" s="159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60" t="s">
        <v>111</v>
      </c>
      <c r="AT131" s="160" t="s">
        <v>112</v>
      </c>
      <c r="AU131" s="160" t="s">
        <v>81</v>
      </c>
      <c r="AY131" s="13" t="s">
        <v>110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3" t="s">
        <v>81</v>
      </c>
      <c r="BK131" s="161">
        <f t="shared" si="9"/>
        <v>0</v>
      </c>
      <c r="BL131" s="13" t="s">
        <v>111</v>
      </c>
      <c r="BM131" s="160" t="s">
        <v>128</v>
      </c>
    </row>
    <row r="132" spans="1:65" s="2" customFormat="1" ht="16.5" customHeight="1">
      <c r="A132" s="28"/>
      <c r="B132" s="147"/>
      <c r="C132" s="148" t="s">
        <v>122</v>
      </c>
      <c r="D132" s="148" t="s">
        <v>112</v>
      </c>
      <c r="E132" s="149" t="s">
        <v>163</v>
      </c>
      <c r="F132" s="150" t="s">
        <v>170</v>
      </c>
      <c r="G132" s="151" t="s">
        <v>152</v>
      </c>
      <c r="H132" s="152">
        <v>5.75</v>
      </c>
      <c r="I132" s="153"/>
      <c r="J132" s="154">
        <f t="shared" si="0"/>
        <v>0</v>
      </c>
      <c r="K132" s="155"/>
      <c r="L132" s="29"/>
      <c r="M132" s="156" t="s">
        <v>1</v>
      </c>
      <c r="N132" s="157" t="s">
        <v>41</v>
      </c>
      <c r="O132" s="54"/>
      <c r="P132" s="158">
        <f t="shared" si="1"/>
        <v>0</v>
      </c>
      <c r="Q132" s="158">
        <v>0</v>
      </c>
      <c r="R132" s="158">
        <f t="shared" si="2"/>
        <v>0</v>
      </c>
      <c r="S132" s="158">
        <v>0</v>
      </c>
      <c r="T132" s="159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60" t="s">
        <v>111</v>
      </c>
      <c r="AT132" s="160" t="s">
        <v>112</v>
      </c>
      <c r="AU132" s="160" t="s">
        <v>81</v>
      </c>
      <c r="AY132" s="13" t="s">
        <v>110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3" t="s">
        <v>81</v>
      </c>
      <c r="BK132" s="161">
        <f t="shared" si="9"/>
        <v>0</v>
      </c>
      <c r="BL132" s="13" t="s">
        <v>111</v>
      </c>
      <c r="BM132" s="160" t="s">
        <v>129</v>
      </c>
    </row>
    <row r="133" spans="1:65" s="2" customFormat="1" ht="16.5" customHeight="1">
      <c r="A133" s="28"/>
      <c r="B133" s="147"/>
      <c r="C133" s="148" t="s">
        <v>123</v>
      </c>
      <c r="D133" s="148" t="s">
        <v>112</v>
      </c>
      <c r="E133" s="149" t="s">
        <v>164</v>
      </c>
      <c r="F133" s="150" t="s">
        <v>169</v>
      </c>
      <c r="G133" s="151" t="s">
        <v>152</v>
      </c>
      <c r="H133" s="152">
        <v>2.7</v>
      </c>
      <c r="I133" s="153"/>
      <c r="J133" s="154">
        <f t="shared" si="0"/>
        <v>0</v>
      </c>
      <c r="K133" s="155"/>
      <c r="L133" s="29"/>
      <c r="M133" s="156" t="s">
        <v>1</v>
      </c>
      <c r="N133" s="157" t="s">
        <v>41</v>
      </c>
      <c r="O133" s="54"/>
      <c r="P133" s="158">
        <f t="shared" si="1"/>
        <v>0</v>
      </c>
      <c r="Q133" s="158">
        <v>0</v>
      </c>
      <c r="R133" s="158">
        <f t="shared" si="2"/>
        <v>0</v>
      </c>
      <c r="S133" s="158">
        <v>0</v>
      </c>
      <c r="T133" s="159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60" t="s">
        <v>111</v>
      </c>
      <c r="AT133" s="160" t="s">
        <v>112</v>
      </c>
      <c r="AU133" s="160" t="s">
        <v>81</v>
      </c>
      <c r="AY133" s="13" t="s">
        <v>110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3" t="s">
        <v>81</v>
      </c>
      <c r="BK133" s="161">
        <f t="shared" si="9"/>
        <v>0</v>
      </c>
      <c r="BL133" s="13" t="s">
        <v>111</v>
      </c>
      <c r="BM133" s="160" t="s">
        <v>130</v>
      </c>
    </row>
    <row r="134" spans="1:65" s="2" customFormat="1" ht="16.5" customHeight="1">
      <c r="A134" s="28"/>
      <c r="B134" s="147"/>
      <c r="C134" s="148" t="s">
        <v>124</v>
      </c>
      <c r="D134" s="148" t="s">
        <v>112</v>
      </c>
      <c r="E134" s="149" t="s">
        <v>165</v>
      </c>
      <c r="F134" s="150" t="s">
        <v>171</v>
      </c>
      <c r="G134" s="151" t="s">
        <v>152</v>
      </c>
      <c r="H134" s="152">
        <v>2.4</v>
      </c>
      <c r="I134" s="153"/>
      <c r="J134" s="154">
        <f t="shared" si="0"/>
        <v>0</v>
      </c>
      <c r="K134" s="155"/>
      <c r="L134" s="29"/>
      <c r="M134" s="156" t="s">
        <v>1</v>
      </c>
      <c r="N134" s="157" t="s">
        <v>41</v>
      </c>
      <c r="O134" s="54"/>
      <c r="P134" s="158">
        <f t="shared" si="1"/>
        <v>0</v>
      </c>
      <c r="Q134" s="158">
        <v>0</v>
      </c>
      <c r="R134" s="158">
        <f t="shared" si="2"/>
        <v>0</v>
      </c>
      <c r="S134" s="158">
        <v>0</v>
      </c>
      <c r="T134" s="159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60" t="s">
        <v>111</v>
      </c>
      <c r="AT134" s="160" t="s">
        <v>112</v>
      </c>
      <c r="AU134" s="160" t="s">
        <v>81</v>
      </c>
      <c r="AY134" s="13" t="s">
        <v>110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3" t="s">
        <v>81</v>
      </c>
      <c r="BK134" s="161">
        <f t="shared" si="9"/>
        <v>0</v>
      </c>
      <c r="BL134" s="13" t="s">
        <v>111</v>
      </c>
      <c r="BM134" s="160" t="s">
        <v>132</v>
      </c>
    </row>
    <row r="135" spans="1:65" s="2" customFormat="1" ht="16.5" customHeight="1">
      <c r="A135" s="28"/>
      <c r="B135" s="147"/>
      <c r="C135" s="148" t="s">
        <v>8</v>
      </c>
      <c r="D135" s="148" t="s">
        <v>112</v>
      </c>
      <c r="E135" s="149" t="s">
        <v>166</v>
      </c>
      <c r="F135" s="150" t="s">
        <v>173</v>
      </c>
      <c r="G135" s="151" t="s">
        <v>114</v>
      </c>
      <c r="H135" s="152">
        <v>29</v>
      </c>
      <c r="I135" s="153"/>
      <c r="J135" s="154">
        <f t="shared" si="0"/>
        <v>0</v>
      </c>
      <c r="K135" s="155"/>
      <c r="L135" s="29"/>
      <c r="M135" s="156" t="s">
        <v>1</v>
      </c>
      <c r="N135" s="157" t="s">
        <v>41</v>
      </c>
      <c r="O135" s="54"/>
      <c r="P135" s="158">
        <f t="shared" si="1"/>
        <v>0</v>
      </c>
      <c r="Q135" s="158">
        <v>0</v>
      </c>
      <c r="R135" s="158">
        <f t="shared" si="2"/>
        <v>0</v>
      </c>
      <c r="S135" s="158">
        <v>0</v>
      </c>
      <c r="T135" s="159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60" t="s">
        <v>111</v>
      </c>
      <c r="AT135" s="160" t="s">
        <v>112</v>
      </c>
      <c r="AU135" s="160" t="s">
        <v>81</v>
      </c>
      <c r="AY135" s="13" t="s">
        <v>110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3" t="s">
        <v>81</v>
      </c>
      <c r="BK135" s="161">
        <f t="shared" si="9"/>
        <v>0</v>
      </c>
      <c r="BL135" s="13" t="s">
        <v>111</v>
      </c>
      <c r="BM135" s="160" t="s">
        <v>133</v>
      </c>
    </row>
    <row r="136" spans="1:65" s="2" customFormat="1" ht="16.5" customHeight="1">
      <c r="A136" s="28"/>
      <c r="B136" s="147"/>
      <c r="C136" s="148" t="s">
        <v>125</v>
      </c>
      <c r="D136" s="148" t="s">
        <v>112</v>
      </c>
      <c r="E136" s="149" t="s">
        <v>167</v>
      </c>
      <c r="F136" s="150" t="s">
        <v>168</v>
      </c>
      <c r="G136" s="151" t="s">
        <v>114</v>
      </c>
      <c r="H136" s="152">
        <v>3.89</v>
      </c>
      <c r="I136" s="153"/>
      <c r="J136" s="154">
        <f t="shared" si="0"/>
        <v>0</v>
      </c>
      <c r="K136" s="155"/>
      <c r="L136" s="29"/>
      <c r="M136" s="162" t="s">
        <v>1</v>
      </c>
      <c r="N136" s="163" t="s">
        <v>41</v>
      </c>
      <c r="O136" s="164"/>
      <c r="P136" s="165">
        <f t="shared" si="1"/>
        <v>0</v>
      </c>
      <c r="Q136" s="165">
        <v>0</v>
      </c>
      <c r="R136" s="165">
        <f t="shared" si="2"/>
        <v>0</v>
      </c>
      <c r="S136" s="165">
        <v>0</v>
      </c>
      <c r="T136" s="166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60" t="s">
        <v>111</v>
      </c>
      <c r="AT136" s="160" t="s">
        <v>112</v>
      </c>
      <c r="AU136" s="160" t="s">
        <v>81</v>
      </c>
      <c r="AY136" s="13" t="s">
        <v>110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3" t="s">
        <v>81</v>
      </c>
      <c r="BK136" s="161">
        <f t="shared" si="9"/>
        <v>0</v>
      </c>
      <c r="BL136" s="13" t="s">
        <v>111</v>
      </c>
      <c r="BM136" s="160" t="s">
        <v>131</v>
      </c>
    </row>
    <row r="137" spans="1:31" s="2" customFormat="1" ht="6.95" customHeight="1">
      <c r="A137" s="28"/>
      <c r="B137" s="43"/>
      <c r="C137" s="44"/>
      <c r="D137" s="44"/>
      <c r="E137" s="44"/>
      <c r="F137" s="44"/>
      <c r="G137" s="44"/>
      <c r="H137" s="44"/>
      <c r="I137" s="113"/>
      <c r="J137" s="44"/>
      <c r="K137" s="44"/>
      <c r="L137" s="29"/>
      <c r="M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9" ht="12">
      <c r="F139" s="167" t="s">
        <v>172</v>
      </c>
    </row>
  </sheetData>
  <autoFilter ref="C117:K13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SK-NTB\Martin</dc:creator>
  <cp:keywords/>
  <dc:description/>
  <cp:lastModifiedBy>Stuchlík Ladislav</cp:lastModifiedBy>
  <dcterms:created xsi:type="dcterms:W3CDTF">2020-08-04T20:59:40Z</dcterms:created>
  <dcterms:modified xsi:type="dcterms:W3CDTF">2020-08-24T15:04:18Z</dcterms:modified>
  <cp:category/>
  <cp:version/>
  <cp:contentType/>
  <cp:contentStatus/>
</cp:coreProperties>
</file>